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riana_carcano\Documents\Next\4. Trimestrales\Trimestrales 2017\1T\Transversales\Finales\"/>
    </mc:Choice>
  </mc:AlternateContent>
  <bookViews>
    <workbookView xWindow="0" yWindow="0" windowWidth="25200" windowHeight="8985" tabRatio="592"/>
  </bookViews>
  <sheets>
    <sheet name="Anexo 10" sheetId="15" r:id="rId1"/>
    <sheet name="Anexo 11" sheetId="6" r:id="rId2"/>
    <sheet name="Anexo 12" sheetId="7" r:id="rId3"/>
    <sheet name="Anexo 13" sheetId="8" r:id="rId4"/>
    <sheet name="Anexo 14" sheetId="13" r:id="rId5"/>
    <sheet name="Anexo 15" sheetId="9" r:id="rId6"/>
    <sheet name="Anexo 16 " sheetId="10" r:id="rId7"/>
    <sheet name="Anexo 17" sheetId="11" r:id="rId8"/>
    <sheet name="Anexo 18" sheetId="14" r:id="rId9"/>
    <sheet name="Anexo 19"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6">#REF!</definedName>
    <definedName name="\c" localSheetId="8">#REF!</definedName>
    <definedName name="\c" localSheetId="9">#REF!</definedName>
    <definedName name="\c">#REF!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6">#REF!</definedName>
    <definedName name="\z" localSheetId="8">#REF!</definedName>
    <definedName name="\z" localSheetId="9">#REF!</definedName>
    <definedName name="\z">#REF!</definedName>
    <definedName name="_________ABR1" localSheetId="0">[1]!ABR&amp;[1]!MAY&amp;[1]!JUN&amp;[1]!JUL&amp;[1]!AGO&amp;[1]!SEP</definedName>
    <definedName name="_________ABR1" localSheetId="1">[2]!ABR&amp;[2]!MAY&amp;[2]!JUN&amp;[2]!JUL&amp;[2]!AGO&amp;[2]!SEP</definedName>
    <definedName name="_________ABR1" localSheetId="3">[3]!ABR&amp;[3]!MAY&amp;[3]!JUN&amp;[3]!JUL&amp;[3]!AGO&amp;[3]!SEP</definedName>
    <definedName name="_________ABR1" localSheetId="4">[1]!ABR&amp;[1]!MAY&amp;[1]!JUN&amp;[1]!JUL&amp;[1]!AGO&amp;[1]!SEP</definedName>
    <definedName name="_________ABR1" localSheetId="6">[2]!ABR&amp;[2]!MAY&amp;[2]!JUN&amp;[2]!JUL&amp;[2]!AGO&amp;[2]!SEP</definedName>
    <definedName name="_________ABR1" localSheetId="8">[1]!ABR&amp;[1]!MAY&amp;[1]!JUN&amp;[1]!JUL&amp;[1]!AGO&amp;[1]!SEP</definedName>
    <definedName name="_________ABR1" localSheetId="9">[4]!ABR&amp;[4]!MAY&amp;[4]!JUN&amp;[4]!JUL&amp;[4]!AGO&amp;[4]!SEP</definedName>
    <definedName name="_________ABR1">[1]!ABR&amp;[1]!MAY&amp;[1]!JUN&amp;[1]!JUL&amp;[1]!AGO&amp;[1]!SEP</definedName>
    <definedName name="_________AGO1" localSheetId="0">[1]!AGO&amp;[1]!SEP&amp;[1]!OCT&amp;[1]!NOV&amp;[1]!DIC</definedName>
    <definedName name="_________AGO1" localSheetId="1">[2]!AGO&amp;[2]!SEP&amp;[2]!OCT&amp;[2]!NOV&amp;[2]!DIC</definedName>
    <definedName name="_________AGO1" localSheetId="3">[3]!AGO&amp;[3]!SEP&amp;[3]!OCT&amp;[3]!NOV&amp;[3]!DIC</definedName>
    <definedName name="_________AGO1" localSheetId="4">[1]!AGO&amp;[1]!SEP&amp;[1]!OCT&amp;[1]!NOV&amp;[1]!DIC</definedName>
    <definedName name="_________AGO1" localSheetId="6">[2]!AGO&amp;[2]!SEP&amp;[2]!OCT&amp;[2]!NOV&amp;[2]!DIC</definedName>
    <definedName name="_________AGO1" localSheetId="8">[1]!AGO&amp;[1]!SEP&amp;[1]!OCT&amp;[1]!NOV&amp;[1]!DIC</definedName>
    <definedName name="_________AGO1" localSheetId="9">[4]!AGO&amp;[4]!SEP&amp;[4]!OCT&amp;[4]!NOV&amp;[4]!DIC</definedName>
    <definedName name="_________AGO1">[1]!AGO&amp;[1]!SEP&amp;[1]!OCT&amp;[1]!NOV&amp;[1]!DIC</definedName>
    <definedName name="_________FEB1" localSheetId="0">[1]!FEB&amp;[1]!MAR&amp;[1]!ABR&amp;[1]!MAY&amp;[1]!JUN&amp;[1]!JUL</definedName>
    <definedName name="_________FEB1" localSheetId="1">[2]!FEB&amp;[2]!MAR&amp;[2]!ABR&amp;[2]!MAY&amp;[2]!JUN&amp;[2]!JUL</definedName>
    <definedName name="_________FEB1" localSheetId="3">[3]!FEB&amp;[3]!MAR&amp;[3]!ABR&amp;[3]!MAY&amp;[3]!JUN&amp;[3]!JUL</definedName>
    <definedName name="_________FEB1" localSheetId="4">[1]!FEB&amp;[1]!MAR&amp;[1]!ABR&amp;[1]!MAY&amp;[1]!JUN&amp;[1]!JUL</definedName>
    <definedName name="_________FEB1" localSheetId="6">[2]!FEB&amp;[2]!MAR&amp;[2]!ABR&amp;[2]!MAY&amp;[2]!JUN&amp;[2]!JUL</definedName>
    <definedName name="_________FEB1" localSheetId="8">[1]!FEB&amp;[1]!MAR&amp;[1]!ABR&amp;[1]!MAY&amp;[1]!JUN&amp;[1]!JUL</definedName>
    <definedName name="_________FEB1" localSheetId="9">[4]!FEB&amp;[4]!MAR&amp;[4]!ABR&amp;[4]!MAY&amp;[4]!JUN&amp;[4]!JUL</definedName>
    <definedName name="_________FEB1">[1]!FEB&amp;[1]!MAR&amp;[1]!ABR&amp;[1]!MAY&amp;[1]!JUN&amp;[1]!JUL</definedName>
    <definedName name="_________JUL1" localSheetId="0">[1]!JUL&amp;[1]!AGO&amp;[1]!SEP&amp;[1]!OCT&amp;[1]!NOV</definedName>
    <definedName name="_________JUL1" localSheetId="1">[2]!JUL&amp;[2]!AGO&amp;[2]!SEP&amp;[2]!OCT&amp;[2]!NOV</definedName>
    <definedName name="_________JUL1" localSheetId="3">[3]!JUL&amp;[3]!AGO&amp;[3]!SEP&amp;[3]!OCT&amp;[3]!NOV</definedName>
    <definedName name="_________JUL1" localSheetId="4">[1]!JUL&amp;[1]!AGO&amp;[1]!SEP&amp;[1]!OCT&amp;[1]!NOV</definedName>
    <definedName name="_________JUL1" localSheetId="6">[2]!JUL&amp;[2]!AGO&amp;[2]!SEP&amp;[2]!OCT&amp;[2]!NOV</definedName>
    <definedName name="_________JUL1" localSheetId="8">[1]!JUL&amp;[1]!AGO&amp;[1]!SEP&amp;[1]!OCT&amp;[1]!NOV</definedName>
    <definedName name="_________JUL1" localSheetId="9">[4]!JUL&amp;[4]!AGO&amp;[4]!SEP&amp;[4]!OCT&amp;[4]!NOV</definedName>
    <definedName name="_________JUL1">[1]!JUL&amp;[1]!AGO&amp;[1]!SEP&amp;[1]!OCT&amp;[1]!NOV</definedName>
    <definedName name="_________JUN1" localSheetId="0">[1]!JUN&amp;[1]!JUL&amp;[1]!AGO&amp;[1]!SEP&amp;[1]!OCT</definedName>
    <definedName name="_________JUN1" localSheetId="1">[2]!JUN&amp;[2]!JUL&amp;[2]!AGO&amp;[2]!SEP&amp;[2]!OCT</definedName>
    <definedName name="_________JUN1" localSheetId="3">[3]!JUN&amp;[3]!JUL&amp;[3]!AGO&amp;[3]!SEP&amp;[3]!OCT</definedName>
    <definedName name="_________JUN1" localSheetId="4">[1]!JUN&amp;[1]!JUL&amp;[1]!AGO&amp;[1]!SEP&amp;[1]!OCT</definedName>
    <definedName name="_________JUN1" localSheetId="6">[2]!JUN&amp;[2]!JUL&amp;[2]!AGO&amp;[2]!SEP&amp;[2]!OCT</definedName>
    <definedName name="_________JUN1" localSheetId="8">[1]!JUN&amp;[1]!JUL&amp;[1]!AGO&amp;[1]!SEP&amp;[1]!OCT</definedName>
    <definedName name="_________JUN1" localSheetId="9">[4]!JUN&amp;[4]!JUL&amp;[4]!AGO&amp;[4]!SEP&amp;[4]!OCT</definedName>
    <definedName name="_________JUN1">[1]!JUN&amp;[1]!JUL&amp;[1]!AGO&amp;[1]!SEP&amp;[1]!OCT</definedName>
    <definedName name="_________MAR1" localSheetId="0">[1]!MAR&amp;[1]!ABR&amp;[1]!MAY&amp;[1]!JUN&amp;[1]!JUL&amp;[1]!AGO</definedName>
    <definedName name="_________MAR1" localSheetId="1">[2]!MAR&amp;[2]!ABR&amp;[2]!MAY&amp;[2]!JUN&amp;[2]!JUL&amp;[2]!AGO</definedName>
    <definedName name="_________MAR1" localSheetId="3">[3]!MAR&amp;[3]!ABR&amp;[3]!MAY&amp;[3]!JUN&amp;[3]!JUL&amp;[3]!AGO</definedName>
    <definedName name="_________MAR1" localSheetId="4">[1]!MAR&amp;[1]!ABR&amp;[1]!MAY&amp;[1]!JUN&amp;[1]!JUL&amp;[1]!AGO</definedName>
    <definedName name="_________MAR1" localSheetId="6">[2]!MAR&amp;[2]!ABR&amp;[2]!MAY&amp;[2]!JUN&amp;[2]!JUL&amp;[2]!AGO</definedName>
    <definedName name="_________MAR1" localSheetId="8">[1]!MAR&amp;[1]!ABR&amp;[1]!MAY&amp;[1]!JUN&amp;[1]!JUL&amp;[1]!AGO</definedName>
    <definedName name="_________MAR1" localSheetId="9">[4]!MAR&amp;[4]!ABR&amp;[4]!MAY&amp;[4]!JUN&amp;[4]!JUL&amp;[4]!AGO</definedName>
    <definedName name="_________MAR1">[1]!MAR&amp;[1]!ABR&amp;[1]!MAY&amp;[1]!JUN&amp;[1]!JUL&amp;[1]!AGO</definedName>
    <definedName name="_________MAY1" localSheetId="0">[1]!MAY&amp;[1]!JUN&amp;[1]!JUL&amp;[1]!AGO&amp;[1]!SEP</definedName>
    <definedName name="_________MAY1" localSheetId="1">[2]!MAY&amp;[2]!JUN&amp;[2]!JUL&amp;[2]!AGO&amp;[2]!SEP</definedName>
    <definedName name="_________MAY1" localSheetId="3">[3]!MAY&amp;[3]!JUN&amp;[3]!JUL&amp;[3]!AGO&amp;[3]!SEP</definedName>
    <definedName name="_________MAY1" localSheetId="4">[1]!MAY&amp;[1]!JUN&amp;[1]!JUL&amp;[1]!AGO&amp;[1]!SEP</definedName>
    <definedName name="_________MAY1" localSheetId="6">[2]!MAY&amp;[2]!JUN&amp;[2]!JUL&amp;[2]!AGO&amp;[2]!SEP</definedName>
    <definedName name="_________MAY1" localSheetId="8">[1]!MAY&amp;[1]!JUN&amp;[1]!JUL&amp;[1]!AGO&amp;[1]!SEP</definedName>
    <definedName name="_________MAY1" localSheetId="9">[4]!MAY&amp;[4]!JUN&amp;[4]!JUL&amp;[4]!AGO&amp;[4]!SEP</definedName>
    <definedName name="_________MAY1">[1]!MAY&amp;[1]!JUN&amp;[1]!JUL&amp;[1]!AGO&amp;[1]!SEP</definedName>
    <definedName name="_________NOV1" localSheetId="0">[1]!NOV&amp;[1]!DIC</definedName>
    <definedName name="_________NOV1" localSheetId="1">[2]!NOV&amp;[2]!DIC</definedName>
    <definedName name="_________NOV1" localSheetId="3">[3]!NOV&amp;[3]!DIC</definedName>
    <definedName name="_________NOV1" localSheetId="4">[1]!NOV&amp;[1]!DIC</definedName>
    <definedName name="_________NOV1" localSheetId="6">[2]!NOV&amp;[2]!DIC</definedName>
    <definedName name="_________NOV1" localSheetId="8">[1]!NOV&amp;[1]!DIC</definedName>
    <definedName name="_________NOV1" localSheetId="9">[4]!NOV&amp;[4]!DIC</definedName>
    <definedName name="_________NOV1">[1]!NOV&amp;[1]!DIC</definedName>
    <definedName name="_________OCT1" localSheetId="0">[1]!OCT&amp;[1]!NOV&amp;[1]!DIC</definedName>
    <definedName name="_________OCT1" localSheetId="1">[2]!OCT&amp;[2]!NOV&amp;[2]!DIC</definedName>
    <definedName name="_________OCT1" localSheetId="3">[3]!OCT&amp;[3]!NOV&amp;[3]!DIC</definedName>
    <definedName name="_________OCT1" localSheetId="4">[1]!OCT&amp;[1]!NOV&amp;[1]!DIC</definedName>
    <definedName name="_________OCT1" localSheetId="6">[2]!OCT&amp;[2]!NOV&amp;[2]!DIC</definedName>
    <definedName name="_________OCT1" localSheetId="8">[1]!OCT&amp;[1]!NOV&amp;[1]!DIC</definedName>
    <definedName name="_________OCT1" localSheetId="9">[4]!OCT&amp;[4]!NOV&amp;[4]!DIC</definedName>
    <definedName name="_________OCT1">[1]!OCT&amp;[1]!NOV&amp;[1]!DIC</definedName>
    <definedName name="_________SEP1" localSheetId="0">[1]!SEP&amp;[1]!OCT&amp;[1]!NOV&amp;[1]!DIC</definedName>
    <definedName name="_________SEP1" localSheetId="1">[2]!SEP&amp;[2]!OCT&amp;[2]!NOV&amp;[2]!DIC</definedName>
    <definedName name="_________SEP1" localSheetId="3">[3]!SEP&amp;[3]!OCT&amp;[3]!NOV&amp;[3]!DIC</definedName>
    <definedName name="_________SEP1" localSheetId="4">[1]!SEP&amp;[1]!OCT&amp;[1]!NOV&amp;[1]!DIC</definedName>
    <definedName name="_________SEP1" localSheetId="6">[2]!SEP&amp;[2]!OCT&amp;[2]!NOV&amp;[2]!DIC</definedName>
    <definedName name="_________SEP1" localSheetId="8">[1]!SEP&amp;[1]!OCT&amp;[1]!NOV&amp;[1]!DIC</definedName>
    <definedName name="_________SEP1" localSheetId="9">[4]!SEP&amp;[4]!OCT&amp;[4]!NOV&amp;[4]!DIC</definedName>
    <definedName name="_________SEP1">[1]!SEP&amp;[1]!OCT&amp;[1]!NOV&amp;[1]!DIC</definedName>
    <definedName name="________cad179" localSheetId="0">'[5]Mod Eco Controlados 99'!#REF!</definedName>
    <definedName name="________cad179" localSheetId="1">'[5]Mod Eco Controlados 99'!#REF!</definedName>
    <definedName name="________cad179" localSheetId="3">'[5]Mod Eco Controlados 99'!#REF!</definedName>
    <definedName name="________cad179" localSheetId="4">'[5]Mod Eco Controlados 99'!#REF!</definedName>
    <definedName name="________cad179" localSheetId="6">'[5]Mod Eco Controlados 99'!#REF!</definedName>
    <definedName name="________cad179" localSheetId="8">'[5]Mod Eco Controlados 99'!#REF!</definedName>
    <definedName name="________cad179" localSheetId="9">'[5]Mod Eco Controlados 99'!#REF!</definedName>
    <definedName name="________cad179">'[5]Mod Eco Controlados 99'!#REF!</definedName>
    <definedName name="________def1">'[6]Premisas IMSS'!$M$12</definedName>
    <definedName name="________def2">'[6]Premisas IMSS'!$M$13</definedName>
    <definedName name="________def3">'[6]Premisas IMSS'!$M$14</definedName>
    <definedName name="________def4">'[6]Premisas IMSS'!$M$15</definedName>
    <definedName name="________def5">'[6]Premisas IMSS'!$M$16</definedName>
    <definedName name="________def6">'[6]Premisas IMSS'!$M$17</definedName>
    <definedName name="________FEB1" localSheetId="0">[1]!FEB&amp;[1]!MAR&amp;[1]!ABR&amp;[1]!MAY&amp;[1]!JUN&amp;[1]!JUL</definedName>
    <definedName name="________FEB1" localSheetId="1">[2]!FEB&amp;[2]!MAR&amp;[2]!ABR&amp;[2]!MAY&amp;[2]!JUN&amp;[2]!JUL</definedName>
    <definedName name="________FEB1" localSheetId="3">[3]!FEB&amp;[3]!MAR&amp;[3]!ABR&amp;[3]!MAY&amp;[3]!JUN&amp;[3]!JUL</definedName>
    <definedName name="________FEB1" localSheetId="4">[1]!FEB&amp;[1]!MAR&amp;[1]!ABR&amp;[1]!MAY&amp;[1]!JUN&amp;[1]!JUL</definedName>
    <definedName name="________FEB1" localSheetId="6">[2]!FEB&amp;[2]!MAR&amp;[2]!ABR&amp;[2]!MAY&amp;[2]!JUN&amp;[2]!JUL</definedName>
    <definedName name="________FEB1" localSheetId="8">[1]!FEB&amp;[1]!MAR&amp;[1]!ABR&amp;[1]!MAY&amp;[1]!JUN&amp;[1]!JUL</definedName>
    <definedName name="________FEB1" localSheetId="9">[4]!FEB&amp;[4]!MAR&amp;[4]!ABR&amp;[4]!MAY&amp;[4]!JUN&amp;[4]!JUL</definedName>
    <definedName name="________FEB1">[1]!FEB&amp;[1]!MAR&amp;[1]!ABR&amp;[1]!MAY&amp;[1]!JUN&amp;[1]!JUL</definedName>
    <definedName name="________JUL1" localSheetId="0">[1]!JUL&amp;[1]!AGO&amp;[1]!SEP&amp;[1]!OCT&amp;[1]!NOV</definedName>
    <definedName name="________JUL1" localSheetId="1">[2]!JUL&amp;[2]!AGO&amp;[2]!SEP&amp;[2]!OCT&amp;[2]!NOV</definedName>
    <definedName name="________JUL1" localSheetId="3">[3]!JUL&amp;[3]!AGO&amp;[3]!SEP&amp;[3]!OCT&amp;[3]!NOV</definedName>
    <definedName name="________JUL1" localSheetId="4">[1]!JUL&amp;[1]!AGO&amp;[1]!SEP&amp;[1]!OCT&amp;[1]!NOV</definedName>
    <definedName name="________JUL1" localSheetId="6">[2]!JUL&amp;[2]!AGO&amp;[2]!SEP&amp;[2]!OCT&amp;[2]!NOV</definedName>
    <definedName name="________JUL1" localSheetId="8">[1]!JUL&amp;[1]!AGO&amp;[1]!SEP&amp;[1]!OCT&amp;[1]!NOV</definedName>
    <definedName name="________JUL1" localSheetId="9">[4]!JUL&amp;[4]!AGO&amp;[4]!SEP&amp;[4]!OCT&amp;[4]!NOV</definedName>
    <definedName name="________JUL1">[1]!JUL&amp;[1]!AGO&amp;[1]!SEP&amp;[1]!OCT&amp;[1]!NOV</definedName>
    <definedName name="________JUN1" localSheetId="0">[1]!JUN&amp;[1]!JUL&amp;[1]!AGO&amp;[1]!SEP&amp;[1]!OCT</definedName>
    <definedName name="________JUN1" localSheetId="1">[2]!JUN&amp;[2]!JUL&amp;[2]!AGO&amp;[2]!SEP&amp;[2]!OCT</definedName>
    <definedName name="________JUN1" localSheetId="3">[3]!JUN&amp;[3]!JUL&amp;[3]!AGO&amp;[3]!SEP&amp;[3]!OCT</definedName>
    <definedName name="________JUN1" localSheetId="4">[1]!JUN&amp;[1]!JUL&amp;[1]!AGO&amp;[1]!SEP&amp;[1]!OCT</definedName>
    <definedName name="________JUN1" localSheetId="6">[2]!JUN&amp;[2]!JUL&amp;[2]!AGO&amp;[2]!SEP&amp;[2]!OCT</definedName>
    <definedName name="________JUN1" localSheetId="8">[1]!JUN&amp;[1]!JUL&amp;[1]!AGO&amp;[1]!SEP&amp;[1]!OCT</definedName>
    <definedName name="________JUN1" localSheetId="9">[4]!JUN&amp;[4]!JUL&amp;[4]!AGO&amp;[4]!SEP&amp;[4]!OCT</definedName>
    <definedName name="________JUN1">[1]!JUN&amp;[1]!JUL&amp;[1]!AGO&amp;[1]!SEP&amp;[1]!OCT</definedName>
    <definedName name="________OCT1" localSheetId="0">[1]!OCT&amp;[1]!NOV&amp;[1]!DIC</definedName>
    <definedName name="________OCT1" localSheetId="1">[2]!OCT&amp;[2]!NOV&amp;[2]!DIC</definedName>
    <definedName name="________OCT1" localSheetId="3">[3]!OCT&amp;[3]!NOV&amp;[3]!DIC</definedName>
    <definedName name="________OCT1" localSheetId="4">[1]!OCT&amp;[1]!NOV&amp;[1]!DIC</definedName>
    <definedName name="________OCT1" localSheetId="6">[2]!OCT&amp;[2]!NOV&amp;[2]!DIC</definedName>
    <definedName name="________OCT1" localSheetId="8">[1]!OCT&amp;[1]!NOV&amp;[1]!DIC</definedName>
    <definedName name="________OCT1" localSheetId="9">[4]!OCT&amp;[4]!NOV&amp;[4]!DIC</definedName>
    <definedName name="________OCT1">[1]!OCT&amp;[1]!NOV&amp;[1]!DIC</definedName>
    <definedName name="________SEP1" localSheetId="0">[1]!SEP&amp;[1]!OCT&amp;[1]!NOV&amp;[1]!DIC</definedName>
    <definedName name="________SEP1" localSheetId="1">[2]!SEP&amp;[2]!OCT&amp;[2]!NOV&amp;[2]!DIC</definedName>
    <definedName name="________SEP1" localSheetId="3">[3]!SEP&amp;[3]!OCT&amp;[3]!NOV&amp;[3]!DIC</definedName>
    <definedName name="________SEP1" localSheetId="4">[1]!SEP&amp;[1]!OCT&amp;[1]!NOV&amp;[1]!DIC</definedName>
    <definedName name="________SEP1" localSheetId="6">[2]!SEP&amp;[2]!OCT&amp;[2]!NOV&amp;[2]!DIC</definedName>
    <definedName name="________SEP1" localSheetId="8">[1]!SEP&amp;[1]!OCT&amp;[1]!NOV&amp;[1]!DIC</definedName>
    <definedName name="________SEP1" localSheetId="9">[4]!SEP&amp;[4]!OCT&amp;[4]!NOV&amp;[4]!DIC</definedName>
    <definedName name="________SEP1">[1]!SEP&amp;[1]!OCT&amp;[1]!NOV&amp;[1]!DIC</definedName>
    <definedName name="________smg97">'[6]Premisa macro'!$E$4</definedName>
    <definedName name="_______ABR1" localSheetId="0">[1]!ABR&amp;[1]!MAY&amp;[1]!JUN&amp;[1]!JUL&amp;[1]!AGO&amp;[1]!SEP</definedName>
    <definedName name="_______ABR1" localSheetId="1">[2]!ABR&amp;[2]!MAY&amp;[2]!JUN&amp;[2]!JUL&amp;[2]!AGO&amp;[2]!SEP</definedName>
    <definedName name="_______ABR1" localSheetId="3">[3]!ABR&amp;[3]!MAY&amp;[3]!JUN&amp;[3]!JUL&amp;[3]!AGO&amp;[3]!SEP</definedName>
    <definedName name="_______ABR1" localSheetId="4">[1]!ABR&amp;[1]!MAY&amp;[1]!JUN&amp;[1]!JUL&amp;[1]!AGO&amp;[1]!SEP</definedName>
    <definedName name="_______ABR1" localSheetId="6">[2]!ABR&amp;[2]!MAY&amp;[2]!JUN&amp;[2]!JUL&amp;[2]!AGO&amp;[2]!SEP</definedName>
    <definedName name="_______ABR1" localSheetId="8">[1]!ABR&amp;[1]!MAY&amp;[1]!JUN&amp;[1]!JUL&amp;[1]!AGO&amp;[1]!SEP</definedName>
    <definedName name="_______ABR1" localSheetId="9">[4]!ABR&amp;[4]!MAY&amp;[4]!JUN&amp;[4]!JUL&amp;[4]!AGO&amp;[4]!SEP</definedName>
    <definedName name="_______ABR1">[1]!ABR&amp;[1]!MAY&amp;[1]!JUN&amp;[1]!JUL&amp;[1]!AGO&amp;[1]!SEP</definedName>
    <definedName name="_______ABR2" localSheetId="6">[7]edofza4!$C$22</definedName>
    <definedName name="_______ABR2">[8]edofza4!$C$22</definedName>
    <definedName name="_______AGO1" localSheetId="0">[1]!AGO&amp;[1]!SEP&amp;[1]!OCT&amp;[1]!NOV&amp;[1]!DIC</definedName>
    <definedName name="_______AGO1" localSheetId="1">[2]!AGO&amp;[2]!SEP&amp;[2]!OCT&amp;[2]!NOV&amp;[2]!DIC</definedName>
    <definedName name="_______AGO1" localSheetId="3">[3]!AGO&amp;[3]!SEP&amp;[3]!OCT&amp;[3]!NOV&amp;[3]!DIC</definedName>
    <definedName name="_______AGO1" localSheetId="4">[1]!AGO&amp;[1]!SEP&amp;[1]!OCT&amp;[1]!NOV&amp;[1]!DIC</definedName>
    <definedName name="_______AGO1" localSheetId="6">[2]!AGO&amp;[2]!SEP&amp;[2]!OCT&amp;[2]!NOV&amp;[2]!DIC</definedName>
    <definedName name="_______AGO1" localSheetId="8">[1]!AGO&amp;[1]!SEP&amp;[1]!OCT&amp;[1]!NOV&amp;[1]!DIC</definedName>
    <definedName name="_______AGO1" localSheetId="9">[4]!AGO&amp;[4]!SEP&amp;[4]!OCT&amp;[4]!NOV&amp;[4]!DIC</definedName>
    <definedName name="_______AGO1">[1]!AGO&amp;[1]!SEP&amp;[1]!OCT&amp;[1]!NOV&amp;[1]!DIC</definedName>
    <definedName name="_______AGO2" localSheetId="6">[7]edofza8!$C$22</definedName>
    <definedName name="_______AGO2">[8]edofza8!$C$22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6">#REF!</definedName>
    <definedName name="_______CFD02" localSheetId="8">#REF!</definedName>
    <definedName name="_______CFD02" localSheetId="9">#REF!</definedName>
    <definedName name="_______CFD02">#REF!</definedName>
    <definedName name="_______def1">'[9]Premisas IMSS'!$M$12</definedName>
    <definedName name="_______def2">'[9]Premisas IMSS'!$M$13</definedName>
    <definedName name="_______def3">'[9]Premisas IMSS'!$M$14</definedName>
    <definedName name="_______def4">'[9]Premisas IMSS'!$M$15</definedName>
    <definedName name="_______def5">'[9]Premisas IMSS'!$M$16</definedName>
    <definedName name="_______def6">'[9]Premisas IMSS'!$M$17</definedName>
    <definedName name="_______DIC2" localSheetId="6">[7]edofza12!$C$22</definedName>
    <definedName name="_______DIC2">[8]edofza12!$C$22</definedName>
    <definedName name="_______ENE2" localSheetId="6">[7]edofza1!$C$22</definedName>
    <definedName name="_______ENE2">[8]edofza1!$C$22</definedName>
    <definedName name="_______FEB1" localSheetId="0">[1]!FEB&amp;[1]!MAR&amp;[1]!ABR&amp;[1]!MAY&amp;[1]!JUN&amp;[1]!JUL</definedName>
    <definedName name="_______FEB1" localSheetId="1">[2]!FEB&amp;[2]!MAR&amp;[2]!ABR&amp;[2]!MAY&amp;[2]!JUN&amp;[2]!JUL</definedName>
    <definedName name="_______FEB1" localSheetId="3">[3]!FEB&amp;[3]!MAR&amp;[3]!ABR&amp;[3]!MAY&amp;[3]!JUN&amp;[3]!JUL</definedName>
    <definedName name="_______FEB1" localSheetId="4">[1]!FEB&amp;[1]!MAR&amp;[1]!ABR&amp;[1]!MAY&amp;[1]!JUN&amp;[1]!JUL</definedName>
    <definedName name="_______FEB1" localSheetId="6">[2]!FEB&amp;[2]!MAR&amp;[2]!ABR&amp;[2]!MAY&amp;[2]!JUN&amp;[2]!JUL</definedName>
    <definedName name="_______FEB1" localSheetId="8">[1]!FEB&amp;[1]!MAR&amp;[1]!ABR&amp;[1]!MAY&amp;[1]!JUN&amp;[1]!JUL</definedName>
    <definedName name="_______FEB1" localSheetId="9">[4]!FEB&amp;[4]!MAR&amp;[4]!ABR&amp;[4]!MAY&amp;[4]!JUN&amp;[4]!JUL</definedName>
    <definedName name="_______FEB1">[1]!FEB&amp;[1]!MAR&amp;[1]!ABR&amp;[1]!MAY&amp;[1]!JUN&amp;[1]!JUL</definedName>
    <definedName name="_______FEB2" localSheetId="6">[7]edofza2!$C$22</definedName>
    <definedName name="_______FEB2">[8]edofza2!$C$22</definedName>
    <definedName name="_______JUL1" localSheetId="0">[1]!JUL&amp;[1]!AGO&amp;[1]!SEP&amp;[1]!OCT&amp;[1]!NOV</definedName>
    <definedName name="_______JUL1" localSheetId="1">[2]!JUL&amp;[2]!AGO&amp;[2]!SEP&amp;[2]!OCT&amp;[2]!NOV</definedName>
    <definedName name="_______JUL1" localSheetId="3">[3]!JUL&amp;[3]!AGO&amp;[3]!SEP&amp;[3]!OCT&amp;[3]!NOV</definedName>
    <definedName name="_______JUL1" localSheetId="4">[1]!JUL&amp;[1]!AGO&amp;[1]!SEP&amp;[1]!OCT&amp;[1]!NOV</definedName>
    <definedName name="_______JUL1" localSheetId="6">[2]!JUL&amp;[2]!AGO&amp;[2]!SEP&amp;[2]!OCT&amp;[2]!NOV</definedName>
    <definedName name="_______JUL1" localSheetId="8">[1]!JUL&amp;[1]!AGO&amp;[1]!SEP&amp;[1]!OCT&amp;[1]!NOV</definedName>
    <definedName name="_______JUL1" localSheetId="9">[4]!JUL&amp;[4]!AGO&amp;[4]!SEP&amp;[4]!OCT&amp;[4]!NOV</definedName>
    <definedName name="_______JUL1">[1]!JUL&amp;[1]!AGO&amp;[1]!SEP&amp;[1]!OCT&amp;[1]!NOV</definedName>
    <definedName name="_______JUL2" localSheetId="6">[7]edofza7!$C$22</definedName>
    <definedName name="_______JUL2">[8]edofza7!$C$22</definedName>
    <definedName name="_______JUN1" localSheetId="0">[1]!JUN&amp;[1]!JUL&amp;[1]!AGO&amp;[1]!SEP&amp;[1]!OCT</definedName>
    <definedName name="_______JUN1" localSheetId="1">[2]!JUN&amp;[2]!JUL&amp;[2]!AGO&amp;[2]!SEP&amp;[2]!OCT</definedName>
    <definedName name="_______JUN1" localSheetId="3">[3]!JUN&amp;[3]!JUL&amp;[3]!AGO&amp;[3]!SEP&amp;[3]!OCT</definedName>
    <definedName name="_______JUN1" localSheetId="4">[1]!JUN&amp;[1]!JUL&amp;[1]!AGO&amp;[1]!SEP&amp;[1]!OCT</definedName>
    <definedName name="_______JUN1" localSheetId="6">[2]!JUN&amp;[2]!JUL&amp;[2]!AGO&amp;[2]!SEP&amp;[2]!OCT</definedName>
    <definedName name="_______JUN1" localSheetId="8">[1]!JUN&amp;[1]!JUL&amp;[1]!AGO&amp;[1]!SEP&amp;[1]!OCT</definedName>
    <definedName name="_______JUN1" localSheetId="9">[4]!JUN&amp;[4]!JUL&amp;[4]!AGO&amp;[4]!SEP&amp;[4]!OCT</definedName>
    <definedName name="_______JUN1">[1]!JUN&amp;[1]!JUL&amp;[1]!AGO&amp;[1]!SEP&amp;[1]!OCT</definedName>
    <definedName name="_______JUN2" localSheetId="6">[7]edofza6!$C$22</definedName>
    <definedName name="_______JUN2">[8]edofza6!$C$22</definedName>
    <definedName name="_______MAR1" localSheetId="0">[1]!MAR&amp;[1]!ABR&amp;[1]!MAY&amp;[1]!JUN&amp;[1]!JUL&amp;[1]!AGO</definedName>
    <definedName name="_______MAR1" localSheetId="1">[2]!MAR&amp;[2]!ABR&amp;[2]!MAY&amp;[2]!JUN&amp;[2]!JUL&amp;[2]!AGO</definedName>
    <definedName name="_______MAR1" localSheetId="3">[3]!MAR&amp;[3]!ABR&amp;[3]!MAY&amp;[3]!JUN&amp;[3]!JUL&amp;[3]!AGO</definedName>
    <definedName name="_______MAR1" localSheetId="4">[1]!MAR&amp;[1]!ABR&amp;[1]!MAY&amp;[1]!JUN&amp;[1]!JUL&amp;[1]!AGO</definedName>
    <definedName name="_______MAR1" localSheetId="6">[2]!MAR&amp;[2]!ABR&amp;[2]!MAY&amp;[2]!JUN&amp;[2]!JUL&amp;[2]!AGO</definedName>
    <definedName name="_______MAR1" localSheetId="8">[1]!MAR&amp;[1]!ABR&amp;[1]!MAY&amp;[1]!JUN&amp;[1]!JUL&amp;[1]!AGO</definedName>
    <definedName name="_______MAR1" localSheetId="9">[4]!MAR&amp;[4]!ABR&amp;[4]!MAY&amp;[4]!JUN&amp;[4]!JUL&amp;[4]!AGO</definedName>
    <definedName name="_______MAR1">[1]!MAR&amp;[1]!ABR&amp;[1]!MAY&amp;[1]!JUN&amp;[1]!JUL&amp;[1]!AGO</definedName>
    <definedName name="_______MAR2" localSheetId="6">[7]edofza3!$C$22</definedName>
    <definedName name="_______MAR2">[8]edofza3!$C$22</definedName>
    <definedName name="_______MAY1" localSheetId="0">[1]!MAY&amp;[1]!JUN&amp;[1]!JUL&amp;[1]!AGO&amp;[1]!SEP</definedName>
    <definedName name="_______MAY1" localSheetId="1">[2]!MAY&amp;[2]!JUN&amp;[2]!JUL&amp;[2]!AGO&amp;[2]!SEP</definedName>
    <definedName name="_______MAY1" localSheetId="3">[3]!MAY&amp;[3]!JUN&amp;[3]!JUL&amp;[3]!AGO&amp;[3]!SEP</definedName>
    <definedName name="_______MAY1" localSheetId="4">[1]!MAY&amp;[1]!JUN&amp;[1]!JUL&amp;[1]!AGO&amp;[1]!SEP</definedName>
    <definedName name="_______MAY1" localSheetId="6">[2]!MAY&amp;[2]!JUN&amp;[2]!JUL&amp;[2]!AGO&amp;[2]!SEP</definedName>
    <definedName name="_______MAY1" localSheetId="8">[1]!MAY&amp;[1]!JUN&amp;[1]!JUL&amp;[1]!AGO&amp;[1]!SEP</definedName>
    <definedName name="_______MAY1" localSheetId="9">[4]!MAY&amp;[4]!JUN&amp;[4]!JUL&amp;[4]!AGO&amp;[4]!SEP</definedName>
    <definedName name="_______MAY1">[1]!MAY&amp;[1]!JUN&amp;[1]!JUL&amp;[1]!AGO&amp;[1]!SEP</definedName>
    <definedName name="_______MAY2" localSheetId="6">[7]edofza5!$C$22</definedName>
    <definedName name="_______MAY2">[8]edofza5!$C$22</definedName>
    <definedName name="_______NOV1" localSheetId="0">[1]!NOV&amp;[1]!DIC</definedName>
    <definedName name="_______NOV1" localSheetId="1">[2]!NOV&amp;[2]!DIC</definedName>
    <definedName name="_______NOV1" localSheetId="3">[3]!NOV&amp;[3]!DIC</definedName>
    <definedName name="_______NOV1" localSheetId="4">[1]!NOV&amp;[1]!DIC</definedName>
    <definedName name="_______NOV1" localSheetId="6">[2]!NOV&amp;[2]!DIC</definedName>
    <definedName name="_______NOV1" localSheetId="8">[1]!NOV&amp;[1]!DIC</definedName>
    <definedName name="_______NOV1" localSheetId="9">[4]!NOV&amp;[4]!DIC</definedName>
    <definedName name="_______NOV1">[1]!NOV&amp;[1]!DIC</definedName>
    <definedName name="_______NOV2" localSheetId="6">[7]edofza11!$C$43</definedName>
    <definedName name="_______NOV2">[8]edofza11!$C$43</definedName>
    <definedName name="_______OCT1" localSheetId="0">[1]!OCT&amp;[1]!NOV&amp;[1]!DIC</definedName>
    <definedName name="_______OCT1" localSheetId="1">[2]!OCT&amp;[2]!NOV&amp;[2]!DIC</definedName>
    <definedName name="_______OCT1" localSheetId="3">[3]!OCT&amp;[3]!NOV&amp;[3]!DIC</definedName>
    <definedName name="_______OCT1" localSheetId="4">[1]!OCT&amp;[1]!NOV&amp;[1]!DIC</definedName>
    <definedName name="_______OCT1" localSheetId="6">[2]!OCT&amp;[2]!NOV&amp;[2]!DIC</definedName>
    <definedName name="_______OCT1" localSheetId="8">[1]!OCT&amp;[1]!NOV&amp;[1]!DIC</definedName>
    <definedName name="_______OCT1" localSheetId="9">[4]!OCT&amp;[4]!NOV&amp;[4]!DIC</definedName>
    <definedName name="_______OCT1">[1]!OCT&amp;[1]!NOV&amp;[1]!DIC</definedName>
    <definedName name="_______OCT2" localSheetId="6">[7]edofza10!$C$22</definedName>
    <definedName name="_______OCT2">[8]edofza10!$C$22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6">#REF!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[2]!SEP&amp;[2]!OCT&amp;[2]!NOV&amp;[2]!DIC</definedName>
    <definedName name="_______SEP1" localSheetId="3">[3]!SEP&amp;[3]!OCT&amp;[3]!NOV&amp;[3]!DIC</definedName>
    <definedName name="_______SEP1" localSheetId="4">[1]!SEP&amp;[1]!OCT&amp;[1]!NOV&amp;[1]!DIC</definedName>
    <definedName name="_______SEP1" localSheetId="6">[2]!SEP&amp;[2]!OCT&amp;[2]!NOV&amp;[2]!DIC</definedName>
    <definedName name="_______SEP1" localSheetId="8">[1]!SEP&amp;[1]!OCT&amp;[1]!NOV&amp;[1]!DIC</definedName>
    <definedName name="_______SEP1" localSheetId="9">[4]!SEP&amp;[4]!OCT&amp;[4]!NOV&amp;[4]!DIC</definedName>
    <definedName name="_______SEP1">[1]!SEP&amp;[1]!OCT&amp;[1]!NOV&amp;[1]!DIC</definedName>
    <definedName name="_______SEP2" localSheetId="6">[7]edofza9!$C$22</definedName>
    <definedName name="_______SEP2">[8]edofza9!$C$22</definedName>
    <definedName name="_______smg97">'[9]Premisa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6">#REF!</definedName>
    <definedName name="_______syt03" localSheetId="8">#REF!</definedName>
    <definedName name="_______syt03" localSheetId="9">#REF!</definedName>
    <definedName name="_______syt03">#REF!</definedName>
    <definedName name="_______TDC2001">'[10]Tipos de Cambio'!$C$4</definedName>
    <definedName name="______ABR1" localSheetId="0">[1]!ABR&amp;[1]!MAY&amp;[1]!JUN&amp;[1]!JUL&amp;[1]!AGO&amp;[1]!SEP</definedName>
    <definedName name="______ABR1" localSheetId="1">[2]!ABR&amp;[2]!MAY&amp;[2]!JUN&amp;[2]!JUL&amp;[2]!AGO&amp;[2]!SEP</definedName>
    <definedName name="______ABR1" localSheetId="3">[3]!ABR&amp;[3]!MAY&amp;[3]!JUN&amp;[3]!JUL&amp;[3]!AGO&amp;[3]!SEP</definedName>
    <definedName name="______ABR1" localSheetId="4">[1]!ABR&amp;[1]!MAY&amp;[1]!JUN&amp;[1]!JUL&amp;[1]!AGO&amp;[1]!SEP</definedName>
    <definedName name="______ABR1" localSheetId="6">[2]!ABR&amp;[2]!MAY&amp;[2]!JUN&amp;[2]!JUL&amp;[2]!AGO&amp;[2]!SEP</definedName>
    <definedName name="______ABR1" localSheetId="8">[1]!ABR&amp;[1]!MAY&amp;[1]!JUN&amp;[1]!JUL&amp;[1]!AGO&amp;[1]!SEP</definedName>
    <definedName name="______ABR1" localSheetId="9">[4]!ABR&amp;[4]!MAY&amp;[4]!JUN&amp;[4]!JUL&amp;[4]!AGO&amp;[4]!SEP</definedName>
    <definedName name="______ABR1">[1]!ABR&amp;[1]!MAY&amp;[1]!JUN&amp;[1]!JUL&amp;[1]!AGO&amp;[1]!SEP</definedName>
    <definedName name="______ABR2" localSheetId="6">[7]edofza4!$C$22</definedName>
    <definedName name="______ABR2">[8]edofza4!$C$22</definedName>
    <definedName name="______AGO1" localSheetId="0">[1]!AGO&amp;[1]!SEP&amp;[1]!OCT&amp;[1]!NOV&amp;[1]!DIC</definedName>
    <definedName name="______AGO1" localSheetId="1">[2]!AGO&amp;[2]!SEP&amp;[2]!OCT&amp;[2]!NOV&amp;[2]!DIC</definedName>
    <definedName name="______AGO1" localSheetId="3">[3]!AGO&amp;[3]!SEP&amp;[3]!OCT&amp;[3]!NOV&amp;[3]!DIC</definedName>
    <definedName name="______AGO1" localSheetId="4">[1]!AGO&amp;[1]!SEP&amp;[1]!OCT&amp;[1]!NOV&amp;[1]!DIC</definedName>
    <definedName name="______AGO1" localSheetId="6">[2]!AGO&amp;[2]!SEP&amp;[2]!OCT&amp;[2]!NOV&amp;[2]!DIC</definedName>
    <definedName name="______AGO1" localSheetId="8">[1]!AGO&amp;[1]!SEP&amp;[1]!OCT&amp;[1]!NOV&amp;[1]!DIC</definedName>
    <definedName name="______AGO1" localSheetId="9">[4]!AGO&amp;[4]!SEP&amp;[4]!OCT&amp;[4]!NOV&amp;[4]!DIC</definedName>
    <definedName name="______AGO1">[1]!AGO&amp;[1]!SEP&amp;[1]!OCT&amp;[1]!NOV&amp;[1]!DIC</definedName>
    <definedName name="______AGO2" localSheetId="6">[7]edofza8!$C$22</definedName>
    <definedName name="______AGO2">[8]edofza8!$C$22</definedName>
    <definedName name="______def1">'[9]Premisas IMSS'!$M$12</definedName>
    <definedName name="______def2">'[9]Premisas IMSS'!$M$13</definedName>
    <definedName name="______def3">'[9]Premisas IMSS'!$M$14</definedName>
    <definedName name="______def4">'[9]Premisas IMSS'!$M$15</definedName>
    <definedName name="______def5">'[9]Premisas IMSS'!$M$16</definedName>
    <definedName name="______def6">'[9]Premisas IMSS'!$M$17</definedName>
    <definedName name="______DIC2" localSheetId="6">[7]edofza12!$C$22</definedName>
    <definedName name="______DIC2">[8]edofza12!$C$22</definedName>
    <definedName name="______ENE2" localSheetId="6">[7]edofza1!$C$22</definedName>
    <definedName name="______ENE2">[8]edofza1!$C$22</definedName>
    <definedName name="______FEB1" localSheetId="0">[1]!FEB&amp;[1]!MAR&amp;[1]!ABR&amp;[1]!MAY&amp;[1]!JUN&amp;[1]!JUL</definedName>
    <definedName name="______FEB1" localSheetId="1">[2]!FEB&amp;[2]!MAR&amp;[2]!ABR&amp;[2]!MAY&amp;[2]!JUN&amp;[2]!JUL</definedName>
    <definedName name="______FEB1" localSheetId="3">[3]!FEB&amp;[3]!MAR&amp;[3]!ABR&amp;[3]!MAY&amp;[3]!JUN&amp;[3]!JUL</definedName>
    <definedName name="______FEB1" localSheetId="4">[1]!FEB&amp;[1]!MAR&amp;[1]!ABR&amp;[1]!MAY&amp;[1]!JUN&amp;[1]!JUL</definedName>
    <definedName name="______FEB1" localSheetId="6">[2]!FEB&amp;[2]!MAR&amp;[2]!ABR&amp;[2]!MAY&amp;[2]!JUN&amp;[2]!JUL</definedName>
    <definedName name="______FEB1" localSheetId="8">[1]!FEB&amp;[1]!MAR&amp;[1]!ABR&amp;[1]!MAY&amp;[1]!JUN&amp;[1]!JUL</definedName>
    <definedName name="______FEB1" localSheetId="9">[4]!FEB&amp;[4]!MAR&amp;[4]!ABR&amp;[4]!MAY&amp;[4]!JUN&amp;[4]!JUL</definedName>
    <definedName name="______FEB1">[1]!FEB&amp;[1]!MAR&amp;[1]!ABR&amp;[1]!MAY&amp;[1]!JUN&amp;[1]!JUL</definedName>
    <definedName name="______FEB2" localSheetId="6">[7]edofza2!$C$22</definedName>
    <definedName name="______FEB2">[8]edofza2!$C$22</definedName>
    <definedName name="______JUL1" localSheetId="0">[1]!JUL&amp;[1]!AGO&amp;[1]!SEP&amp;[1]!OCT&amp;[1]!NOV</definedName>
    <definedName name="______JUL1" localSheetId="1">[2]!JUL&amp;[2]!AGO&amp;[2]!SEP&amp;[2]!OCT&amp;[2]!NOV</definedName>
    <definedName name="______JUL1" localSheetId="3">[3]!JUL&amp;[3]!AGO&amp;[3]!SEP&amp;[3]!OCT&amp;[3]!NOV</definedName>
    <definedName name="______JUL1" localSheetId="4">[1]!JUL&amp;[1]!AGO&amp;[1]!SEP&amp;[1]!OCT&amp;[1]!NOV</definedName>
    <definedName name="______JUL1" localSheetId="6">[2]!JUL&amp;[2]!AGO&amp;[2]!SEP&amp;[2]!OCT&amp;[2]!NOV</definedName>
    <definedName name="______JUL1" localSheetId="8">[1]!JUL&amp;[1]!AGO&amp;[1]!SEP&amp;[1]!OCT&amp;[1]!NOV</definedName>
    <definedName name="______JUL1" localSheetId="9">[4]!JUL&amp;[4]!AGO&amp;[4]!SEP&amp;[4]!OCT&amp;[4]!NOV</definedName>
    <definedName name="______JUL1">[1]!JUL&amp;[1]!AGO&amp;[1]!SEP&amp;[1]!OCT&amp;[1]!NOV</definedName>
    <definedName name="______JUL2" localSheetId="6">[7]edofza7!$C$22</definedName>
    <definedName name="______JUL2">[8]edofza7!$C$22</definedName>
    <definedName name="______JUN1" localSheetId="0">[1]!JUN&amp;[1]!JUL&amp;[1]!AGO&amp;[1]!SEP&amp;[1]!OCT</definedName>
    <definedName name="______JUN1" localSheetId="1">[2]!JUN&amp;[2]!JUL&amp;[2]!AGO&amp;[2]!SEP&amp;[2]!OCT</definedName>
    <definedName name="______JUN1" localSheetId="3">[3]!JUN&amp;[3]!JUL&amp;[3]!AGO&amp;[3]!SEP&amp;[3]!OCT</definedName>
    <definedName name="______JUN1" localSheetId="4">[1]!JUN&amp;[1]!JUL&amp;[1]!AGO&amp;[1]!SEP&amp;[1]!OCT</definedName>
    <definedName name="______JUN1" localSheetId="6">[2]!JUN&amp;[2]!JUL&amp;[2]!AGO&amp;[2]!SEP&amp;[2]!OCT</definedName>
    <definedName name="______JUN1" localSheetId="8">[1]!JUN&amp;[1]!JUL&amp;[1]!AGO&amp;[1]!SEP&amp;[1]!OCT</definedName>
    <definedName name="______JUN1" localSheetId="9">[4]!JUN&amp;[4]!JUL&amp;[4]!AGO&amp;[4]!SEP&amp;[4]!OCT</definedName>
    <definedName name="______JUN1">[1]!JUN&amp;[1]!JUL&amp;[1]!AGO&amp;[1]!SEP&amp;[1]!OCT</definedName>
    <definedName name="______JUN2" localSheetId="6">[7]edofza6!$C$22</definedName>
    <definedName name="______JUN2">[8]edofza6!$C$22</definedName>
    <definedName name="______MAR1" localSheetId="0">[1]!MAR&amp;[1]!ABR&amp;[1]!MAY&amp;[1]!JUN&amp;[1]!JUL&amp;[1]!AGO</definedName>
    <definedName name="______MAR1" localSheetId="1">[2]!MAR&amp;[2]!ABR&amp;[2]!MAY&amp;[2]!JUN&amp;[2]!JUL&amp;[2]!AGO</definedName>
    <definedName name="______MAR1" localSheetId="3">[3]!MAR&amp;[3]!ABR&amp;[3]!MAY&amp;[3]!JUN&amp;[3]!JUL&amp;[3]!AGO</definedName>
    <definedName name="______MAR1" localSheetId="4">[1]!MAR&amp;[1]!ABR&amp;[1]!MAY&amp;[1]!JUN&amp;[1]!JUL&amp;[1]!AGO</definedName>
    <definedName name="______MAR1" localSheetId="6">[2]!MAR&amp;[2]!ABR&amp;[2]!MAY&amp;[2]!JUN&amp;[2]!JUL&amp;[2]!AGO</definedName>
    <definedName name="______MAR1" localSheetId="8">[1]!MAR&amp;[1]!ABR&amp;[1]!MAY&amp;[1]!JUN&amp;[1]!JUL&amp;[1]!AGO</definedName>
    <definedName name="______MAR1" localSheetId="9">[4]!MAR&amp;[4]!ABR&amp;[4]!MAY&amp;[4]!JUN&amp;[4]!JUL&amp;[4]!AGO</definedName>
    <definedName name="______MAR1">[1]!MAR&amp;[1]!ABR&amp;[1]!MAY&amp;[1]!JUN&amp;[1]!JUL&amp;[1]!AGO</definedName>
    <definedName name="______MAR2" localSheetId="6">[7]edofza3!$C$22</definedName>
    <definedName name="______MAR2">[8]edofza3!$C$22</definedName>
    <definedName name="______MAY1" localSheetId="0">[1]!MAY&amp;[1]!JUN&amp;[1]!JUL&amp;[1]!AGO&amp;[1]!SEP</definedName>
    <definedName name="______MAY1" localSheetId="1">[2]!MAY&amp;[2]!JUN&amp;[2]!JUL&amp;[2]!AGO&amp;[2]!SEP</definedName>
    <definedName name="______MAY1" localSheetId="3">[3]!MAY&amp;[3]!JUN&amp;[3]!JUL&amp;[3]!AGO&amp;[3]!SEP</definedName>
    <definedName name="______MAY1" localSheetId="4">[1]!MAY&amp;[1]!JUN&amp;[1]!JUL&amp;[1]!AGO&amp;[1]!SEP</definedName>
    <definedName name="______MAY1" localSheetId="6">[2]!MAY&amp;[2]!JUN&amp;[2]!JUL&amp;[2]!AGO&amp;[2]!SEP</definedName>
    <definedName name="______MAY1" localSheetId="8">[1]!MAY&amp;[1]!JUN&amp;[1]!JUL&amp;[1]!AGO&amp;[1]!SEP</definedName>
    <definedName name="______MAY1" localSheetId="9">[4]!MAY&amp;[4]!JUN&amp;[4]!JUL&amp;[4]!AGO&amp;[4]!SEP</definedName>
    <definedName name="______MAY1">[1]!MAY&amp;[1]!JUN&amp;[1]!JUL&amp;[1]!AGO&amp;[1]!SEP</definedName>
    <definedName name="______MAY2" localSheetId="6">[7]edofza5!$C$22</definedName>
    <definedName name="______MAY2">[8]edofza5!$C$22</definedName>
    <definedName name="______NOV1" localSheetId="0">[1]!NOV&amp;[1]!DIC</definedName>
    <definedName name="______NOV1" localSheetId="1">[2]!NOV&amp;[2]!DIC</definedName>
    <definedName name="______NOV1" localSheetId="3">[3]!NOV&amp;[3]!DIC</definedName>
    <definedName name="______NOV1" localSheetId="4">[1]!NOV&amp;[1]!DIC</definedName>
    <definedName name="______NOV1" localSheetId="6">[2]!NOV&amp;[2]!DIC</definedName>
    <definedName name="______NOV1" localSheetId="8">[1]!NOV&amp;[1]!DIC</definedName>
    <definedName name="______NOV1" localSheetId="9">[4]!NOV&amp;[4]!DIC</definedName>
    <definedName name="______NOV1">[1]!NOV&amp;[1]!DIC</definedName>
    <definedName name="______NOV2" localSheetId="6">[7]edofza11!$C$43</definedName>
    <definedName name="______NOV2">[8]edofza11!$C$43</definedName>
    <definedName name="______OCT1" localSheetId="0">[1]!OCT&amp;[1]!NOV&amp;[1]!DIC</definedName>
    <definedName name="______OCT1" localSheetId="1">[2]!OCT&amp;[2]!NOV&amp;[2]!DIC</definedName>
    <definedName name="______OCT1" localSheetId="3">[3]!OCT&amp;[3]!NOV&amp;[3]!DIC</definedName>
    <definedName name="______OCT1" localSheetId="4">[1]!OCT&amp;[1]!NOV&amp;[1]!DIC</definedName>
    <definedName name="______OCT1" localSheetId="6">[2]!OCT&amp;[2]!NOV&amp;[2]!DIC</definedName>
    <definedName name="______OCT1" localSheetId="8">[1]!OCT&amp;[1]!NOV&amp;[1]!DIC</definedName>
    <definedName name="______OCT1" localSheetId="9">[4]!OCT&amp;[4]!NOV&amp;[4]!DIC</definedName>
    <definedName name="______OCT1">[1]!OCT&amp;[1]!NOV&amp;[1]!DIC</definedName>
    <definedName name="______OCT2" localSheetId="6">[7]edofza10!$C$22</definedName>
    <definedName name="______OCT2">[8]edofza10!$C$22</definedName>
    <definedName name="______SEP1" localSheetId="0">[1]!SEP&amp;[1]!OCT&amp;[1]!NOV&amp;[1]!DIC</definedName>
    <definedName name="______SEP1" localSheetId="1">[2]!SEP&amp;[2]!OCT&amp;[2]!NOV&amp;[2]!DIC</definedName>
    <definedName name="______SEP1" localSheetId="3">[3]!SEP&amp;[3]!OCT&amp;[3]!NOV&amp;[3]!DIC</definedName>
    <definedName name="______SEP1" localSheetId="4">[1]!SEP&amp;[1]!OCT&amp;[1]!NOV&amp;[1]!DIC</definedName>
    <definedName name="______SEP1" localSheetId="6">[2]!SEP&amp;[2]!OCT&amp;[2]!NOV&amp;[2]!DIC</definedName>
    <definedName name="______SEP1" localSheetId="8">[1]!SEP&amp;[1]!OCT&amp;[1]!NOV&amp;[1]!DIC</definedName>
    <definedName name="______SEP1" localSheetId="9">[4]!SEP&amp;[4]!OCT&amp;[4]!NOV&amp;[4]!DIC</definedName>
    <definedName name="______SEP1">[1]!SEP&amp;[1]!OCT&amp;[1]!NOV&amp;[1]!DIC</definedName>
    <definedName name="______SEP2" localSheetId="6">[7]edofza9!$C$22</definedName>
    <definedName name="______SEP2">[8]edofza9!$C$22</definedName>
    <definedName name="______smg97">'[9]Premisa macro'!$E$4</definedName>
    <definedName name="______TDC2001">'[10]Tipos de Cambio'!$C$4</definedName>
    <definedName name="_____ABR1" localSheetId="0">[1]!ABR&amp;[1]!MAY&amp;[1]!JUN&amp;[1]!JUL&amp;[1]!AGO&amp;[1]!SEP</definedName>
    <definedName name="_____ABR1" localSheetId="1">[2]!ABR&amp;[2]!MAY&amp;[2]!JUN&amp;[2]!JUL&amp;[2]!AGO&amp;[2]!SEP</definedName>
    <definedName name="_____ABR1" localSheetId="3">[3]!ABR&amp;[3]!MAY&amp;[3]!JUN&amp;[3]!JUL&amp;[3]!AGO&amp;[3]!SEP</definedName>
    <definedName name="_____ABR1" localSheetId="4">[1]!ABR&amp;[1]!MAY&amp;[1]!JUN&amp;[1]!JUL&amp;[1]!AGO&amp;[1]!SEP</definedName>
    <definedName name="_____ABR1" localSheetId="6">[2]!ABR&amp;[2]!MAY&amp;[2]!JUN&amp;[2]!JUL&amp;[2]!AGO&amp;[2]!SEP</definedName>
    <definedName name="_____ABR1" localSheetId="8">[1]!ABR&amp;[1]!MAY&amp;[1]!JUN&amp;[1]!JUL&amp;[1]!AGO&amp;[1]!SEP</definedName>
    <definedName name="_____ABR1" localSheetId="9">[4]!ABR&amp;[4]!MAY&amp;[4]!JUN&amp;[4]!JUL&amp;[4]!AGO&amp;[4]!SEP</definedName>
    <definedName name="_____ABR1">[1]!ABR&amp;[1]!MAY&amp;[1]!JUN&amp;[1]!JUL&amp;[1]!AGO&amp;[1]!SEP</definedName>
    <definedName name="_____ABR2" localSheetId="6">[7]edofza4!$C$22</definedName>
    <definedName name="_____ABR2">[8]edofza4!$C$22</definedName>
    <definedName name="_____AGO1" localSheetId="0">[1]!AGO&amp;[1]!SEP&amp;[1]!OCT&amp;[1]!NOV&amp;[1]!DIC</definedName>
    <definedName name="_____AGO1" localSheetId="1">[2]!AGO&amp;[2]!SEP&amp;[2]!OCT&amp;[2]!NOV&amp;[2]!DIC</definedName>
    <definedName name="_____AGO1" localSheetId="3">[3]!AGO&amp;[3]!SEP&amp;[3]!OCT&amp;[3]!NOV&amp;[3]!DIC</definedName>
    <definedName name="_____AGO1" localSheetId="4">[1]!AGO&amp;[1]!SEP&amp;[1]!OCT&amp;[1]!NOV&amp;[1]!DIC</definedName>
    <definedName name="_____AGO1" localSheetId="6">[2]!AGO&amp;[2]!SEP&amp;[2]!OCT&amp;[2]!NOV&amp;[2]!DIC</definedName>
    <definedName name="_____AGO1" localSheetId="8">[1]!AGO&amp;[1]!SEP&amp;[1]!OCT&amp;[1]!NOV&amp;[1]!DIC</definedName>
    <definedName name="_____AGO1" localSheetId="9">[4]!AGO&amp;[4]!SEP&amp;[4]!OCT&amp;[4]!NOV&amp;[4]!DIC</definedName>
    <definedName name="_____AGO1">[1]!AGO&amp;[1]!SEP&amp;[1]!OCT&amp;[1]!NOV&amp;[1]!DIC</definedName>
    <definedName name="_____AGO2" localSheetId="6">[7]edofza8!$C$22</definedName>
    <definedName name="_____AGO2">[8]edofza8!$C$22</definedName>
    <definedName name="_____def1">'[9]Premisas IMSS'!$M$12</definedName>
    <definedName name="_____def2">'[9]Premisas IMSS'!$M$13</definedName>
    <definedName name="_____def3">'[9]Premisas IMSS'!$M$14</definedName>
    <definedName name="_____def4">'[9]Premisas IMSS'!$M$15</definedName>
    <definedName name="_____def5">'[9]Premisas IMSS'!$M$16</definedName>
    <definedName name="_____def6">'[9]Premisas IMSS'!$M$17</definedName>
    <definedName name="_____DIC2" localSheetId="6">[7]edofza12!$C$22</definedName>
    <definedName name="_____DIC2">[8]edofza12!$C$22</definedName>
    <definedName name="_____ENE2" localSheetId="6">[7]edofza1!$C$22</definedName>
    <definedName name="_____ENE2">[8]edofza1!$C$22</definedName>
    <definedName name="_____FEB1" localSheetId="0">[1]!FEB&amp;[1]!MAR&amp;[1]!ABR&amp;[1]!MAY&amp;[1]!JUN&amp;[1]!JUL</definedName>
    <definedName name="_____FEB1" localSheetId="1">[2]!FEB&amp;[2]!MAR&amp;[2]!ABR&amp;[2]!MAY&amp;[2]!JUN&amp;[2]!JUL</definedName>
    <definedName name="_____FEB1" localSheetId="3">[3]!FEB&amp;[3]!MAR&amp;[3]!ABR&amp;[3]!MAY&amp;[3]!JUN&amp;[3]!JUL</definedName>
    <definedName name="_____FEB1" localSheetId="4">[1]!FEB&amp;[1]!MAR&amp;[1]!ABR&amp;[1]!MAY&amp;[1]!JUN&amp;[1]!JUL</definedName>
    <definedName name="_____FEB1" localSheetId="6">[2]!FEB&amp;[2]!MAR&amp;[2]!ABR&amp;[2]!MAY&amp;[2]!JUN&amp;[2]!JUL</definedName>
    <definedName name="_____FEB1" localSheetId="8">[1]!FEB&amp;[1]!MAR&amp;[1]!ABR&amp;[1]!MAY&amp;[1]!JUN&amp;[1]!JUL</definedName>
    <definedName name="_____FEB1" localSheetId="9">[4]!FEB&amp;[4]!MAR&amp;[4]!ABR&amp;[4]!MAY&amp;[4]!JUN&amp;[4]!JUL</definedName>
    <definedName name="_____FEB1">[1]!FEB&amp;[1]!MAR&amp;[1]!ABR&amp;[1]!MAY&amp;[1]!JUN&amp;[1]!JUL</definedName>
    <definedName name="_____FEB2" localSheetId="6">[7]edofza2!$C$22</definedName>
    <definedName name="_____FEB2">[8]edofza2!$C$22</definedName>
    <definedName name="_____JUL1" localSheetId="0">[1]!JUL&amp;[1]!AGO&amp;[1]!SEP&amp;[1]!OCT&amp;[1]!NOV</definedName>
    <definedName name="_____JUL1" localSheetId="1">[2]!JUL&amp;[2]!AGO&amp;[2]!SEP&amp;[2]!OCT&amp;[2]!NOV</definedName>
    <definedName name="_____JUL1" localSheetId="3">[3]!JUL&amp;[3]!AGO&amp;[3]!SEP&amp;[3]!OCT&amp;[3]!NOV</definedName>
    <definedName name="_____JUL1" localSheetId="4">[1]!JUL&amp;[1]!AGO&amp;[1]!SEP&amp;[1]!OCT&amp;[1]!NOV</definedName>
    <definedName name="_____JUL1" localSheetId="6">[2]!JUL&amp;[2]!AGO&amp;[2]!SEP&amp;[2]!OCT&amp;[2]!NOV</definedName>
    <definedName name="_____JUL1" localSheetId="8">[1]!JUL&amp;[1]!AGO&amp;[1]!SEP&amp;[1]!OCT&amp;[1]!NOV</definedName>
    <definedName name="_____JUL1" localSheetId="9">[4]!JUL&amp;[4]!AGO&amp;[4]!SEP&amp;[4]!OCT&amp;[4]!NOV</definedName>
    <definedName name="_____JUL1">[1]!JUL&amp;[1]!AGO&amp;[1]!SEP&amp;[1]!OCT&amp;[1]!NOV</definedName>
    <definedName name="_____JUL2" localSheetId="6">[7]edofza7!$C$22</definedName>
    <definedName name="_____JUL2">[8]edofza7!$C$22</definedName>
    <definedName name="_____JUN1" localSheetId="0">[1]!JUN&amp;[1]!JUL&amp;[1]!AGO&amp;[1]!SEP&amp;[1]!OCT</definedName>
    <definedName name="_____JUN1" localSheetId="1">[2]!JUN&amp;[2]!JUL&amp;[2]!AGO&amp;[2]!SEP&amp;[2]!OCT</definedName>
    <definedName name="_____JUN1" localSheetId="3">[3]!JUN&amp;[3]!JUL&amp;[3]!AGO&amp;[3]!SEP&amp;[3]!OCT</definedName>
    <definedName name="_____JUN1" localSheetId="4">[1]!JUN&amp;[1]!JUL&amp;[1]!AGO&amp;[1]!SEP&amp;[1]!OCT</definedName>
    <definedName name="_____JUN1" localSheetId="6">[2]!JUN&amp;[2]!JUL&amp;[2]!AGO&amp;[2]!SEP&amp;[2]!OCT</definedName>
    <definedName name="_____JUN1" localSheetId="8">[1]!JUN&amp;[1]!JUL&amp;[1]!AGO&amp;[1]!SEP&amp;[1]!OCT</definedName>
    <definedName name="_____JUN1" localSheetId="9">[4]!JUN&amp;[4]!JUL&amp;[4]!AGO&amp;[4]!SEP&amp;[4]!OCT</definedName>
    <definedName name="_____JUN1">[1]!JUN&amp;[1]!JUL&amp;[1]!AGO&amp;[1]!SEP&amp;[1]!OCT</definedName>
    <definedName name="_____JUN2" localSheetId="6">[7]edofza6!$C$22</definedName>
    <definedName name="_____JUN2">[8]edofza6!$C$22</definedName>
    <definedName name="_____MAR1" localSheetId="0">[1]!MAR&amp;[1]!ABR&amp;[1]!MAY&amp;[1]!JUN&amp;[1]!JUL&amp;[1]!AGO</definedName>
    <definedName name="_____MAR1" localSheetId="1">[2]!MAR&amp;[2]!ABR&amp;[2]!MAY&amp;[2]!JUN&amp;[2]!JUL&amp;[2]!AGO</definedName>
    <definedName name="_____MAR1" localSheetId="3">[3]!MAR&amp;[3]!ABR&amp;[3]!MAY&amp;[3]!JUN&amp;[3]!JUL&amp;[3]!AGO</definedName>
    <definedName name="_____MAR1" localSheetId="4">[1]!MAR&amp;[1]!ABR&amp;[1]!MAY&amp;[1]!JUN&amp;[1]!JUL&amp;[1]!AGO</definedName>
    <definedName name="_____MAR1" localSheetId="6">[2]!MAR&amp;[2]!ABR&amp;[2]!MAY&amp;[2]!JUN&amp;[2]!JUL&amp;[2]!AGO</definedName>
    <definedName name="_____MAR1" localSheetId="8">[1]!MAR&amp;[1]!ABR&amp;[1]!MAY&amp;[1]!JUN&amp;[1]!JUL&amp;[1]!AGO</definedName>
    <definedName name="_____MAR1" localSheetId="9">[4]!MAR&amp;[4]!ABR&amp;[4]!MAY&amp;[4]!JUN&amp;[4]!JUL&amp;[4]!AGO</definedName>
    <definedName name="_____MAR1">[1]!MAR&amp;[1]!ABR&amp;[1]!MAY&amp;[1]!JUN&amp;[1]!JUL&amp;[1]!AGO</definedName>
    <definedName name="_____MAR2" localSheetId="6">[7]edofza3!$C$22</definedName>
    <definedName name="_____MAR2">[8]edofza3!$C$22</definedName>
    <definedName name="_____MAY1" localSheetId="0">[1]!MAY&amp;[1]!JUN&amp;[1]!JUL&amp;[1]!AGO&amp;[1]!SEP</definedName>
    <definedName name="_____MAY1" localSheetId="1">[2]!MAY&amp;[2]!JUN&amp;[2]!JUL&amp;[2]!AGO&amp;[2]!SEP</definedName>
    <definedName name="_____MAY1" localSheetId="3">[3]!MAY&amp;[3]!JUN&amp;[3]!JUL&amp;[3]!AGO&amp;[3]!SEP</definedName>
    <definedName name="_____MAY1" localSheetId="4">[1]!MAY&amp;[1]!JUN&amp;[1]!JUL&amp;[1]!AGO&amp;[1]!SEP</definedName>
    <definedName name="_____MAY1" localSheetId="6">[2]!MAY&amp;[2]!JUN&amp;[2]!JUL&amp;[2]!AGO&amp;[2]!SEP</definedName>
    <definedName name="_____MAY1" localSheetId="8">[1]!MAY&amp;[1]!JUN&amp;[1]!JUL&amp;[1]!AGO&amp;[1]!SEP</definedName>
    <definedName name="_____MAY1" localSheetId="9">[4]!MAY&amp;[4]!JUN&amp;[4]!JUL&amp;[4]!AGO&amp;[4]!SEP</definedName>
    <definedName name="_____MAY1">[1]!MAY&amp;[1]!JUN&amp;[1]!JUL&amp;[1]!AGO&amp;[1]!SEP</definedName>
    <definedName name="_____MAY2" localSheetId="6">[7]edofza5!$C$22</definedName>
    <definedName name="_____MAY2">[8]edofza5!$C$22</definedName>
    <definedName name="_____NOV1" localSheetId="0">[1]!NOV&amp;[1]!DIC</definedName>
    <definedName name="_____NOV1" localSheetId="1">[2]!NOV&amp;[2]!DIC</definedName>
    <definedName name="_____NOV1" localSheetId="3">[3]!NOV&amp;[3]!DIC</definedName>
    <definedName name="_____NOV1" localSheetId="4">[1]!NOV&amp;[1]!DIC</definedName>
    <definedName name="_____NOV1" localSheetId="6">[2]!NOV&amp;[2]!DIC</definedName>
    <definedName name="_____NOV1" localSheetId="8">[1]!NOV&amp;[1]!DIC</definedName>
    <definedName name="_____NOV1" localSheetId="9">[4]!NOV&amp;[4]!DIC</definedName>
    <definedName name="_____NOV1">[1]!NOV&amp;[1]!DIC</definedName>
    <definedName name="_____NOV2" localSheetId="6">[7]edofza11!$C$43</definedName>
    <definedName name="_____NOV2">[8]edofza11!$C$43</definedName>
    <definedName name="_____OCT1" localSheetId="0">[1]!OCT&amp;[1]!NOV&amp;[1]!DIC</definedName>
    <definedName name="_____OCT1" localSheetId="1">[2]!OCT&amp;[2]!NOV&amp;[2]!DIC</definedName>
    <definedName name="_____OCT1" localSheetId="3">[3]!OCT&amp;[3]!NOV&amp;[3]!DIC</definedName>
    <definedName name="_____OCT1" localSheetId="4">[1]!OCT&amp;[1]!NOV&amp;[1]!DIC</definedName>
    <definedName name="_____OCT1" localSheetId="6">[2]!OCT&amp;[2]!NOV&amp;[2]!DIC</definedName>
    <definedName name="_____OCT1" localSheetId="8">[1]!OCT&amp;[1]!NOV&amp;[1]!DIC</definedName>
    <definedName name="_____OCT1" localSheetId="9">[4]!OCT&amp;[4]!NOV&amp;[4]!DIC</definedName>
    <definedName name="_____OCT1">[1]!OCT&amp;[1]!NOV&amp;[1]!DIC</definedName>
    <definedName name="_____OCT2" localSheetId="6">[7]edofza10!$C$22</definedName>
    <definedName name="_____OCT2">[8]edofza10!$C$22</definedName>
    <definedName name="_____SEP1" localSheetId="0">[1]!SEP&amp;[1]!OCT&amp;[1]!NOV&amp;[1]!DIC</definedName>
    <definedName name="_____SEP1" localSheetId="1">[2]!SEP&amp;[2]!OCT&amp;[2]!NOV&amp;[2]!DIC</definedName>
    <definedName name="_____SEP1" localSheetId="3">[3]!SEP&amp;[3]!OCT&amp;[3]!NOV&amp;[3]!DIC</definedName>
    <definedName name="_____SEP1" localSheetId="4">[1]!SEP&amp;[1]!OCT&amp;[1]!NOV&amp;[1]!DIC</definedName>
    <definedName name="_____SEP1" localSheetId="6">[2]!SEP&amp;[2]!OCT&amp;[2]!NOV&amp;[2]!DIC</definedName>
    <definedName name="_____SEP1" localSheetId="8">[1]!SEP&amp;[1]!OCT&amp;[1]!NOV&amp;[1]!DIC</definedName>
    <definedName name="_____SEP1" localSheetId="9">[4]!SEP&amp;[4]!OCT&amp;[4]!NOV&amp;[4]!DIC</definedName>
    <definedName name="_____SEP1">[1]!SEP&amp;[1]!OCT&amp;[1]!NOV&amp;[1]!DIC</definedName>
    <definedName name="_____SEP2" localSheetId="6">[7]edofza9!$C$22</definedName>
    <definedName name="_____SEP2">[8]edofza9!$C$22</definedName>
    <definedName name="_____smg97">'[9]Premisa macro'!$E$4</definedName>
    <definedName name="_____TDC2001">'[10]Tipos de Cambio'!$C$4</definedName>
    <definedName name="____ABR1" localSheetId="0">[1]!ABR&amp;[1]!MAY&amp;[1]!JUN&amp;[1]!JUL&amp;[1]!AGO&amp;[1]!SEP</definedName>
    <definedName name="____ABR1" localSheetId="1">[2]!ABR&amp;[2]!MAY&amp;[2]!JUN&amp;[2]!JUL&amp;[2]!AGO&amp;[2]!SEP</definedName>
    <definedName name="____ABR1" localSheetId="3">[3]!ABR&amp;[3]!MAY&amp;[3]!JUN&amp;[3]!JUL&amp;[3]!AGO&amp;[3]!SEP</definedName>
    <definedName name="____ABR1" localSheetId="4">[1]!ABR&amp;[1]!MAY&amp;[1]!JUN&amp;[1]!JUL&amp;[1]!AGO&amp;[1]!SEP</definedName>
    <definedName name="____ABR1" localSheetId="6">[2]!ABR&amp;[2]!MAY&amp;[2]!JUN&amp;[2]!JUL&amp;[2]!AGO&amp;[2]!SEP</definedName>
    <definedName name="____ABR1" localSheetId="8">[1]!ABR&amp;[1]!MAY&amp;[1]!JUN&amp;[1]!JUL&amp;[1]!AGO&amp;[1]!SEP</definedName>
    <definedName name="____ABR1" localSheetId="9">[4]!ABR&amp;[4]!MAY&amp;[4]!JUN&amp;[4]!JUL&amp;[4]!AGO&amp;[4]!SEP</definedName>
    <definedName name="____ABR1">[1]!ABR&amp;[1]!MAY&amp;[1]!JUN&amp;[1]!JUL&amp;[1]!AGO&amp;[1]!SEP</definedName>
    <definedName name="____ABR2" localSheetId="6">[7]edofza4!$C$22</definedName>
    <definedName name="____ABR2">[8]edofza4!$C$22</definedName>
    <definedName name="____AGO1" localSheetId="0">[1]!AGO&amp;[1]!SEP&amp;[1]!OCT&amp;[1]!NOV&amp;[1]!DIC</definedName>
    <definedName name="____AGO1" localSheetId="1">[2]!AGO&amp;[2]!SEP&amp;[2]!OCT&amp;[2]!NOV&amp;[2]!DIC</definedName>
    <definedName name="____AGO1" localSheetId="3">[3]!AGO&amp;[3]!SEP&amp;[3]!OCT&amp;[3]!NOV&amp;[3]!DIC</definedName>
    <definedName name="____AGO1" localSheetId="4">[1]!AGO&amp;[1]!SEP&amp;[1]!OCT&amp;[1]!NOV&amp;[1]!DIC</definedName>
    <definedName name="____AGO1" localSheetId="6">[2]!AGO&amp;[2]!SEP&amp;[2]!OCT&amp;[2]!NOV&amp;[2]!DIC</definedName>
    <definedName name="____AGO1" localSheetId="8">[1]!AGO&amp;[1]!SEP&amp;[1]!OCT&amp;[1]!NOV&amp;[1]!DIC</definedName>
    <definedName name="____AGO1" localSheetId="9">[4]!AGO&amp;[4]!SEP&amp;[4]!OCT&amp;[4]!NOV&amp;[4]!DIC</definedName>
    <definedName name="____AGO1">[1]!AGO&amp;[1]!SEP&amp;[1]!OCT&amp;[1]!NOV&amp;[1]!DIC</definedName>
    <definedName name="____AGO2" localSheetId="6">[7]edofza8!$C$22</definedName>
    <definedName name="____AGO2">[8]edofza8!$C$22</definedName>
    <definedName name="____ASA96" localSheetId="4">#REF!</definedName>
    <definedName name="____ASA96" localSheetId="5">#REF!</definedName>
    <definedName name="____ASA96" localSheetId="6">#REF!</definedName>
    <definedName name="____ASA96" localSheetId="8">#REF!</definedName>
    <definedName name="____ASA96" localSheetId="9">#REF!</definedName>
    <definedName name="____ASA96">#REF!</definedName>
    <definedName name="____cad179" localSheetId="4">'[5]Mod Eco Controlados 99'!#REF!</definedName>
    <definedName name="____cad179" localSheetId="5">'[5]Mod Eco Controlados 99'!#REF!</definedName>
    <definedName name="____cad179" localSheetId="6">'[5]Mod Eco Controlados 99'!#REF!</definedName>
    <definedName name="____cad179" localSheetId="8">'[5]Mod Eco Controlados 99'!#REF!</definedName>
    <definedName name="____cad179" localSheetId="9">'[5]Mod Eco Controlados 99'!#REF!</definedName>
    <definedName name="____cad179">'[5]Mod Eco Controlados 99'!#REF!</definedName>
    <definedName name="____CAN2" localSheetId="5"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4">#REF!</definedName>
    <definedName name="____CFD02" localSheetId="5">#REF!</definedName>
    <definedName name="____CFD02" localSheetId="6">#REF!</definedName>
    <definedName name="____CFD02" localSheetId="8">#REF!</definedName>
    <definedName name="____CFD02" localSheetId="9">#REF!</definedName>
    <definedName name="____CFD02">#REF!</definedName>
    <definedName name="____CFE96" localSheetId="4">#REF!</definedName>
    <definedName name="____CFE96" localSheetId="5">#REF!</definedName>
    <definedName name="____CFE96" localSheetId="6">#REF!</definedName>
    <definedName name="____CFE96" localSheetId="8">#REF!</definedName>
    <definedName name="____CFE96" localSheetId="9">#REF!</definedName>
    <definedName name="____CFE96">#REF!</definedName>
    <definedName name="____CON96" localSheetId="4">#REF!</definedName>
    <definedName name="____CON96" localSheetId="5">#REF!</definedName>
    <definedName name="____CON96" localSheetId="6">#REF!</definedName>
    <definedName name="____CON96" localSheetId="8">#REF!</definedName>
    <definedName name="____CON96" localSheetId="9">#REF!</definedName>
    <definedName name="____CON96">#REF!</definedName>
    <definedName name="____COR4" localSheetId="5"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'[9]Premisas IMSS'!$M$12</definedName>
    <definedName name="____def2">'[9]Premisas IMSS'!$M$13</definedName>
    <definedName name="____def3">'[9]Premisas IMSS'!$M$14</definedName>
    <definedName name="____def4">'[9]Premisas IMSS'!$M$15</definedName>
    <definedName name="____def5">'[9]Premisas IMSS'!$M$16</definedName>
    <definedName name="____def6">'[9]Premisas IMSS'!$M$17</definedName>
    <definedName name="____DIC2" localSheetId="6">[7]edofza12!$C$22</definedName>
    <definedName name="____DIC2">[8]edofza12!$C$22</definedName>
    <definedName name="____ee1" localSheetId="5"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[7]edofza1!$C$22</definedName>
    <definedName name="____ENE2">[8]edofza1!$C$22</definedName>
    <definedName name="____esc2" localSheetId="5"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[2]!FEB&amp;[2]!MAR&amp;[2]!ABR&amp;[2]!MAY&amp;[2]!JUN&amp;[2]!JUL</definedName>
    <definedName name="____FEB1" localSheetId="3">[3]!FEB&amp;[3]!MAR&amp;[3]!ABR&amp;[3]!MAY&amp;[3]!JUN&amp;[3]!JUL</definedName>
    <definedName name="____FEB1" localSheetId="4">[1]!FEB&amp;[1]!MAR&amp;[1]!ABR&amp;[1]!MAY&amp;[1]!JUN&amp;[1]!JUL</definedName>
    <definedName name="____FEB1" localSheetId="6">[2]!FEB&amp;[2]!MAR&amp;[2]!ABR&amp;[2]!MAY&amp;[2]!JUN&amp;[2]!JUL</definedName>
    <definedName name="____FEB1" localSheetId="8">[1]!FEB&amp;[1]!MAR&amp;[1]!ABR&amp;[1]!MAY&amp;[1]!JUN&amp;[1]!JUL</definedName>
    <definedName name="____FEB1" localSheetId="9">[4]!FEB&amp;[4]!MAR&amp;[4]!ABR&amp;[4]!MAY&amp;[4]!JUN&amp;[4]!JUL</definedName>
    <definedName name="____FEB1">[1]!FEB&amp;[1]!MAR&amp;[1]!ABR&amp;[1]!MAY&amp;[1]!JUN&amp;[1]!JUL</definedName>
    <definedName name="____FEB2" localSheetId="6">[7]edofza2!$C$22</definedName>
    <definedName name="____FEB2">[8]edofza2!$C$22</definedName>
    <definedName name="____JUL1" localSheetId="0">[1]!JUL&amp;[1]!AGO&amp;[1]!SEP&amp;[1]!OCT&amp;[1]!NOV</definedName>
    <definedName name="____JUL1" localSheetId="1">[2]!JUL&amp;[2]!AGO&amp;[2]!SEP&amp;[2]!OCT&amp;[2]!NOV</definedName>
    <definedName name="____JUL1" localSheetId="3">[3]!JUL&amp;[3]!AGO&amp;[3]!SEP&amp;[3]!OCT&amp;[3]!NOV</definedName>
    <definedName name="____JUL1" localSheetId="4">[1]!JUL&amp;[1]!AGO&amp;[1]!SEP&amp;[1]!OCT&amp;[1]!NOV</definedName>
    <definedName name="____JUL1" localSheetId="6">[2]!JUL&amp;[2]!AGO&amp;[2]!SEP&amp;[2]!OCT&amp;[2]!NOV</definedName>
    <definedName name="____JUL1" localSheetId="8">[1]!JUL&amp;[1]!AGO&amp;[1]!SEP&amp;[1]!OCT&amp;[1]!NOV</definedName>
    <definedName name="____JUL1" localSheetId="9">[4]!JUL&amp;[4]!AGO&amp;[4]!SEP&amp;[4]!OCT&amp;[4]!NOV</definedName>
    <definedName name="____JUL1">[1]!JUL&amp;[1]!AGO&amp;[1]!SEP&amp;[1]!OCT&amp;[1]!NOV</definedName>
    <definedName name="____JUL2" localSheetId="6">[7]edofza7!$C$22</definedName>
    <definedName name="____JUL2">[8]edofza7!$C$22</definedName>
    <definedName name="____JUN1" localSheetId="0">[1]!JUN&amp;[1]!JUL&amp;[1]!AGO&amp;[1]!SEP&amp;[1]!OCT</definedName>
    <definedName name="____JUN1" localSheetId="1">[2]!JUN&amp;[2]!JUL&amp;[2]!AGO&amp;[2]!SEP&amp;[2]!OCT</definedName>
    <definedName name="____JUN1" localSheetId="3">[3]!JUN&amp;[3]!JUL&amp;[3]!AGO&amp;[3]!SEP&amp;[3]!OCT</definedName>
    <definedName name="____JUN1" localSheetId="4">[1]!JUN&amp;[1]!JUL&amp;[1]!AGO&amp;[1]!SEP&amp;[1]!OCT</definedName>
    <definedName name="____JUN1" localSheetId="6">[2]!JUN&amp;[2]!JUL&amp;[2]!AGO&amp;[2]!SEP&amp;[2]!OCT</definedName>
    <definedName name="____JUN1" localSheetId="8">[1]!JUN&amp;[1]!JUL&amp;[1]!AGO&amp;[1]!SEP&amp;[1]!OCT</definedName>
    <definedName name="____JUN1" localSheetId="9">[4]!JUN&amp;[4]!JUL&amp;[4]!AGO&amp;[4]!SEP&amp;[4]!OCT</definedName>
    <definedName name="____JUN1">[1]!JUN&amp;[1]!JUL&amp;[1]!AGO&amp;[1]!SEP&amp;[1]!OCT</definedName>
    <definedName name="____JUN2" localSheetId="6">[7]edofza6!$C$22</definedName>
    <definedName name="____JUN2">[8]edofza6!$C$22</definedName>
    <definedName name="____MAR1" localSheetId="0">[1]!MAR&amp;[1]!ABR&amp;[1]!MAY&amp;[1]!JUN&amp;[1]!JUL&amp;[1]!AGO</definedName>
    <definedName name="____MAR1" localSheetId="1">[2]!MAR&amp;[2]!ABR&amp;[2]!MAY&amp;[2]!JUN&amp;[2]!JUL&amp;[2]!AGO</definedName>
    <definedName name="____MAR1" localSheetId="3">[3]!MAR&amp;[3]!ABR&amp;[3]!MAY&amp;[3]!JUN&amp;[3]!JUL&amp;[3]!AGO</definedName>
    <definedName name="____MAR1" localSheetId="4">[1]!MAR&amp;[1]!ABR&amp;[1]!MAY&amp;[1]!JUN&amp;[1]!JUL&amp;[1]!AGO</definedName>
    <definedName name="____MAR1" localSheetId="6">[2]!MAR&amp;[2]!ABR&amp;[2]!MAY&amp;[2]!JUN&amp;[2]!JUL&amp;[2]!AGO</definedName>
    <definedName name="____MAR1" localSheetId="8">[1]!MAR&amp;[1]!ABR&amp;[1]!MAY&amp;[1]!JUN&amp;[1]!JUL&amp;[1]!AGO</definedName>
    <definedName name="____MAR1" localSheetId="9">[4]!MAR&amp;[4]!ABR&amp;[4]!MAY&amp;[4]!JUN&amp;[4]!JUL&amp;[4]!AGO</definedName>
    <definedName name="____MAR1">[1]!MAR&amp;[1]!ABR&amp;[1]!MAY&amp;[1]!JUN&amp;[1]!JUL&amp;[1]!AGO</definedName>
    <definedName name="____MAR2" localSheetId="6">[7]edofza3!$C$22</definedName>
    <definedName name="____MAR2">[8]edofza3!$C$22</definedName>
    <definedName name="____MAY1" localSheetId="0">[1]!MAY&amp;[1]!JUN&amp;[1]!JUL&amp;[1]!AGO&amp;[1]!SEP</definedName>
    <definedName name="____MAY1" localSheetId="1">[2]!MAY&amp;[2]!JUN&amp;[2]!JUL&amp;[2]!AGO&amp;[2]!SEP</definedName>
    <definedName name="____MAY1" localSheetId="3">[3]!MAY&amp;[3]!JUN&amp;[3]!JUL&amp;[3]!AGO&amp;[3]!SEP</definedName>
    <definedName name="____MAY1" localSheetId="4">[1]!MAY&amp;[1]!JUN&amp;[1]!JUL&amp;[1]!AGO&amp;[1]!SEP</definedName>
    <definedName name="____MAY1" localSheetId="6">[2]!MAY&amp;[2]!JUN&amp;[2]!JUL&amp;[2]!AGO&amp;[2]!SEP</definedName>
    <definedName name="____MAY1" localSheetId="8">[1]!MAY&amp;[1]!JUN&amp;[1]!JUL&amp;[1]!AGO&amp;[1]!SEP</definedName>
    <definedName name="____MAY1" localSheetId="9">[4]!MAY&amp;[4]!JUN&amp;[4]!JUL&amp;[4]!AGO&amp;[4]!SEP</definedName>
    <definedName name="____MAY1">[1]!MAY&amp;[1]!JUN&amp;[1]!JUL&amp;[1]!AGO&amp;[1]!SEP</definedName>
    <definedName name="____MAY2" localSheetId="6">[7]edofza5!$C$22</definedName>
    <definedName name="____MAY2">[8]edofza5!$C$22</definedName>
    <definedName name="____mor2" localSheetId="5"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[2]!NOV&amp;[2]!DIC</definedName>
    <definedName name="____NOV1" localSheetId="3">[3]!NOV&amp;[3]!DIC</definedName>
    <definedName name="____NOV1" localSheetId="4">[1]!NOV&amp;[1]!DIC</definedName>
    <definedName name="____NOV1" localSheetId="6">[2]!NOV&amp;[2]!DIC</definedName>
    <definedName name="____NOV1" localSheetId="8">[1]!NOV&amp;[1]!DIC</definedName>
    <definedName name="____NOV1" localSheetId="9">[4]!NOV&amp;[4]!DIC</definedName>
    <definedName name="____NOV1">[1]!NOV&amp;[1]!DIC</definedName>
    <definedName name="____NOV2" localSheetId="6">[7]edofza11!$C$43</definedName>
    <definedName name="____NOV2">[8]edofza11!$C$43</definedName>
    <definedName name="____OCT1" localSheetId="0">[1]!OCT&amp;[1]!NOV&amp;[1]!DIC</definedName>
    <definedName name="____OCT1" localSheetId="1">[2]!OCT&amp;[2]!NOV&amp;[2]!DIC</definedName>
    <definedName name="____OCT1" localSheetId="3">[3]!OCT&amp;[3]!NOV&amp;[3]!DIC</definedName>
    <definedName name="____OCT1" localSheetId="4">[1]!OCT&amp;[1]!NOV&amp;[1]!DIC</definedName>
    <definedName name="____OCT1" localSheetId="6">[2]!OCT&amp;[2]!NOV&amp;[2]!DIC</definedName>
    <definedName name="____OCT1" localSheetId="8">[1]!OCT&amp;[1]!NOV&amp;[1]!DIC</definedName>
    <definedName name="____OCT1" localSheetId="9">[4]!OCT&amp;[4]!NOV&amp;[4]!DIC</definedName>
    <definedName name="____OCT1">[1]!OCT&amp;[1]!NOV&amp;[1]!DIC</definedName>
    <definedName name="____OCT2" localSheetId="6">[7]edofza10!$C$22</definedName>
    <definedName name="____OCT2">[8]edofza10!$C$22</definedName>
    <definedName name="____pa2" localSheetId="5"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4">#REF!</definedName>
    <definedName name="____PEM96" localSheetId="5">#REF!</definedName>
    <definedName name="____PEM96" localSheetId="6">#REF!</definedName>
    <definedName name="____PEM96" localSheetId="8">#REF!</definedName>
    <definedName name="____PEM96" localSheetId="9">#REF!</definedName>
    <definedName name="____PEM96">#REF!</definedName>
    <definedName name="____PIB08" localSheetId="4">#REF!</definedName>
    <definedName name="____PIB08" localSheetId="5">#REF!</definedName>
    <definedName name="____PIB08" localSheetId="6">#REF!</definedName>
    <definedName name="____PIB08" localSheetId="8">#REF!</definedName>
    <definedName name="____PIB08" localSheetId="9">#REF!</definedName>
    <definedName name="____PIB08">#REF!</definedName>
    <definedName name="____PIP96" localSheetId="4">#REF!</definedName>
    <definedName name="____PIP96" localSheetId="5">#REF!</definedName>
    <definedName name="____PIP96" localSheetId="6">#REF!</definedName>
    <definedName name="____PIP96" localSheetId="8">#REF!</definedName>
    <definedName name="____PIP96" localSheetId="9">#REF!</definedName>
    <definedName name="____PIP96">#REF!</definedName>
    <definedName name="____SEP1" localSheetId="0">[1]!SEP&amp;[1]!OCT&amp;[1]!NOV&amp;[1]!DIC</definedName>
    <definedName name="____SEP1" localSheetId="1">[2]!SEP&amp;[2]!OCT&amp;[2]!NOV&amp;[2]!DIC</definedName>
    <definedName name="____SEP1" localSheetId="3">[3]!SEP&amp;[3]!OCT&amp;[3]!NOV&amp;[3]!DIC</definedName>
    <definedName name="____SEP1" localSheetId="4">[1]!SEP&amp;[1]!OCT&amp;[1]!NOV&amp;[1]!DIC</definedName>
    <definedName name="____SEP1" localSheetId="6">[2]!SEP&amp;[2]!OCT&amp;[2]!NOV&amp;[2]!DIC</definedName>
    <definedName name="____SEP1" localSheetId="8">[1]!SEP&amp;[1]!OCT&amp;[1]!NOV&amp;[1]!DIC</definedName>
    <definedName name="____SEP1" localSheetId="9">[4]!SEP&amp;[4]!OCT&amp;[4]!NOV&amp;[4]!DIC</definedName>
    <definedName name="____SEP1">[1]!SEP&amp;[1]!OCT&amp;[1]!NOV&amp;[1]!DIC</definedName>
    <definedName name="____SEP2" localSheetId="6">[7]edofza9!$C$22</definedName>
    <definedName name="____SEP2">[8]edofza9!$C$22</definedName>
    <definedName name="____smg97">'[9]Premisa macro'!$E$4</definedName>
    <definedName name="____syt03" localSheetId="4">#REF!</definedName>
    <definedName name="____syt03" localSheetId="5">#REF!</definedName>
    <definedName name="____syt03" localSheetId="6">#REF!</definedName>
    <definedName name="____syt03" localSheetId="8">#REF!</definedName>
    <definedName name="____syt03" localSheetId="9">#REF!</definedName>
    <definedName name="____syt03">#REF!</definedName>
    <definedName name="____TDC2001" localSheetId="1">'[10]Tipos de Cambio'!$C$4</definedName>
    <definedName name="____TDC2001">'[10]Tipos de Cambio'!$C$4</definedName>
    <definedName name="____tul2" localSheetId="5"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[11]!ABR&amp;[11]!MAY&amp;[11]!JUN&amp;[11]!JUL&amp;[11]!AGO&amp;[11]!SEP</definedName>
    <definedName name="___ABR2" localSheetId="6">[7]edofza4!$C$22</definedName>
    <definedName name="___ABR2">[8]edofza4!$C$22</definedName>
    <definedName name="___AGO1">[11]!AGO&amp;[11]!SEP&amp;[11]!OCT&amp;[11]!NOV&amp;[11]!DIC</definedName>
    <definedName name="___AGO2" localSheetId="6">[7]edofza8!$C$22</definedName>
    <definedName name="___AGO2">[8]edofza8!$C$22</definedName>
    <definedName name="___ASA96" localSheetId="4">#REF!</definedName>
    <definedName name="___ASA96" localSheetId="5">#REF!</definedName>
    <definedName name="___ASA96" localSheetId="6">#REF!</definedName>
    <definedName name="___ASA96" localSheetId="8">#REF!</definedName>
    <definedName name="___ASA96" localSheetId="9">#REF!</definedName>
    <definedName name="___ASA96">#REF!</definedName>
    <definedName name="___cad179" localSheetId="4">'[5]Mod Eco Controlados 99'!#REF!</definedName>
    <definedName name="___cad179" localSheetId="5">'[5]Mod Eco Controlados 99'!#REF!</definedName>
    <definedName name="___cad179" localSheetId="6">'[5]Mod Eco Controlados 99'!#REF!</definedName>
    <definedName name="___cad179" localSheetId="8">'[5]Mod Eco Controlados 99'!#REF!</definedName>
    <definedName name="___cad179" localSheetId="9">'[5]Mod Eco Controlados 99'!#REF!</definedName>
    <definedName name="___cad179">'[5]Mod Eco Controlados 99'!#REF!</definedName>
    <definedName name="___CAN2" localSheetId="5"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4">#REF!</definedName>
    <definedName name="___CFD02" localSheetId="5">#REF!</definedName>
    <definedName name="___CFD02" localSheetId="6">#REF!</definedName>
    <definedName name="___CFD02" localSheetId="8">#REF!</definedName>
    <definedName name="___CFD02" localSheetId="9">#REF!</definedName>
    <definedName name="___CFD02">#REF!</definedName>
    <definedName name="___CFE96" localSheetId="4">#REF!</definedName>
    <definedName name="___CFE96" localSheetId="5">#REF!</definedName>
    <definedName name="___CFE96" localSheetId="6">#REF!</definedName>
    <definedName name="___CFE96" localSheetId="8">#REF!</definedName>
    <definedName name="___CFE96" localSheetId="9">#REF!</definedName>
    <definedName name="___CFE96">#REF!</definedName>
    <definedName name="___CON96" localSheetId="4">#REF!</definedName>
    <definedName name="___CON96" localSheetId="5">#REF!</definedName>
    <definedName name="___CON96" localSheetId="6">#REF!</definedName>
    <definedName name="___CON96" localSheetId="8">#REF!</definedName>
    <definedName name="___CON96" localSheetId="9">#REF!</definedName>
    <definedName name="___CON96">#REF!</definedName>
    <definedName name="___COR4" localSheetId="5"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'[9]Premisas IMSS'!$M$12</definedName>
    <definedName name="___def2">'[9]Premisas IMSS'!$M$13</definedName>
    <definedName name="___def3">'[9]Premisas IMSS'!$M$14</definedName>
    <definedName name="___def4">'[9]Premisas IMSS'!$M$15</definedName>
    <definedName name="___def5">'[9]Premisas IMSS'!$M$16</definedName>
    <definedName name="___def6">'[9]Premisas IMSS'!$M$17</definedName>
    <definedName name="___DIC2" localSheetId="6">[7]edofza12!$C$22</definedName>
    <definedName name="___DIC2">[8]edofza12!$C$22</definedName>
    <definedName name="___ee1" localSheetId="5"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[7]edofza1!$C$22</definedName>
    <definedName name="___ENE2">[8]edofza1!$C$22</definedName>
    <definedName name="___esc2" localSheetId="5"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[11]!FEB&amp;[11]!MAR&amp;[11]!ABR&amp;[11]!MAY&amp;[11]!JUN&amp;[11]!JUL</definedName>
    <definedName name="___FEB2" localSheetId="6">[7]edofza2!$C$22</definedName>
    <definedName name="___FEB2">[8]edofza2!$C$22</definedName>
    <definedName name="___JUL1">[11]!JUL&amp;[11]!AGO&amp;[11]!SEP&amp;[11]!OCT&amp;[11]!NOV</definedName>
    <definedName name="___JUL2" localSheetId="6">[7]edofza7!$C$22</definedName>
    <definedName name="___JUL2">[8]edofza7!$C$22</definedName>
    <definedName name="___JUN1">[11]!JUN&amp;[11]!JUL&amp;[11]!AGO&amp;[11]!SEP&amp;[11]!OCT</definedName>
    <definedName name="___JUN2" localSheetId="6">[7]edofza6!$C$22</definedName>
    <definedName name="___JUN2">[8]edofza6!$C$22</definedName>
    <definedName name="___MAR1">[11]!MAR&amp;[11]!ABR&amp;[11]!MAY&amp;[11]!JUN&amp;[11]!JUL&amp;[11]!AGO</definedName>
    <definedName name="___MAR2" localSheetId="6">[7]edofza3!$C$22</definedName>
    <definedName name="___MAR2">[8]edofza3!$C$22</definedName>
    <definedName name="___MAY1">[11]!MAY&amp;[11]!JUN&amp;[11]!JUL&amp;[11]!AGO&amp;[11]!SEP</definedName>
    <definedName name="___MAY2" localSheetId="6">[7]edofza5!$C$22</definedName>
    <definedName name="___MAY2">[8]edofza5!$C$22</definedName>
    <definedName name="___mor2" localSheetId="5"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[11]!NOV&amp;[11]!DIC</definedName>
    <definedName name="___NOV2" localSheetId="6">[7]edofza11!$C$43</definedName>
    <definedName name="___NOV2">[8]edofza11!$C$43</definedName>
    <definedName name="___OCT1">[11]!OCT&amp;[11]!NOV&amp;[11]!DIC</definedName>
    <definedName name="___OCT2" localSheetId="6">[7]edofza10!$C$22</definedName>
    <definedName name="___OCT2">[8]edofza10!$C$22</definedName>
    <definedName name="___pa2" localSheetId="5"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4">#REF!</definedName>
    <definedName name="___PEM96" localSheetId="5">#REF!</definedName>
    <definedName name="___PEM96" localSheetId="6">#REF!</definedName>
    <definedName name="___PEM96" localSheetId="8">#REF!</definedName>
    <definedName name="___PEM96" localSheetId="9">#REF!</definedName>
    <definedName name="___PEM96">#REF!</definedName>
    <definedName name="___PIB08" localSheetId="4">#REF!</definedName>
    <definedName name="___PIB08" localSheetId="5">#REF!</definedName>
    <definedName name="___PIB08" localSheetId="6">#REF!</definedName>
    <definedName name="___PIB08" localSheetId="8">#REF!</definedName>
    <definedName name="___PIB08" localSheetId="9">#REF!</definedName>
    <definedName name="___PIB08">#REF!</definedName>
    <definedName name="___PIP96" localSheetId="4">#REF!</definedName>
    <definedName name="___PIP96" localSheetId="5">#REF!</definedName>
    <definedName name="___PIP96" localSheetId="6">#REF!</definedName>
    <definedName name="___PIP96" localSheetId="8">#REF!</definedName>
    <definedName name="___PIP96" localSheetId="9">#REF!</definedName>
    <definedName name="___PIP96">#REF!</definedName>
    <definedName name="___SEP1">[11]!SEP&amp;[11]!OCT&amp;[11]!NOV&amp;[11]!DIC</definedName>
    <definedName name="___SEP2" localSheetId="6">[7]edofza9!$C$22</definedName>
    <definedName name="___SEP2">[8]edofza9!$C$22</definedName>
    <definedName name="___smg97">'[9]Premisa macro'!$E$4</definedName>
    <definedName name="___syt03" localSheetId="4">#REF!</definedName>
    <definedName name="___syt03" localSheetId="5">#REF!</definedName>
    <definedName name="___syt03" localSheetId="6">#REF!</definedName>
    <definedName name="___syt03" localSheetId="8">#REF!</definedName>
    <definedName name="___syt03" localSheetId="9">#REF!</definedName>
    <definedName name="___syt03">#REF!</definedName>
    <definedName name="___TDC2001" localSheetId="1">'[10]Tipos de Cambio'!$C$4</definedName>
    <definedName name="___TDC2001">'[10]Tipos de Cambio'!$C$4</definedName>
    <definedName name="___tul2" localSheetId="5"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[11]!ABR&amp;[11]!MAY&amp;[11]!JUN&amp;[11]!JUL&amp;[11]!AGO&amp;[11]!SEP</definedName>
    <definedName name="__ABR2" localSheetId="6">[7]edofza4!$C$22</definedName>
    <definedName name="__ABR2">[8]edofza4!$C$22</definedName>
    <definedName name="__AGO1" localSheetId="0">[1]!AGO&amp;[1]!SEP&amp;[1]!OCT&amp;[1]!NOV&amp;[1]!DIC</definedName>
    <definedName name="__AGO1" localSheetId="1">[2]!AGO&amp;[2]!SEP&amp;[2]!OCT&amp;[2]!NOV&amp;[2]!DIC</definedName>
    <definedName name="__AGO1" localSheetId="3">[3]!AGO&amp;[3]!SEP&amp;[3]!OCT&amp;[3]!NOV&amp;[3]!DIC</definedName>
    <definedName name="__AGO1" localSheetId="4">[1]!AGO&amp;[1]!SEP&amp;[1]!OCT&amp;[1]!NOV&amp;[1]!DIC</definedName>
    <definedName name="__AGO1" localSheetId="6">[2]!AGO&amp;[2]!SEP&amp;[2]!OCT&amp;[2]!NOV&amp;[2]!DIC</definedName>
    <definedName name="__AGO1" localSheetId="8">[1]!AGO&amp;[1]!SEP&amp;[1]!OCT&amp;[1]!NOV&amp;[1]!DIC</definedName>
    <definedName name="__AGO1" localSheetId="9">[4]!AGO&amp;[4]!SEP&amp;[4]!OCT&amp;[4]!NOV&amp;[4]!DIC</definedName>
    <definedName name="__AGO1">[1]!AGO&amp;[1]!SEP&amp;[1]!OCT&amp;[1]!NOV&amp;[1]!DIC</definedName>
    <definedName name="__AGO2" localSheetId="6">[7]edofza8!$C$22</definedName>
    <definedName name="__AGO2">[8]edofza8!$C$22</definedName>
    <definedName name="__ASA96" localSheetId="4">#REF!</definedName>
    <definedName name="__ASA96" localSheetId="5">#REF!</definedName>
    <definedName name="__ASA96" localSheetId="6">#REF!</definedName>
    <definedName name="__ASA96" localSheetId="8">#REF!</definedName>
    <definedName name="__ASA96" localSheetId="9">#REF!</definedName>
    <definedName name="__ASA96">#REF!</definedName>
    <definedName name="__cad179" localSheetId="4">'[5]Mod Eco Controlados 99'!#REF!</definedName>
    <definedName name="__cad179" localSheetId="5">'[5]Mod Eco Controlados 99'!#REF!</definedName>
    <definedName name="__cad179" localSheetId="6">'[5]Mod Eco Controlados 99'!#REF!</definedName>
    <definedName name="__cad179" localSheetId="8">'[5]Mod Eco Controlados 99'!#REF!</definedName>
    <definedName name="__cad179" localSheetId="9">'[5]Mod Eco Controlados 99'!#REF!</definedName>
    <definedName name="__cad179">'[5]Mod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4">#REF!</definedName>
    <definedName name="__CFD02" localSheetId="5">#REF!</definedName>
    <definedName name="__CFD02" localSheetId="6">#REF!</definedName>
    <definedName name="__CFD02" localSheetId="8">#REF!</definedName>
    <definedName name="__CFD02" localSheetId="9">#REF!</definedName>
    <definedName name="__CFD02">#REF!</definedName>
    <definedName name="__CFE96" localSheetId="4">#REF!</definedName>
    <definedName name="__CFE96" localSheetId="5">#REF!</definedName>
    <definedName name="__CFE96" localSheetId="6">#REF!</definedName>
    <definedName name="__CFE96" localSheetId="8">#REF!</definedName>
    <definedName name="__CFE96" localSheetId="9">#REF!</definedName>
    <definedName name="__CFE96">#REF!</definedName>
    <definedName name="__CON96" localSheetId="4">#REF!</definedName>
    <definedName name="__CON96" localSheetId="5">#REF!</definedName>
    <definedName name="__CON96" localSheetId="6">#REF!</definedName>
    <definedName name="__CON96" localSheetId="8">#REF!</definedName>
    <definedName name="__CON96" localSheetId="9">#REF!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'[9]Premisas IMSS'!$M$12</definedName>
    <definedName name="__def2">'[9]Premisas IMSS'!$M$13</definedName>
    <definedName name="__def3">'[9]Premisas IMSS'!$M$14</definedName>
    <definedName name="__def4">'[9]Premisas IMSS'!$M$15</definedName>
    <definedName name="__def5">'[9]Premisas IMSS'!$M$16</definedName>
    <definedName name="__def6">'[9]Premisas IMSS'!$M$17</definedName>
    <definedName name="__DIC2" localSheetId="6">[7]edofza12!$C$22</definedName>
    <definedName name="__DIC2">[8]edofza12!$C$22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[7]edofza1!$C$22</definedName>
    <definedName name="__ENE2">[8]edofza1!$C$22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[11]!FEB&amp;[11]!MAR&amp;[11]!ABR&amp;[11]!MAY&amp;[11]!JUN&amp;[11]!JUL</definedName>
    <definedName name="__FEB2" localSheetId="6">[7]edofza2!$C$22</definedName>
    <definedName name="__FEB2">[8]edofza2!$C$22</definedName>
    <definedName name="__JUL1">[11]!JUL&amp;[11]!AGO&amp;[11]!SEP&amp;[11]!OCT&amp;[11]!NOV</definedName>
    <definedName name="__JUL2" localSheetId="6">[7]edofza7!$C$22</definedName>
    <definedName name="__JUL2">[8]edofza7!$C$22</definedName>
    <definedName name="__JUN1">[11]!JUN&amp;[11]!JUL&amp;[11]!AGO&amp;[11]!SEP&amp;[11]!OCT</definedName>
    <definedName name="__JUN2" localSheetId="6">[7]edofza6!$C$22</definedName>
    <definedName name="__JUN2">[8]edofza6!$C$22</definedName>
    <definedName name="__MAR1">[11]!MAR&amp;[11]!ABR&amp;[11]!MAY&amp;[11]!JUN&amp;[11]!JUL&amp;[11]!AGO</definedName>
    <definedName name="__MAR2" localSheetId="6">[7]edofza3!$C$22</definedName>
    <definedName name="__MAR2">[8]edofza3!$C$22</definedName>
    <definedName name="__MAY1">[11]!MAY&amp;[11]!JUN&amp;[11]!JUL&amp;[11]!AGO&amp;[11]!SEP</definedName>
    <definedName name="__MAY2" localSheetId="6">[7]edofza5!$C$22</definedName>
    <definedName name="__MAY2">[8]edofza5!$C$22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[2]!NOV&amp;[2]!DIC</definedName>
    <definedName name="__NOV1" localSheetId="3">[3]!NOV&amp;[3]!DIC</definedName>
    <definedName name="__NOV1" localSheetId="4">[1]!NOV&amp;[1]!DIC</definedName>
    <definedName name="__NOV1" localSheetId="6">[2]!NOV&amp;[2]!DIC</definedName>
    <definedName name="__NOV1" localSheetId="8">[1]!NOV&amp;[1]!DIC</definedName>
    <definedName name="__NOV1" localSheetId="9">[4]!NOV&amp;[4]!DIC</definedName>
    <definedName name="__NOV1">[1]!NOV&amp;[1]!DIC</definedName>
    <definedName name="__NOV2" localSheetId="6">[7]edofza11!$C$43</definedName>
    <definedName name="__NOV2">[8]edofza11!$C$43</definedName>
    <definedName name="__OCT1" localSheetId="0">[1]!OCT&amp;[1]!NOV&amp;[1]!DIC</definedName>
    <definedName name="__OCT1" localSheetId="1">[2]!OCT&amp;[2]!NOV&amp;[2]!DIC</definedName>
    <definedName name="__OCT1" localSheetId="3">[3]!OCT&amp;[3]!NOV&amp;[3]!DIC</definedName>
    <definedName name="__OCT1" localSheetId="4">[1]!OCT&amp;[1]!NOV&amp;[1]!DIC</definedName>
    <definedName name="__OCT1" localSheetId="6">[2]!OCT&amp;[2]!NOV&amp;[2]!DIC</definedName>
    <definedName name="__OCT1" localSheetId="8">[1]!OCT&amp;[1]!NOV&amp;[1]!DIC</definedName>
    <definedName name="__OCT1" localSheetId="9">[4]!OCT&amp;[4]!NOV&amp;[4]!DIC</definedName>
    <definedName name="__OCT1">[1]!OCT&amp;[1]!NOV&amp;[1]!DIC</definedName>
    <definedName name="__OCT2" localSheetId="6">[7]edofza10!$C$22</definedName>
    <definedName name="__OCT2">[8]edofza10!$C$22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4">#REF!</definedName>
    <definedName name="__PEM96" localSheetId="5">#REF!</definedName>
    <definedName name="__PEM96" localSheetId="6">#REF!</definedName>
    <definedName name="__PEM96" localSheetId="8">#REF!</definedName>
    <definedName name="__PEM96" localSheetId="9">#REF!</definedName>
    <definedName name="__PEM96">#REF!</definedName>
    <definedName name="__PIB08" localSheetId="4">#REF!</definedName>
    <definedName name="__PIB08" localSheetId="5">#REF!</definedName>
    <definedName name="__PIB08" localSheetId="6">#REF!</definedName>
    <definedName name="__PIB08" localSheetId="8">#REF!</definedName>
    <definedName name="__PIB08" localSheetId="9">#REF!</definedName>
    <definedName name="__PIB08">#REF!</definedName>
    <definedName name="__PIP96" localSheetId="4">#REF!</definedName>
    <definedName name="__PIP96" localSheetId="5">#REF!</definedName>
    <definedName name="__PIP96" localSheetId="6">#REF!</definedName>
    <definedName name="__PIP96" localSheetId="8">#REF!</definedName>
    <definedName name="__PIP96" localSheetId="9">#REF!</definedName>
    <definedName name="__PIP96">#REF!</definedName>
    <definedName name="__SEP1" localSheetId="0">[1]!SEP&amp;[1]!OCT&amp;[1]!NOV&amp;[1]!DIC</definedName>
    <definedName name="__SEP1" localSheetId="1">[2]!SEP&amp;[2]!OCT&amp;[2]!NOV&amp;[2]!DIC</definedName>
    <definedName name="__SEP1" localSheetId="3">[3]!SEP&amp;[3]!OCT&amp;[3]!NOV&amp;[3]!DIC</definedName>
    <definedName name="__SEP1" localSheetId="4">[1]!SEP&amp;[1]!OCT&amp;[1]!NOV&amp;[1]!DIC</definedName>
    <definedName name="__SEP1" localSheetId="6">[2]!SEP&amp;[2]!OCT&amp;[2]!NOV&amp;[2]!DIC</definedName>
    <definedName name="__SEP1" localSheetId="8">[1]!SEP&amp;[1]!OCT&amp;[1]!NOV&amp;[1]!DIC</definedName>
    <definedName name="__SEP1" localSheetId="9">[4]!SEP&amp;[4]!OCT&amp;[4]!NOV&amp;[4]!DIC</definedName>
    <definedName name="__SEP1">[1]!SEP&amp;[1]!OCT&amp;[1]!NOV&amp;[1]!DIC</definedName>
    <definedName name="__SEP2" localSheetId="6">[7]edofza9!$C$22</definedName>
    <definedName name="__SEP2">[8]edofza9!$C$22</definedName>
    <definedName name="__smg97">'[9]Premisa macro'!$E$4</definedName>
    <definedName name="__syt03" localSheetId="4">#REF!</definedName>
    <definedName name="__syt03" localSheetId="5">#REF!</definedName>
    <definedName name="__syt03" localSheetId="6">#REF!</definedName>
    <definedName name="__syt03" localSheetId="8">#REF!</definedName>
    <definedName name="__syt03" localSheetId="9">#REF!</definedName>
    <definedName name="__syt03">#REF!</definedName>
    <definedName name="__TDC2001" localSheetId="1">'[10]Tipos de Cambio'!$C$4</definedName>
    <definedName name="__TDC2001">'[10]Tipos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[12]BANPRO99!#REF!</definedName>
    <definedName name="_3O0504" localSheetId="1">[12]BANPRO99!#REF!</definedName>
    <definedName name="_3O0504" localSheetId="3">[12]BANPRO99!#REF!</definedName>
    <definedName name="_3O0504" localSheetId="4">[12]BANPRO99!#REF!</definedName>
    <definedName name="_3O0504" localSheetId="6">[12]BANPRO99!#REF!</definedName>
    <definedName name="_3O0504" localSheetId="8">[12]BANPRO99!#REF!</definedName>
    <definedName name="_3O0504" localSheetId="9">[12]BANPRO99!#REF!</definedName>
    <definedName name="_3O0504">[12]BANPRO99!#REF!</definedName>
    <definedName name="_5000DEF">#N/A</definedName>
    <definedName name="_6000">#N/A</definedName>
    <definedName name="_6000DEF">#N/A</definedName>
    <definedName name="_ABR1" localSheetId="0">[1]!ABR&amp;[1]!MAY&amp;[1]!JUN&amp;[1]!JUL&amp;[1]!AGO&amp;[1]!SEP</definedName>
    <definedName name="_ABR1" localSheetId="1">[2]!ABR&amp;[2]!MAY&amp;[2]!JUN&amp;[2]!JUL&amp;[2]!AGO&amp;[2]!SEP</definedName>
    <definedName name="_ABR1" localSheetId="3">[3]!ABR&amp;[3]!MAY&amp;[3]!JUN&amp;[3]!JUL&amp;[3]!AGO&amp;[3]!SEP</definedName>
    <definedName name="_ABR1" localSheetId="4">[1]!ABR&amp;[1]!MAY&amp;[1]!JUN&amp;[1]!JUL&amp;[1]!AGO&amp;[1]!SEP</definedName>
    <definedName name="_ABR1" localSheetId="6">[2]!ABR&amp;[2]!MAY&amp;[2]!JUN&amp;[2]!JUL&amp;[2]!AGO&amp;[2]!SEP</definedName>
    <definedName name="_ABR1" localSheetId="8">[1]!ABR&amp;[1]!MAY&amp;[1]!JUN&amp;[1]!JUL&amp;[1]!AGO&amp;[1]!SEP</definedName>
    <definedName name="_ABR1" localSheetId="9">[4]!ABR&amp;[4]!MAY&amp;[4]!JUN&amp;[4]!JUL&amp;[4]!AGO&amp;[4]!SEP</definedName>
    <definedName name="_ABR1">[1]!ABR&amp;[1]!MAY&amp;[1]!JUN&amp;[1]!JUL&amp;[1]!AGO&amp;[1]!SEP</definedName>
    <definedName name="_ABR2" localSheetId="6">[7]edofza4!$C$22</definedName>
    <definedName name="_ABR2">[8]edofza4!$C$22</definedName>
    <definedName name="_AGO1" localSheetId="0">[1]!AGO&amp;[1]!SEP&amp;[1]!OCT&amp;[1]!NOV&amp;[1]!DIC</definedName>
    <definedName name="_AGO1" localSheetId="1">[2]!AGO&amp;[2]!SEP&amp;[2]!OCT&amp;[2]!NOV&amp;[2]!DIC</definedName>
    <definedName name="_AGO1" localSheetId="3">[3]!AGO&amp;[3]!SEP&amp;[3]!OCT&amp;[3]!NOV&amp;[3]!DIC</definedName>
    <definedName name="_AGO1" localSheetId="4">[1]!AGO&amp;[1]!SEP&amp;[1]!OCT&amp;[1]!NOV&amp;[1]!DIC</definedName>
    <definedName name="_AGO1" localSheetId="6">[2]!AGO&amp;[2]!SEP&amp;[2]!OCT&amp;[2]!NOV&amp;[2]!DIC</definedName>
    <definedName name="_AGO1" localSheetId="8">[1]!AGO&amp;[1]!SEP&amp;[1]!OCT&amp;[1]!NOV&amp;[1]!DIC</definedName>
    <definedName name="_AGO1" localSheetId="9">[4]!AGO&amp;[4]!SEP&amp;[4]!OCT&amp;[4]!NOV&amp;[4]!DIC</definedName>
    <definedName name="_AGO1">[1]!AGO&amp;[1]!SEP&amp;[1]!OCT&amp;[1]!NOV&amp;[1]!DIC</definedName>
    <definedName name="_AGO2" localSheetId="6">[7]edofza8!$C$22</definedName>
    <definedName name="_AGO2">[8]edofza8!$C$22</definedName>
    <definedName name="_ASA96" localSheetId="0">#REF!</definedName>
    <definedName name="_ASA96" localSheetId="1">#REF!</definedName>
    <definedName name="_ASA96" localSheetId="3">#REF!</definedName>
    <definedName name="_ASA96" localSheetId="4">#REF!</definedName>
    <definedName name="_ASA96" localSheetId="6">#REF!</definedName>
    <definedName name="_ASA96" localSheetId="8">#REF!</definedName>
    <definedName name="_ASA96" localSheetId="9">#REF!</definedName>
    <definedName name="_ASA96">#REF!</definedName>
    <definedName name="_base" localSheetId="0">[12]BANPRO99!#REF!</definedName>
    <definedName name="_base" localSheetId="1">[12]BANPRO99!#REF!</definedName>
    <definedName name="_base" localSheetId="3">[12]BANPRO99!#REF!</definedName>
    <definedName name="_base" localSheetId="4">[12]BANPRO99!#REF!</definedName>
    <definedName name="_base" localSheetId="6">[12]BANPRO99!#REF!</definedName>
    <definedName name="_base" localSheetId="8">[12]BANPRO99!#REF!</definedName>
    <definedName name="_base" localSheetId="9">[12]BANPRO99!#REF!</definedName>
    <definedName name="_base">[12]BANPRO99!#REF!</definedName>
    <definedName name="_cad179" localSheetId="0">'[5]Mod Eco Controlados 99'!#REF!</definedName>
    <definedName name="_cad179" localSheetId="1">'[5]Mod Eco Controlados 99'!#REF!</definedName>
    <definedName name="_cad179" localSheetId="3">'[5]Mod Eco Controlados 99'!#REF!</definedName>
    <definedName name="_cad179" localSheetId="4">'[5]Mod Eco Controlados 99'!#REF!</definedName>
    <definedName name="_cad179" localSheetId="6">'[5]Mod Eco Controlados 99'!#REF!</definedName>
    <definedName name="_cad179" localSheetId="8">'[5]Mod Eco Controlados 99'!#REF!</definedName>
    <definedName name="_cad179" localSheetId="9">'[5]Mod Eco Controlados 99'!#REF!</definedName>
    <definedName name="_cad179">'[5]Mod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6">#REF!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3">#REF!</definedName>
    <definedName name="_CFE96" localSheetId="4">#REF!</definedName>
    <definedName name="_CFE96" localSheetId="6">#REF!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3">#REF!</definedName>
    <definedName name="_CON96" localSheetId="4">#REF!</definedName>
    <definedName name="_CON96" localSheetId="6">#REF!</definedName>
    <definedName name="_CON96" localSheetId="8">#REF!</definedName>
    <definedName name="_CON96" localSheetId="9">#REF!</definedName>
    <definedName name="_CON96">#REF!</definedName>
    <definedName name="_COR4" localSheetId="5"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'[9]Premisas IMSS'!$M$12</definedName>
    <definedName name="_def2">'[9]Premisas IMSS'!$M$13</definedName>
    <definedName name="_def3">'[9]Premisas IMSS'!$M$14</definedName>
    <definedName name="_def4">'[9]Premisas IMSS'!$M$15</definedName>
    <definedName name="_def5">'[9]Premisas IMSS'!$M$16</definedName>
    <definedName name="_def6">'[9]Premisas IMSS'!$M$17</definedName>
    <definedName name="_DIC2" localSheetId="6">[7]edofza12!$C$22</definedName>
    <definedName name="_DIC2">[8]edofza12!$C$22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[7]edofza1!$C$22</definedName>
    <definedName name="_ENE2">[8]edofza1!$C$22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[2]!FEB&amp;[2]!MAR&amp;[2]!ABR&amp;[2]!MAY&amp;[2]!JUN&amp;[2]!JUL</definedName>
    <definedName name="_FEB1" localSheetId="3">[3]!FEB&amp;[3]!MAR&amp;[3]!ABR&amp;[3]!MAY&amp;[3]!JUN&amp;[3]!JUL</definedName>
    <definedName name="_FEB1" localSheetId="4">[1]!FEB&amp;[1]!MAR&amp;[1]!ABR&amp;[1]!MAY&amp;[1]!JUN&amp;[1]!JUL</definedName>
    <definedName name="_FEB1" localSheetId="6">[2]!FEB&amp;[2]!MAR&amp;[2]!ABR&amp;[2]!MAY&amp;[2]!JUN&amp;[2]!JUL</definedName>
    <definedName name="_FEB1" localSheetId="8">[1]!FEB&amp;[1]!MAR&amp;[1]!ABR&amp;[1]!MAY&amp;[1]!JUN&amp;[1]!JUL</definedName>
    <definedName name="_FEB1" localSheetId="9">[4]!FEB&amp;[4]!MAR&amp;[4]!ABR&amp;[4]!MAY&amp;[4]!JUN&amp;[4]!JUL</definedName>
    <definedName name="_FEB1">[1]!FEB&amp;[1]!MAR&amp;[1]!ABR&amp;[1]!MAY&amp;[1]!JUN&amp;[1]!JUL</definedName>
    <definedName name="_FEB2" localSheetId="6">[7]edofza2!$C$22</definedName>
    <definedName name="_FEB2">[8]edofza2!$C$22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 hidden="1">'Anexo 11'!$A$8:$FL$198</definedName>
    <definedName name="_xlnm._FilterDatabase" localSheetId="2" hidden="1">'Anexo 12'!$A$1:$C$1</definedName>
    <definedName name="_xlnm._FilterDatabase" localSheetId="3" hidden="1">'Anexo 13'!$A$8:$WUH$148</definedName>
    <definedName name="_xlnm._FilterDatabase" localSheetId="4" hidden="1">'Anexo 14'!$A$8:$I$60</definedName>
    <definedName name="_xlnm._FilterDatabase" localSheetId="5" hidden="1">'Anexo 15'!$H$35:$K$42</definedName>
    <definedName name="_xlnm._FilterDatabase" localSheetId="6" hidden="1">'Anexo 16 '!$A$8:$BJ$79</definedName>
    <definedName name="_xlnm._FilterDatabase" localSheetId="7" hidden="1">'Anexo 17'!$A$1:$C$1</definedName>
    <definedName name="_xlnm._FilterDatabase" localSheetId="8" hidden="1">'Anexo 18'!$A$8:$T$118</definedName>
    <definedName name="_xlnm._FilterDatabase" localSheetId="9" hidden="1">'Anexo 19'!$A$8:$T$88</definedName>
    <definedName name="_JUL1" localSheetId="0">[1]!JUL&amp;[1]!AGO&amp;[1]!SEP&amp;[1]!OCT&amp;[1]!NOV</definedName>
    <definedName name="_JUL1" localSheetId="1">[2]!JUL&amp;[2]!AGO&amp;[2]!SEP&amp;[2]!OCT&amp;[2]!NOV</definedName>
    <definedName name="_JUL1" localSheetId="3">[3]!JUL&amp;[3]!AGO&amp;[3]!SEP&amp;[3]!OCT&amp;[3]!NOV</definedName>
    <definedName name="_JUL1" localSheetId="4">[1]!JUL&amp;[1]!AGO&amp;[1]!SEP&amp;[1]!OCT&amp;[1]!NOV</definedName>
    <definedName name="_JUL1" localSheetId="6">[2]!JUL&amp;[2]!AGO&amp;[2]!SEP&amp;[2]!OCT&amp;[2]!NOV</definedName>
    <definedName name="_JUL1" localSheetId="8">[1]!JUL&amp;[1]!AGO&amp;[1]!SEP&amp;[1]!OCT&amp;[1]!NOV</definedName>
    <definedName name="_JUL1" localSheetId="9">[4]!JUL&amp;[4]!AGO&amp;[4]!SEP&amp;[4]!OCT&amp;[4]!NOV</definedName>
    <definedName name="_JUL1">[1]!JUL&amp;[1]!AGO&amp;[1]!SEP&amp;[1]!OCT&amp;[1]!NOV</definedName>
    <definedName name="_JUL2" localSheetId="6">[7]edofza7!$C$22</definedName>
    <definedName name="_JUL2">[8]edofza7!$C$22</definedName>
    <definedName name="_JUN1" localSheetId="0">[1]!JUN&amp;[1]!JUL&amp;[1]!AGO&amp;[1]!SEP&amp;[1]!OCT</definedName>
    <definedName name="_JUN1" localSheetId="1">[2]!JUN&amp;[2]!JUL&amp;[2]!AGO&amp;[2]!SEP&amp;[2]!OCT</definedName>
    <definedName name="_JUN1" localSheetId="3">[3]!JUN&amp;[3]!JUL&amp;[3]!AGO&amp;[3]!SEP&amp;[3]!OCT</definedName>
    <definedName name="_JUN1" localSheetId="4">[1]!JUN&amp;[1]!JUL&amp;[1]!AGO&amp;[1]!SEP&amp;[1]!OCT</definedName>
    <definedName name="_JUN1" localSheetId="6">[2]!JUN&amp;[2]!JUL&amp;[2]!AGO&amp;[2]!SEP&amp;[2]!OCT</definedName>
    <definedName name="_JUN1" localSheetId="8">[1]!JUN&amp;[1]!JUL&amp;[1]!AGO&amp;[1]!SEP&amp;[1]!OCT</definedName>
    <definedName name="_JUN1" localSheetId="9">[4]!JUN&amp;[4]!JUL&amp;[4]!AGO&amp;[4]!SEP&amp;[4]!OCT</definedName>
    <definedName name="_JUN1">[1]!JUN&amp;[1]!JUL&amp;[1]!AGO&amp;[1]!SEP&amp;[1]!OCT</definedName>
    <definedName name="_JUN2" localSheetId="6">[7]edofza6!$C$22</definedName>
    <definedName name="_JUN2">[8]edofza6!$C$22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MAR1" localSheetId="0">[1]!MAR&amp;[1]!ABR&amp;[1]!MAY&amp;[1]!JUN&amp;[1]!JUL&amp;[1]!AGO</definedName>
    <definedName name="_MAR1" localSheetId="1">[2]!MAR&amp;[2]!ABR&amp;[2]!MAY&amp;[2]!JUN&amp;[2]!JUL&amp;[2]!AGO</definedName>
    <definedName name="_MAR1" localSheetId="3">[3]!MAR&amp;[3]!ABR&amp;[3]!MAY&amp;[3]!JUN&amp;[3]!JUL&amp;[3]!AGO</definedName>
    <definedName name="_MAR1" localSheetId="4">[1]!MAR&amp;[1]!ABR&amp;[1]!MAY&amp;[1]!JUN&amp;[1]!JUL&amp;[1]!AGO</definedName>
    <definedName name="_MAR1" localSheetId="6">[2]!MAR&amp;[2]!ABR&amp;[2]!MAY&amp;[2]!JUN&amp;[2]!JUL&amp;[2]!AGO</definedName>
    <definedName name="_MAR1" localSheetId="8">[1]!MAR&amp;[1]!ABR&amp;[1]!MAY&amp;[1]!JUN&amp;[1]!JUL&amp;[1]!AGO</definedName>
    <definedName name="_MAR1" localSheetId="9">[4]!MAR&amp;[4]!ABR&amp;[4]!MAY&amp;[4]!JUN&amp;[4]!JUL&amp;[4]!AGO</definedName>
    <definedName name="_MAR1">[1]!MAR&amp;[1]!ABR&amp;[1]!MAY&amp;[1]!JUN&amp;[1]!JUL&amp;[1]!AGO</definedName>
    <definedName name="_MAR2" localSheetId="6">[7]edofza3!$C$22</definedName>
    <definedName name="_MAR2">[8]edofza3!$C$22</definedName>
    <definedName name="_MAY1" localSheetId="0">[1]!MAY&amp;[1]!JUN&amp;[1]!JUL&amp;[1]!AGO&amp;[1]!SEP</definedName>
    <definedName name="_MAY1" localSheetId="1">[2]!MAY&amp;[2]!JUN&amp;[2]!JUL&amp;[2]!AGO&amp;[2]!SEP</definedName>
    <definedName name="_MAY1" localSheetId="3">[3]!MAY&amp;[3]!JUN&amp;[3]!JUL&amp;[3]!AGO&amp;[3]!SEP</definedName>
    <definedName name="_MAY1" localSheetId="4">[1]!MAY&amp;[1]!JUN&amp;[1]!JUL&amp;[1]!AGO&amp;[1]!SEP</definedName>
    <definedName name="_MAY1" localSheetId="6">[2]!MAY&amp;[2]!JUN&amp;[2]!JUL&amp;[2]!AGO&amp;[2]!SEP</definedName>
    <definedName name="_MAY1" localSheetId="8">[1]!MAY&amp;[1]!JUN&amp;[1]!JUL&amp;[1]!AGO&amp;[1]!SEP</definedName>
    <definedName name="_MAY1" localSheetId="9">[4]!MAY&amp;[4]!JUN&amp;[4]!JUL&amp;[4]!AGO&amp;[4]!SEP</definedName>
    <definedName name="_MAY1">[1]!MAY&amp;[1]!JUN&amp;[1]!JUL&amp;[1]!AGO&amp;[1]!SEP</definedName>
    <definedName name="_MAY2" localSheetId="6">[7]edofza5!$C$22</definedName>
    <definedName name="_MAY2">[8]edofza5!$C$22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[2]!NOV&amp;[2]!DIC</definedName>
    <definedName name="_NOV1" localSheetId="3">[3]!NOV&amp;[3]!DIC</definedName>
    <definedName name="_NOV1" localSheetId="4">[1]!NOV&amp;[1]!DIC</definedName>
    <definedName name="_NOV1" localSheetId="6">[2]!NOV&amp;[2]!DIC</definedName>
    <definedName name="_NOV1" localSheetId="8">[1]!NOV&amp;[1]!DIC</definedName>
    <definedName name="_NOV1" localSheetId="9">[4]!NOV&amp;[4]!DIC</definedName>
    <definedName name="_NOV1">[1]!NOV&amp;[1]!DIC</definedName>
    <definedName name="_NOV2" localSheetId="6">[7]edofza11!$C$43</definedName>
    <definedName name="_NOV2">[8]edofza11!$C$43</definedName>
    <definedName name="_OCT1" localSheetId="0">[1]!OCT&amp;[1]!NOV&amp;[1]!DIC</definedName>
    <definedName name="_OCT1" localSheetId="1">[2]!OCT&amp;[2]!NOV&amp;[2]!DIC</definedName>
    <definedName name="_OCT1" localSheetId="3">[3]!OCT&amp;[3]!NOV&amp;[3]!DIC</definedName>
    <definedName name="_OCT1" localSheetId="4">[1]!OCT&amp;[1]!NOV&amp;[1]!DIC</definedName>
    <definedName name="_OCT1" localSheetId="6">[2]!OCT&amp;[2]!NOV&amp;[2]!DIC</definedName>
    <definedName name="_OCT1" localSheetId="8">[1]!OCT&amp;[1]!NOV&amp;[1]!DIC</definedName>
    <definedName name="_OCT1" localSheetId="9">[4]!OCT&amp;[4]!NOV&amp;[4]!DIC</definedName>
    <definedName name="_OCT1">[1]!OCT&amp;[1]!NOV&amp;[1]!DIC</definedName>
    <definedName name="_OCT2" localSheetId="6">[7]edofza10!$C$22</definedName>
    <definedName name="_OCT2">[8]edofza10!$C$22</definedName>
    <definedName name="_Order1" localSheetId="1" hidden="1">255</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6">#REF!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3">#REF!</definedName>
    <definedName name="_PIB08" localSheetId="4">#REF!</definedName>
    <definedName name="_PIB08" localSheetId="6">#REF!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3">#REF!</definedName>
    <definedName name="_PIP96" localSheetId="4">#REF!</definedName>
    <definedName name="_PIP96" localSheetId="6">#REF!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[2]!SEP&amp;[2]!OCT&amp;[2]!NOV&amp;[2]!DIC</definedName>
    <definedName name="_SEP1" localSheetId="3">[3]!SEP&amp;[3]!OCT&amp;[3]!NOV&amp;[3]!DIC</definedName>
    <definedName name="_SEP1" localSheetId="4">[1]!SEP&amp;[1]!OCT&amp;[1]!NOV&amp;[1]!DIC</definedName>
    <definedName name="_SEP1" localSheetId="6">[2]!SEP&amp;[2]!OCT&amp;[2]!NOV&amp;[2]!DIC</definedName>
    <definedName name="_SEP1" localSheetId="8">[1]!SEP&amp;[1]!OCT&amp;[1]!NOV&amp;[1]!DIC</definedName>
    <definedName name="_SEP1" localSheetId="9">[4]!SEP&amp;[4]!OCT&amp;[4]!NOV&amp;[4]!DIC</definedName>
    <definedName name="_SEP1">[1]!SEP&amp;[1]!OCT&amp;[1]!NOV&amp;[1]!DIC</definedName>
    <definedName name="_SEP2" localSheetId="6">[7]edofza9!$C$22</definedName>
    <definedName name="_SEP2">[8]edofza9!$C$22</definedName>
    <definedName name="_smg97">'[9]Premisa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3">#REF!</definedName>
    <definedName name="_syt03" localSheetId="4">#REF!</definedName>
    <definedName name="_syt03" localSheetId="6">#REF!</definedName>
    <definedName name="_syt03" localSheetId="8">#REF!</definedName>
    <definedName name="_syt03" localSheetId="9">#REF!</definedName>
    <definedName name="_syt03">#REF!</definedName>
    <definedName name="_TDC2001" localSheetId="1">'[10]Tipos de Cambio'!$C$4</definedName>
    <definedName name="_TDC2001">'[10]Tipos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6">#REF!</definedName>
    <definedName name="a" localSheetId="8">#REF!</definedName>
    <definedName name="a" localSheetId="9">#REF!</definedName>
    <definedName name="a">#REF!</definedName>
    <definedName name="A_Datos_2008_2009" localSheetId="1">'[13]Datos 2008_2009'!$A$4:$D$60000</definedName>
    <definedName name="A_Datos_2008_2009">'[13]Datos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6">#REF!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6">#REF!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[2]!SEP&amp;[2]!OCT&amp;[2]!NOV&amp;[2]!DIC</definedName>
    <definedName name="AA" localSheetId="3">[3]!SEP&amp;[3]!OCT&amp;[3]!NOV&amp;[3]!DIC</definedName>
    <definedName name="AA" localSheetId="4">[1]!SEP&amp;[1]!OCT&amp;[1]!NOV&amp;[1]!DIC</definedName>
    <definedName name="AA" localSheetId="6">[2]!SEP&amp;[2]!OCT&amp;[2]!NOV&amp;[2]!DIC</definedName>
    <definedName name="AA" localSheetId="8">[1]!SEP&amp;[1]!OCT&amp;[1]!NOV&amp;[1]!DIC</definedName>
    <definedName name="AA" localSheetId="9">[4]!SEP&amp;[4]!OCT&amp;[4]!NOV&amp;[4]!DIC</definedName>
    <definedName name="AA">[1]!SEP&amp;[1]!OCT&amp;[1]!NOV&amp;[1]!DIC</definedName>
    <definedName name="AA1500_">#N/A</definedName>
    <definedName name="ABR">"; ABRIL.- "&amp;TEXT([14]edofza04!$C$24,"#,##0")</definedName>
    <definedName name="actual">'[9]Régimen financiero'!$E$3</definedName>
    <definedName name="AD" localSheetId="0">[12]BANPRO99!#REF!</definedName>
    <definedName name="AD" localSheetId="1">[12]BANPRO99!#REF!</definedName>
    <definedName name="AD" localSheetId="3">[12]BANPRO99!#REF!</definedName>
    <definedName name="AD" localSheetId="4">[12]BANPRO99!#REF!</definedName>
    <definedName name="AD" localSheetId="6">[12]BANPRO99!#REF!</definedName>
    <definedName name="AD" localSheetId="8">[12]BANPRO99!#REF!</definedName>
    <definedName name="AD" localSheetId="9">[12]BANPRO99!#REF!</definedName>
    <definedName name="AD">[12]BANPRO99!#REF!</definedName>
    <definedName name="Admva" localSheetId="1">[15]Administrativa!$B$2:$I$59</definedName>
    <definedName name="Admva">[15]Administrativa!$B$2:$I$59</definedName>
    <definedName name="AGO">"; AGOSTO.- "&amp;TEXT([14]edofza08!$C$24,"#,##0")</definedName>
    <definedName name="ain" localSheetId="0">#REF!</definedName>
    <definedName name="ain" localSheetId="1">#REF!</definedName>
    <definedName name="ain" localSheetId="3">#REF!</definedName>
    <definedName name="ain" localSheetId="4">#REF!</definedName>
    <definedName name="ain" localSheetId="6">#REF!</definedName>
    <definedName name="ain" localSheetId="8">#REF!</definedName>
    <definedName name="ain" localSheetId="9">#REF!</definedName>
    <definedName name="ain">#REF!</definedName>
    <definedName name="Ajuste_SP" localSheetId="1">[16]Supuestos!$D$7</definedName>
    <definedName name="Ajuste_SP">[16]Supuestos!$D$7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6">#REF!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+TEXT(IF(AND(OR(DAY([2]!FECHA)&gt;=1,DAY([2]!FECHA)&lt;=10),MONTH([2]!FECHA)=1),YEAR([2]!FECHA)-1,YEAR([2]!FECHA)),"0")</definedName>
    <definedName name="AÑO" localSheetId="3">+TEXT(IF(AND(OR(DAY([3]!FECHA)&gt;=1,DAY([3]!FECHA)&lt;=10),MONTH([3]!FECHA)=1),YEAR([3]!FECHA)-1,YEAR([3]!FECHA)),"0")</definedName>
    <definedName name="AÑO" localSheetId="4">+TEXT(IF(AND(OR(DAY([1]!FECHA)&gt;=1,DAY([1]!FECHA)&lt;=10),MONTH([1]!FECHA)=1),YEAR([1]!FECHA)-1,YEAR([1]!FECHA)),"0")</definedName>
    <definedName name="AÑO" localSheetId="6">+TEXT(IF(AND(OR(DAY([2]!FECHA)&gt;=1,DAY([2]!FECHA)&lt;=10),MONTH([2]!FECHA)=1),YEAR([2]!FECHA)-1,YEAR([2]!FECHA)),"0")</definedName>
    <definedName name="AÑO" localSheetId="8">+TEXT(IF(AND(OR(DAY([1]!FECHA)&gt;=1,DAY([1]!FECHA)&lt;=10),MONTH([1]!FECHA)=1),YEAR([1]!FECHA)-1,YEAR([1]!FECHA)),"0")</definedName>
    <definedName name="AÑO" localSheetId="9">+TEXT(IF(AND(OR(DAY([4]!FECHA)&gt;=1,DAY([4]!FECHA)&lt;=10),MONTH([4]!FECHA)=1),YEAR([4]!FECHA)-1,YEAR([4]!FECHA)),"0")</definedName>
    <definedName name="AÑO">+TEXT(IF(AND(OR(DAY([1]!FECHA)&gt;=1,DAY([1]!FECHA)&lt;=10),MONTH([1]!FECHA)=1),YEAR([1]!FECHA)-1,YEAR([1]!FECHA)),"0")</definedName>
    <definedName name="_xlnm.Print_Area" localSheetId="0">'Anexo 10'!$A$1:$I$85</definedName>
    <definedName name="_xlnm.Print_Area" localSheetId="1">'Anexo 11'!$A$1:$M$202</definedName>
    <definedName name="_xlnm.Print_Area" localSheetId="3">'Anexo 13'!$A$1:$I$154</definedName>
    <definedName name="_xlnm.Print_Area" localSheetId="4">'Anexo 14'!$A$1:$I$60</definedName>
    <definedName name="_xlnm.Print_Area" localSheetId="5">#REF!</definedName>
    <definedName name="_xlnm.Print_Area" localSheetId="6">'Anexo 16 '!$A$1:$I$287</definedName>
    <definedName name="_xlnm.Print_Area" localSheetId="8">'Anexo 18'!$A$1:$I$119</definedName>
    <definedName name="_xlnm.Print_Area" localSheetId="9">'Anexo 19'!$B$1:$I$93</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6">#REF!</definedName>
    <definedName name="Area_de_paso" localSheetId="8">#REF!</definedName>
    <definedName name="Area_de_paso" localSheetId="9">#REF!</definedName>
    <definedName name="Area_de_paso">#REF!</definedName>
    <definedName name="ASIG_TEC">#N/A</definedName>
    <definedName name="ayer">'[9]Premisas IMSS'!$M$12</definedName>
    <definedName name="base" localSheetId="0">#REF!</definedName>
    <definedName name="base" localSheetId="1">#REF!</definedName>
    <definedName name="base" localSheetId="3">#REF!</definedName>
    <definedName name="base" localSheetId="4">#REF!</definedName>
    <definedName name="base" localSheetId="6">#REF!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3">#REF!</definedName>
    <definedName name="base03" localSheetId="4">#REF!</definedName>
    <definedName name="base03" localSheetId="6">#REF!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3">#REF!</definedName>
    <definedName name="base03au" localSheetId="4">#REF!</definedName>
    <definedName name="base03au" localSheetId="6">#REF!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3">#REF!</definedName>
    <definedName name="base04au" localSheetId="4">#REF!</definedName>
    <definedName name="base04au" localSheetId="6">#REF!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3">#REF!</definedName>
    <definedName name="base05" localSheetId="4">#REF!</definedName>
    <definedName name="base05" localSheetId="6">#REF!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3">#REF!</definedName>
    <definedName name="base05au" localSheetId="4">#REF!</definedName>
    <definedName name="base05au" localSheetId="6">#REF!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3">#REF!</definedName>
    <definedName name="base2002" localSheetId="4">#REF!</definedName>
    <definedName name="base2002" localSheetId="6">#REF!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6">#REF!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6">#REF!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3">#REF!</definedName>
    <definedName name="base2004" localSheetId="4">#REF!</definedName>
    <definedName name="base2004" localSheetId="6">#REF!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6">#REF!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3">#REF!</definedName>
    <definedName name="baseau" localSheetId="4">#REF!</definedName>
    <definedName name="baseau" localSheetId="6">#REF!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3">#REF!</definedName>
    <definedName name="baseb" localSheetId="4">#REF!</definedName>
    <definedName name="baseb" localSheetId="6">#REF!</definedName>
    <definedName name="baseb" localSheetId="8">#REF!</definedName>
    <definedName name="baseb" localSheetId="9">#REF!</definedName>
    <definedName name="baseb">#REF!</definedName>
    <definedName name="basecierre" localSheetId="0">[17]CP_2003!#REF!</definedName>
    <definedName name="basecierre" localSheetId="1">[17]CP_2003!#REF!</definedName>
    <definedName name="basecierre" localSheetId="3">[17]CP_2003!#REF!</definedName>
    <definedName name="basecierre" localSheetId="4">[17]CP_2003!#REF!</definedName>
    <definedName name="basecierre" localSheetId="6">[17]CP_2003!#REF!</definedName>
    <definedName name="basecierre" localSheetId="8">[17]CP_2003!#REF!</definedName>
    <definedName name="basecierre" localSheetId="9">[17]CP_2003!#REF!</definedName>
    <definedName name="basecierre">[17]CP_2003!#REF!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6">#REF!</definedName>
    <definedName name="bUSCAR" localSheetId="8">#REF!</definedName>
    <definedName name="bUSCAR" localSheetId="9">#REF!</definedName>
    <definedName name="bUSCAR">#REF!</definedName>
    <definedName name="C_" localSheetId="0">[18]FP1996!#REF!</definedName>
    <definedName name="C_" localSheetId="1">[18]FP1996!#REF!</definedName>
    <definedName name="C_" localSheetId="3">[18]FP1996!#REF!</definedName>
    <definedName name="C_" localSheetId="4">[18]FP1996!#REF!</definedName>
    <definedName name="C_" localSheetId="6">[18]FP1996!#REF!</definedName>
    <definedName name="C_" localSheetId="8">[18]FP1996!#REF!</definedName>
    <definedName name="C_" localSheetId="9">[18]FP1996!#REF!</definedName>
    <definedName name="C_">[18]FP1996!#REF!</definedName>
    <definedName name="cal" localSheetId="0">#REF!</definedName>
    <definedName name="cal" localSheetId="1">#REF!</definedName>
    <definedName name="cal" localSheetId="3">#REF!</definedName>
    <definedName name="cal" localSheetId="4">#REF!</definedName>
    <definedName name="cal" localSheetId="6">#REF!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3">#REF!</definedName>
    <definedName name="cálculos" localSheetId="4">#REF!</definedName>
    <definedName name="cálculos" localSheetId="6">#REF!</definedName>
    <definedName name="cálculos" localSheetId="8">#REF!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6">#REF!</definedName>
    <definedName name="CAPU96" localSheetId="8">#REF!</definedName>
    <definedName name="CAPU96" localSheetId="9">#REF!</definedName>
    <definedName name="CAPU96">#REF!</definedName>
    <definedName name="cata" localSheetId="1">[19]tablas!$A$5:$A$275</definedName>
    <definedName name="cata">[19]tablas!$A$5:$A$275</definedName>
    <definedName name="cata4" localSheetId="1">'[20]catálogo pps'!$A$2:$N$2506</definedName>
    <definedName name="cata4">'[20]catálogo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'[21] '!$H$99:$M$143</definedName>
    <definedName name="CFEE">'[21] '!$H$99:$M$143</definedName>
    <definedName name="CFEM" localSheetId="1">'[21] '!$H$51:$M$95</definedName>
    <definedName name="CFEM">'[21] '!$H$51:$M$95</definedName>
    <definedName name="CFEO" localSheetId="1">'[21] '!$H$3:$M$47</definedName>
    <definedName name="CFEO">'[21]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6">#REF!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6">#REF!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3">#REF!</definedName>
    <definedName name="claseco" localSheetId="4">#REF!</definedName>
    <definedName name="claseco" localSheetId="6">#REF!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3">#REF!</definedName>
    <definedName name="cmllvc198" localSheetId="4">#REF!</definedName>
    <definedName name="cmllvc198" localSheetId="6">#REF!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6">#REF!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3">#REF!</definedName>
    <definedName name="cmllvp198" localSheetId="4">#REF!</definedName>
    <definedName name="cmllvp198" localSheetId="6">#REF!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3">#REF!</definedName>
    <definedName name="cmllvp199" localSheetId="4">#REF!</definedName>
    <definedName name="cmllvp199" localSheetId="6">#REF!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6">#REF!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6">#REF!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3">#REF!</definedName>
    <definedName name="cmlvc198" localSheetId="4">#REF!</definedName>
    <definedName name="cmlvc198" localSheetId="6">#REF!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6">#REF!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3">#REF!</definedName>
    <definedName name="cmlvp198" localSheetId="4">#REF!</definedName>
    <definedName name="cmlvp198" localSheetId="6">#REF!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3">#REF!</definedName>
    <definedName name="cmlvp199" localSheetId="4">#REF!</definedName>
    <definedName name="cmlvp199" localSheetId="6">#REF!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6">#REF!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6">#REF!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3">#REF!</definedName>
    <definedName name="CONA96" localSheetId="4">#REF!</definedName>
    <definedName name="CONA96" localSheetId="6">#REF!</definedName>
    <definedName name="CONA96" localSheetId="8">#REF!</definedName>
    <definedName name="CONA96" localSheetId="9">#REF!</definedName>
    <definedName name="CONA96">#REF!</definedName>
    <definedName name="concepto" localSheetId="0">'[22]BASE DEFINITIVA 2002'!#REF!</definedName>
    <definedName name="concepto" localSheetId="1">'[22]BASE DEFINITIVA 2002'!#REF!</definedName>
    <definedName name="concepto" localSheetId="3">'[22]BASE DEFINITIVA 2002'!#REF!</definedName>
    <definedName name="concepto" localSheetId="4">'[22]BASE DEFINITIVA 2002'!#REF!</definedName>
    <definedName name="concepto" localSheetId="6">'[22]BASE DEFINITIVA 2002'!#REF!</definedName>
    <definedName name="concepto" localSheetId="8">'[22]BASE DEFINITIVA 2002'!#REF!</definedName>
    <definedName name="concepto" localSheetId="9">'[22]BASE DEFINITIVA 2002'!#REF!</definedName>
    <definedName name="concepto">'[22]BASE DEFINITIVA 2002'!#REF!</definedName>
    <definedName name="CONS" localSheetId="0">[12]BANPRO99!#REF!</definedName>
    <definedName name="CONS" localSheetId="1">[12]BANPRO99!#REF!</definedName>
    <definedName name="CONS" localSheetId="3">[12]BANPRO99!#REF!</definedName>
    <definedName name="CONS" localSheetId="4">[12]BANPRO99!#REF!</definedName>
    <definedName name="CONS" localSheetId="6">[12]BANPRO99!#REF!</definedName>
    <definedName name="CONS" localSheetId="8">[12]BANPRO99!#REF!</definedName>
    <definedName name="CONS" localSheetId="9">[12]BANPRO99!#REF!</definedName>
    <definedName name="CONS">[12]BANPRO99!#REF!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6">#REF!</definedName>
    <definedName name="copia_Clas_Admva" localSheetId="8">#REF!</definedName>
    <definedName name="copia_Clas_Admva" localSheetId="9">#REF!</definedName>
    <definedName name="copia_Clas_Admva">#REF!</definedName>
    <definedName name="copia_Clas_Econ" localSheetId="1">[23]Clas_Econ!$B$2:$M$25</definedName>
    <definedName name="copia_Clas_Econ">[23]Clas_Econ!$B$2:$M$25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6">#REF!</definedName>
    <definedName name="copia_Clas_Fun" localSheetId="8">#REF!</definedName>
    <definedName name="copia_Clas_Fun" localSheetId="9">#REF!</definedName>
    <definedName name="copia_Clas_Fun">#REF!</definedName>
    <definedName name="copia_Clas_Func" localSheetId="0">[24]Clas_Fun!#REF!</definedName>
    <definedName name="copia_Clas_Func" localSheetId="1">[24]Clas_Fun!#REF!</definedName>
    <definedName name="copia_Clas_Func" localSheetId="3">[24]Clas_Fun!#REF!</definedName>
    <definedName name="copia_Clas_Func" localSheetId="4">[24]Clas_Fun!#REF!</definedName>
    <definedName name="copia_Clas_Func" localSheetId="6">[24]Clas_Fun!#REF!</definedName>
    <definedName name="copia_Clas_Func" localSheetId="8">[24]Clas_Fun!#REF!</definedName>
    <definedName name="copia_Clas_Func" localSheetId="9">[24]Clas_Fun!#REF!</definedName>
    <definedName name="copia_Clas_Func">[24]Clas_Fun!#REF!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6">#REF!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6">#REF!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6">#REF!</definedName>
    <definedName name="copia_Doble_RAutonyAPC" localSheetId="8">#REF!</definedName>
    <definedName name="copia_Doble_RAutonyAPC" localSheetId="9">#REF!</definedName>
    <definedName name="copia_Doble_RAutonyAPC">#REF!</definedName>
    <definedName name="copia_Gto_Ents_Fed" localSheetId="1">[23]Gto_Ent_Fed!$B$39:$L$73</definedName>
    <definedName name="copia_Gto_Ents_Fed">[23]Gto_Ent_Fed!$B$39:$L$73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6">#REF!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6">#REF!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6">#REF!</definedName>
    <definedName name="copia_Ing_Pres" localSheetId="8">#REF!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[12]BANPRO99!#REF!</definedName>
    <definedName name="CRI" localSheetId="1">[12]BANPRO99!#REF!</definedName>
    <definedName name="CRI" localSheetId="3">[12]BANPRO99!#REF!</definedName>
    <definedName name="CRI" localSheetId="4">[12]BANPRO99!#REF!</definedName>
    <definedName name="CRI" localSheetId="6">[12]BANPRO99!#REF!</definedName>
    <definedName name="CRI" localSheetId="8">[12]BANPRO99!#REF!</definedName>
    <definedName name="CRI" localSheetId="9">[12]BANPRO99!#REF!</definedName>
    <definedName name="CRI">[12]BANPRO99!#REF!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6">#REF!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3">#REF!</definedName>
    <definedName name="Criterios25" localSheetId="4">#REF!</definedName>
    <definedName name="Criterios25" localSheetId="6">#REF!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3">#REF!</definedName>
    <definedName name="Criterios33" localSheetId="4">#REF!</definedName>
    <definedName name="Criterios33" localSheetId="6">#REF!</definedName>
    <definedName name="Criterios33" localSheetId="8">#REF!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6">#REF!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3">#REF!</definedName>
    <definedName name="CUAD179" localSheetId="4">#REF!</definedName>
    <definedName name="CUAD179" localSheetId="6">#REF!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3">#REF!</definedName>
    <definedName name="CUAD179A" localSheetId="4">#REF!</definedName>
    <definedName name="CUAD179A" localSheetId="6">#REF!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3">#REF!</definedName>
    <definedName name="CUAD180" localSheetId="4">#REF!</definedName>
    <definedName name="CUAD180" localSheetId="6">#REF!</definedName>
    <definedName name="CUAD180" localSheetId="8">#REF!</definedName>
    <definedName name="CUAD180" localSheetId="9">#REF!</definedName>
    <definedName name="CUAD180">#REF!</definedName>
    <definedName name="Cuadro16511" localSheetId="0">'[25]Ingresos serie'!#REF!</definedName>
    <definedName name="Cuadro16511" localSheetId="1">'[25]Ingresos serie'!#REF!</definedName>
    <definedName name="Cuadro16511" localSheetId="3">'[25]Ingresos serie'!#REF!</definedName>
    <definedName name="Cuadro16511" localSheetId="4">'[25]Ingresos serie'!#REF!</definedName>
    <definedName name="Cuadro16511" localSheetId="6">'[25]Ingresos serie'!#REF!</definedName>
    <definedName name="Cuadro16511" localSheetId="8">'[25]Ingresos serie'!#REF!</definedName>
    <definedName name="Cuadro16511" localSheetId="9">'[25]Ingresos serie'!#REF!</definedName>
    <definedName name="Cuadro16511">'[25]Ingresos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6">#REF!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3">#REF!</definedName>
    <definedName name="Cuadro19522" localSheetId="4">#REF!</definedName>
    <definedName name="Cuadro19522" localSheetId="6">#REF!</definedName>
    <definedName name="Cuadro19522" localSheetId="8">#REF!</definedName>
    <definedName name="Cuadro19522" localSheetId="9">#REF!</definedName>
    <definedName name="Cuadro19522">#REF!</definedName>
    <definedName name="Cuadro20523" localSheetId="0">'[26]20-5.2.3'!#REF!</definedName>
    <definedName name="Cuadro20523" localSheetId="1">'[26]20-5.2.3'!#REF!</definedName>
    <definedName name="Cuadro20523" localSheetId="3">'[26]20-5.2.3'!#REF!</definedName>
    <definedName name="Cuadro20523" localSheetId="4">'[26]20-5.2.3'!#REF!</definedName>
    <definedName name="Cuadro20523" localSheetId="6">'[26]20-5.2.3'!#REF!</definedName>
    <definedName name="Cuadro20523" localSheetId="8">'[26]20-5.2.3'!#REF!</definedName>
    <definedName name="Cuadro20523" localSheetId="9">'[26]20-5.2.3'!#REF!</definedName>
    <definedName name="Cuadro20523">'[26]20-5.2.3'!#REF!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6">#REF!</definedName>
    <definedName name="cUADRO26529CR" localSheetId="8">#REF!</definedName>
    <definedName name="cUADRO26529CR" localSheetId="9">#REF!</definedName>
    <definedName name="cUADRO26529CR">#REF!</definedName>
    <definedName name="Cuadro30611" localSheetId="1">'[26]30-6.1.1'!$B$65:$M$120</definedName>
    <definedName name="Cuadro30611">'[26]30-6.1.1'!$B$65:$M$120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6">#REF!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3">#REF!</definedName>
    <definedName name="Cuadro33621" localSheetId="4">#REF!</definedName>
    <definedName name="Cuadro33621" localSheetId="6">#REF!</definedName>
    <definedName name="Cuadro33621" localSheetId="8">#REF!</definedName>
    <definedName name="Cuadro33621" localSheetId="9">#REF!</definedName>
    <definedName name="Cuadro33621">#REF!</definedName>
    <definedName name="cuotasem">'[9]Régimen financiero'!$E$3</definedName>
    <definedName name="DatodRamoUR" localSheetId="1">[27]DatosRamoUrEconomica!$A$1:$F$65536</definedName>
    <definedName name="DatodRamoUR">[27]DatosRamoUrEconomica!$A$1:$F$65536</definedName>
    <definedName name="Datos" localSheetId="0">#REF!</definedName>
    <definedName name="Datos" localSheetId="1">#REF!</definedName>
    <definedName name="Datos" localSheetId="3">#REF!</definedName>
    <definedName name="Datos" localSheetId="4">#REF!</definedName>
    <definedName name="Datos" localSheetId="6">#REF!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6">#REF!</definedName>
    <definedName name="Datos_08_09_ServiciosPersonales" localSheetId="8">#REF!</definedName>
    <definedName name="Datos_08_09_ServiciosPersonales" localSheetId="9">#REF!</definedName>
    <definedName name="Datos_08_09_ServiciosPersonales">#REF!</definedName>
    <definedName name="Datos_CRC" localSheetId="1">[28]Hoja1!$A$5:$D$45</definedName>
    <definedName name="Datos_CRC">[28]Hoja1!$A$5:$D$45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6">#REF!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3">#REF!</definedName>
    <definedName name="datosb" localSheetId="4">#REF!</definedName>
    <definedName name="datosb" localSheetId="6">#REF!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6">#REF!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6">#REF!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6">#REF!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6">#REF!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3">#REF!</definedName>
    <definedName name="DatosRamoUR" localSheetId="4">#REF!</definedName>
    <definedName name="DatosRamoUR" localSheetId="6">#REF!</definedName>
    <definedName name="DatosRamoUR" localSheetId="8">#REF!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[2]!AGO&amp;[2]!SEP&amp;[2]!OCT&amp;[2]!NOV&amp;[2]!DIC</definedName>
    <definedName name="ddd" localSheetId="3">[3]!AGO&amp;[3]!SEP&amp;[3]!OCT&amp;[3]!NOV&amp;[3]!DIC</definedName>
    <definedName name="ddd" localSheetId="4">[1]!AGO&amp;[1]!SEP&amp;[1]!OCT&amp;[1]!NOV&amp;[1]!DIC</definedName>
    <definedName name="ddd" localSheetId="6">[2]!AGO&amp;[2]!SEP&amp;[2]!OCT&amp;[2]!NOV&amp;[2]!DIC</definedName>
    <definedName name="ddd" localSheetId="8">[1]!AGO&amp;[1]!SEP&amp;[1]!OCT&amp;[1]!NOV&amp;[1]!DIC</definedName>
    <definedName name="ddd" localSheetId="9">[4]!AGO&amp;[4]!SEP&amp;[4]!OCT&amp;[4]!NOV&amp;[4]!DIC</definedName>
    <definedName name="ddd">[1]!AGO&amp;[1]!SEP&amp;[1]!OCT&amp;[1]!NOV&amp;[1]!DIC</definedName>
    <definedName name="dddd" localSheetId="0">#REF!</definedName>
    <definedName name="dddd" localSheetId="1">#REF!</definedName>
    <definedName name="dddd" localSheetId="3">#REF!</definedName>
    <definedName name="dddd" localSheetId="4">#REF!</definedName>
    <definedName name="dddd" localSheetId="6">#REF!</definedName>
    <definedName name="dddd" localSheetId="8">#REF!</definedName>
    <definedName name="dddd" localSheetId="9">#REF!</definedName>
    <definedName name="dddd">#REF!</definedName>
    <definedName name="ddddd" localSheetId="1">[29]Clas_Econ!$B$2:$M$25</definedName>
    <definedName name="ddddd">[29]Clas_Econ!$B$2:$M$25</definedName>
    <definedName name="defi" localSheetId="0">[1]!AGO&amp;[1]!SEP&amp;[1]!OCT&amp;[1]!NOV&amp;[1]!DIC</definedName>
    <definedName name="defi" localSheetId="1">[2]!AGO&amp;[2]!SEP&amp;[2]!OCT&amp;[2]!NOV&amp;[2]!DIC</definedName>
    <definedName name="defi" localSheetId="3">[3]!AGO&amp;[3]!SEP&amp;[3]!OCT&amp;[3]!NOV&amp;[3]!DIC</definedName>
    <definedName name="defi" localSheetId="4">[1]!AGO&amp;[1]!SEP&amp;[1]!OCT&amp;[1]!NOV&amp;[1]!DIC</definedName>
    <definedName name="defi" localSheetId="6">[2]!AGO&amp;[2]!SEP&amp;[2]!OCT&amp;[2]!NOV&amp;[2]!DIC</definedName>
    <definedName name="defi" localSheetId="8">[1]!AGO&amp;[1]!SEP&amp;[1]!OCT&amp;[1]!NOV&amp;[1]!DIC</definedName>
    <definedName name="defi" localSheetId="9">[4]!AGO&amp;[4]!SEP&amp;[4]!OCT&amp;[4]!NOV&amp;[4]!DIC</definedName>
    <definedName name="defi">[1]!AGO&amp;[1]!SEP&amp;[1]!OCT&amp;[1]!NOV&amp;[1]!DIC</definedName>
    <definedName name="DEFICIT4" localSheetId="0">#REF!</definedName>
    <definedName name="DEFICIT4" localSheetId="1">#REF!</definedName>
    <definedName name="DEFICIT4" localSheetId="3">#REF!</definedName>
    <definedName name="DEFICIT4" localSheetId="4">#REF!</definedName>
    <definedName name="DEFICIT4" localSheetId="6">#REF!</definedName>
    <definedName name="DEFICIT4" localSheetId="8">#REF!</definedName>
    <definedName name="DEFICIT4" localSheetId="9">#REF!</definedName>
    <definedName name="DEFICIT4">#REF!</definedName>
    <definedName name="dfd">[30]Presupuesto!$T:$T</definedName>
    <definedName name="dfhzsdgzsd" localSheetId="0">[1]!AGO&amp;[1]!SEP&amp;[1]!OCT&amp;[1]!NOV&amp;[1]!DIC</definedName>
    <definedName name="dfhzsdgzsd" localSheetId="1">[2]!AGO&amp;[2]!SEP&amp;[2]!OCT&amp;[2]!NOV&amp;[2]!DIC</definedName>
    <definedName name="dfhzsdgzsd" localSheetId="3">[3]!AGO&amp;[3]!SEP&amp;[3]!OCT&amp;[3]!NOV&amp;[3]!DIC</definedName>
    <definedName name="dfhzsdgzsd" localSheetId="4">[1]!AGO&amp;[1]!SEP&amp;[1]!OCT&amp;[1]!NOV&amp;[1]!DIC</definedName>
    <definedName name="dfhzsdgzsd" localSheetId="6">[2]!AGO&amp;[2]!SEP&amp;[2]!OCT&amp;[2]!NOV&amp;[2]!DIC</definedName>
    <definedName name="dfhzsdgzsd" localSheetId="8">[1]!AGO&amp;[1]!SEP&amp;[1]!OCT&amp;[1]!NOV&amp;[1]!DIC</definedName>
    <definedName name="dfhzsdgzsd" localSheetId="9">[4]!AGO&amp;[4]!SEP&amp;[4]!OCT&amp;[4]!NOV&amp;[4]!DIC</definedName>
    <definedName name="dfhzsdgzsd">[1]!AGO&amp;[1]!SEP&amp;[1]!OCT&amp;[1]!NOV&amp;[1]!DIC</definedName>
    <definedName name="DIC">"; DICIEMBRE.- "&amp;TEXT([14]edofza12!$C$24,"#,##0")</definedName>
    <definedName name="DIFERENCIAS">#N/A</definedName>
    <definedName name="direccion" localSheetId="1">'[31]ADEC II'!$B$9</definedName>
    <definedName name="direccion">'[31]ADEC II'!$B$9</definedName>
    <definedName name="directo" localSheetId="0">#REF!</definedName>
    <definedName name="directo" localSheetId="1">#REF!</definedName>
    <definedName name="directo" localSheetId="3">#REF!</definedName>
    <definedName name="directo" localSheetId="4">#REF!</definedName>
    <definedName name="directo" localSheetId="6">#REF!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3">#REF!</definedName>
    <definedName name="directo03" localSheetId="4">#REF!</definedName>
    <definedName name="directo03" localSheetId="6">#REF!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3">#REF!</definedName>
    <definedName name="directoc03" localSheetId="4">#REF!</definedName>
    <definedName name="directoc03" localSheetId="6">#REF!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3">#REF!</definedName>
    <definedName name="directoppef" localSheetId="4">#REF!</definedName>
    <definedName name="directoppef" localSheetId="6">#REF!</definedName>
    <definedName name="directoppef" localSheetId="8">#REF!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'[5]Mod Eco Controlados 99'!#REF!</definedName>
    <definedName name="ds" localSheetId="1">'[5]Mod Eco Controlados 99'!#REF!</definedName>
    <definedName name="ds" localSheetId="3">'[5]Mod Eco Controlados 99'!#REF!</definedName>
    <definedName name="ds" localSheetId="4">'[5]Mod Eco Controlados 99'!#REF!</definedName>
    <definedName name="ds" localSheetId="6">'[5]Mod Eco Controlados 99'!#REF!</definedName>
    <definedName name="ds" localSheetId="8">'[5]Mod Eco Controlados 99'!#REF!</definedName>
    <definedName name="ds" localSheetId="9">'[5]Mod Eco Controlados 99'!#REF!</definedName>
    <definedName name="ds">'[5]Mod Eco Controlados 99'!#REF!</definedName>
    <definedName name="ECOADV" localSheetId="0">#REF!</definedName>
    <definedName name="ECOADV" localSheetId="1">#REF!</definedName>
    <definedName name="ECOADV" localSheetId="3">#REF!</definedName>
    <definedName name="ECOADV" localSheetId="4">#REF!</definedName>
    <definedName name="ECOADV" localSheetId="6">#REF!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3">#REF!</definedName>
    <definedName name="ECOADV1" localSheetId="4">#REF!</definedName>
    <definedName name="ECOADV1" localSheetId="6">#REF!</definedName>
    <definedName name="ECOADV1" localSheetId="8">#REF!</definedName>
    <definedName name="ECOADV1" localSheetId="9">#REF!</definedName>
    <definedName name="ECOADV1">#REF!</definedName>
    <definedName name="ECPD02">[32]ECPD!$F$2:$I$29</definedName>
    <definedName name="ECPD1">[32]ECPD!$A$2:$E$1001</definedName>
    <definedName name="ecpi" localSheetId="0">#REF!</definedName>
    <definedName name="ecpi" localSheetId="1">#REF!</definedName>
    <definedName name="ecpi" localSheetId="3">#REF!</definedName>
    <definedName name="ecpi" localSheetId="4">#REF!</definedName>
    <definedName name="ecpi" localSheetId="6">#REF!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3">#REF!</definedName>
    <definedName name="ecpi03" localSheetId="4">#REF!</definedName>
    <definedName name="ecpi03" localSheetId="6">#REF!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3">#REF!</definedName>
    <definedName name="ecpic03" localSheetId="4">#REF!</definedName>
    <definedName name="ecpic03" localSheetId="6">#REF!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3">#REF!</definedName>
    <definedName name="ecpippef" localSheetId="4">#REF!</definedName>
    <definedName name="ecpippef" localSheetId="6">#REF!</definedName>
    <definedName name="ecpippef" localSheetId="8">#REF!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"&amp;TEXT([14]edofza01!$C$24,"#,##0")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6">#REF!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6">#REF!</definedName>
    <definedName name="entidadescierre2003" localSheetId="8">#REF!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[12]BANPRO99!#REF!</definedName>
    <definedName name="EYM" localSheetId="1">[12]BANPRO99!#REF!</definedName>
    <definedName name="EYM" localSheetId="3">[12]BANPRO99!#REF!</definedName>
    <definedName name="EYM" localSheetId="4">[12]BANPRO99!#REF!</definedName>
    <definedName name="EYM" localSheetId="6">[12]BANPRO99!#REF!</definedName>
    <definedName name="EYM" localSheetId="8">[12]BANPRO99!#REF!</definedName>
    <definedName name="EYM" localSheetId="9">[12]BANPRO99!#REF!</definedName>
    <definedName name="EYM">[12]BANPRO99!#REF!</definedName>
    <definedName name="familias" localSheetId="0">#REF!</definedName>
    <definedName name="familias" localSheetId="1">#REF!</definedName>
    <definedName name="familias" localSheetId="3">#REF!</definedName>
    <definedName name="familias" localSheetId="4">#REF!</definedName>
    <definedName name="familias" localSheetId="6">#REF!</definedName>
    <definedName name="familias" localSheetId="8">#REF!</definedName>
    <definedName name="familias" localSheetId="9">#REF!</definedName>
    <definedName name="familias">#REF!</definedName>
    <definedName name="fd" localSheetId="0">[1]!OCT&amp;[1]!NOV&amp;[1]!DIC</definedName>
    <definedName name="fd" localSheetId="1">[2]!OCT&amp;[2]!NOV&amp;[2]!DIC</definedName>
    <definedName name="fd" localSheetId="3">[3]!OCT&amp;[3]!NOV&amp;[3]!DIC</definedName>
    <definedName name="fd" localSheetId="4">[1]!OCT&amp;[1]!NOV&amp;[1]!DIC</definedName>
    <definedName name="fd" localSheetId="6">[2]!OCT&amp;[2]!NOV&amp;[2]!DIC</definedName>
    <definedName name="fd" localSheetId="8">[1]!OCT&amp;[1]!NOV&amp;[1]!DIC</definedName>
    <definedName name="fd" localSheetId="9">[4]!OCT&amp;[4]!NOV&amp;[4]!DIC</definedName>
    <definedName name="fd">[1]!OCT&amp;[1]!NOV&amp;[1]!DIC</definedName>
    <definedName name="FEB">"; FEBRERO.- "&amp;TEXT([14]edofza02!$C$24,"#,##0")</definedName>
    <definedName name="FECHA" localSheetId="6">[7]CONTROL!$A$1</definedName>
    <definedName name="FECHA">[8]CONTROL!$A$1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6">#REF!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6">#REF!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6">#REF!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6">#REF!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3">#REF!</definedName>
    <definedName name="FERRO96" localSheetId="4">#REF!</definedName>
    <definedName name="FERRO96" localSheetId="6">#REF!</definedName>
    <definedName name="FERRO96" localSheetId="8">#REF!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6">#REF!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3">#REF!</definedName>
    <definedName name="función" localSheetId="4">#REF!</definedName>
    <definedName name="función" localSheetId="6">#REF!</definedName>
    <definedName name="función" localSheetId="8">#REF!</definedName>
    <definedName name="función" localSheetId="9">#REF!</definedName>
    <definedName name="función">#REF!</definedName>
    <definedName name="funciones">[33]funciones!$C$2:$D$30</definedName>
    <definedName name="geova" localSheetId="4">#REF!</definedName>
    <definedName name="geova" localSheetId="5">#REF!</definedName>
    <definedName name="geova" localSheetId="6">#REF!</definedName>
    <definedName name="geova" localSheetId="8">#REF!</definedName>
    <definedName name="geova" localSheetId="9">#REF!</definedName>
    <definedName name="geova">#REF!</definedName>
    <definedName name="gf" localSheetId="1">#N/A</definedName>
    <definedName name="gf">#N/A</definedName>
    <definedName name="gfd" localSheetId="0">[1]!SEP&amp;[1]!OCT&amp;[1]!NOV&amp;[1]!DIC</definedName>
    <definedName name="gfd" localSheetId="1">[2]!SEP&amp;[2]!OCT&amp;[2]!NOV&amp;[2]!DIC</definedName>
    <definedName name="gfd" localSheetId="3">[3]!SEP&amp;[3]!OCT&amp;[3]!NOV&amp;[3]!DIC</definedName>
    <definedName name="gfd" localSheetId="4">[1]!SEP&amp;[1]!OCT&amp;[1]!NOV&amp;[1]!DIC</definedName>
    <definedName name="gfd" localSheetId="6">[2]!SEP&amp;[2]!OCT&amp;[2]!NOV&amp;[2]!DIC</definedName>
    <definedName name="gfd" localSheetId="8">[1]!SEP&amp;[1]!OCT&amp;[1]!NOV&amp;[1]!DIC</definedName>
    <definedName name="gfd" localSheetId="9">[4]!SEP&amp;[4]!OCT&amp;[4]!NOV&amp;[4]!DIC</definedName>
    <definedName name="gfd">[1]!SEP&amp;[1]!OCT&amp;[1]!NOV&amp;[1]!DIC</definedName>
    <definedName name="gfddd" localSheetId="0">+IF([1]!MES=1,[1]!ddd,IF([1]!MES=2,[1]!_________SEP1,IF([1]!MES=3,[1]!_________OCT1,IF([1]!MES=4,[1]!_________OCT1,IF([1]!MES=5,[1]!_________NOV1,IF([1]!MES=6,[1]!DIC))))))</definedName>
    <definedName name="gfddd" localSheetId="1">+IF([2]!MES=1,[2]!ddd,IF([2]!MES=2,[2]!_________SEP1,IF([2]!MES=3,[2]!_________OCT1,IF([2]!MES=4,[2]!_________OCT1,IF([2]!MES=5,[2]!_________NOV1,IF([2]!MES=6,[2]!DIC))))))</definedName>
    <definedName name="gfddd" localSheetId="3">+IF([3]!MES=1,[3]!ddd,IF([3]!MES=2,[3]!_________SEP1,IF([3]!MES=3,[3]!_________OCT1,IF([3]!MES=4,[3]!_________OCT1,IF([3]!MES=5,[3]!_________NOV1,IF([3]!MES=6,[3]!DIC))))))</definedName>
    <definedName name="gfddd" localSheetId="4">+IF([1]!MES=1,[1]!ddd,IF([1]!MES=2,[1]!_________SEP1,IF([1]!MES=3,[1]!_________OCT1,IF([1]!MES=4,[1]!_________OCT1,IF([1]!MES=5,[1]!_________NOV1,IF([1]!MES=6,[1]!DIC))))))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8">+IF([1]!MES=1,[1]!ddd,IF([1]!MES=2,[1]!_________SEP1,IF([1]!MES=3,[1]!_________OCT1,IF([1]!MES=4,[1]!_________OCT1,IF([1]!MES=5,[1]!_________NOV1,IF([1]!MES=6,[1]!DIC))))))</definedName>
    <definedName name="gfddd" localSheetId="9">+IF([4]!MES=1,[4]!ddd,IF([4]!MES=2,[4]!_________SEP1,IF([4]!MES=3,[4]!_________OCT1,IF([4]!MES=4,[4]!_________OCT1,IF([4]!MES=5,[4]!_________NOV1,IF([4]!MES=6,[4]!DIC))))))</definedName>
    <definedName name="gfddd">+IF([1]!MES=1,[1]!ddd,IF([1]!MES=2,[1]!_________SEP1,IF([1]!MES=3,[1]!_________OCT1,IF([1]!MES=4,[1]!_________OCT1,IF([1]!MES=5,[1]!_________NOV1,IF([1]!MES=6,[1]!DIC))))))</definedName>
    <definedName name="ggg" localSheetId="0">[1]!FEB&amp;[1]!MAR&amp;[1]!ABR&amp;[1]!MAY&amp;[1]!JUN&amp;[1]!JUL</definedName>
    <definedName name="ggg" localSheetId="1">[2]!FEB&amp;[2]!MAR&amp;[2]!ABR&amp;[2]!MAY&amp;[2]!JUN&amp;[2]!JUL</definedName>
    <definedName name="ggg" localSheetId="3">[3]!FEB&amp;[3]!MAR&amp;[3]!ABR&amp;[3]!MAY&amp;[3]!JUN&amp;[3]!JUL</definedName>
    <definedName name="ggg" localSheetId="4">[1]!FEB&amp;[1]!MAR&amp;[1]!ABR&amp;[1]!MAY&amp;[1]!JUN&amp;[1]!JUL</definedName>
    <definedName name="ggg" localSheetId="6">[2]!FEB&amp;[2]!MAR&amp;[2]!ABR&amp;[2]!MAY&amp;[2]!JUN&amp;[2]!JUL</definedName>
    <definedName name="ggg" localSheetId="8">[1]!FEB&amp;[1]!MAR&amp;[1]!ABR&amp;[1]!MAY&amp;[1]!JUN&amp;[1]!JUL</definedName>
    <definedName name="ggg" localSheetId="9">[4]!FEB&amp;[4]!MAR&amp;[4]!ABR&amp;[4]!MAY&amp;[4]!JUN&amp;[4]!JUL</definedName>
    <definedName name="ggg">[1]!FEB&amp;[1]!MAR&amp;[1]!ABR&amp;[1]!MAY&amp;[1]!JUN&amp;[1]!JUL</definedName>
    <definedName name="GPRG02" localSheetId="0">#REF!</definedName>
    <definedName name="GPRG02" localSheetId="1">#REF!</definedName>
    <definedName name="GPRG02" localSheetId="3">#REF!</definedName>
    <definedName name="GPRG02" localSheetId="4">#REF!</definedName>
    <definedName name="GPRG02" localSheetId="6">#REF!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3">#REF!</definedName>
    <definedName name="GPRG03" localSheetId="4">#REF!</definedName>
    <definedName name="GPRG03" localSheetId="6">#REF!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3">#REF!</definedName>
    <definedName name="GPRG04" localSheetId="4">#REF!</definedName>
    <definedName name="GPRG04" localSheetId="6">#REF!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3">#REF!</definedName>
    <definedName name="GPRG05" localSheetId="4">#REF!</definedName>
    <definedName name="GPRG05" localSheetId="6">#REF!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3">#REF!</definedName>
    <definedName name="GPRG06" localSheetId="4">#REF!</definedName>
    <definedName name="GPRG06" localSheetId="6">#REF!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3">#REF!</definedName>
    <definedName name="GPRG07" localSheetId="4">#REF!</definedName>
    <definedName name="GPRG07" localSheetId="6">#REF!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3">#REF!</definedName>
    <definedName name="GPRG08" localSheetId="4">#REF!</definedName>
    <definedName name="GPRG08" localSheetId="6">#REF!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3">#REF!</definedName>
    <definedName name="GPRG09" localSheetId="4">#REF!</definedName>
    <definedName name="GPRG09" localSheetId="6">#REF!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3">#REF!</definedName>
    <definedName name="GPRG10" localSheetId="4">#REF!</definedName>
    <definedName name="GPRG10" localSheetId="6">#REF!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3">#REF!</definedName>
    <definedName name="GPRG11" localSheetId="4">#REF!</definedName>
    <definedName name="GPRG11" localSheetId="6">#REF!</definedName>
    <definedName name="GPRG11" localSheetId="8">#REF!</definedName>
    <definedName name="GPRG11" localSheetId="9">#REF!</definedName>
    <definedName name="GPRG11">#REF!</definedName>
    <definedName name="GPS" localSheetId="0">[12]BANPRO99!#REF!</definedName>
    <definedName name="GPS" localSheetId="1">[12]BANPRO99!#REF!</definedName>
    <definedName name="GPS" localSheetId="3">[12]BANPRO99!#REF!</definedName>
    <definedName name="GPS" localSheetId="4">[12]BANPRO99!#REF!</definedName>
    <definedName name="GPS" localSheetId="6">[12]BANPRO99!#REF!</definedName>
    <definedName name="GPS" localSheetId="8">[12]BANPRO99!#REF!</definedName>
    <definedName name="GPS" localSheetId="9">[12]BANPRO99!#REF!</definedName>
    <definedName name="GPS">[12]BANPRO99!#REF!</definedName>
    <definedName name="GTtoNoProgRamos" localSheetId="1">'[34]GP Ramos'!$A$1:$N$11204</definedName>
    <definedName name="GTtoNoProgRamos">'[34]GP Ramos'!$A$1:$N$11204</definedName>
    <definedName name="HABERES">#N/A</definedName>
    <definedName name="HJK" localSheetId="0">[1]!ABR&amp;[1]!MAY&amp;[1]!JUN&amp;[1]!JUL&amp;[1]!AGO&amp;[1]!SEP</definedName>
    <definedName name="HJK" localSheetId="1">[2]!ABR&amp;[2]!MAY&amp;[2]!JUN&amp;[2]!JUL&amp;[2]!AGO&amp;[2]!SEP</definedName>
    <definedName name="HJK" localSheetId="3">[3]!ABR&amp;[3]!MAY&amp;[3]!JUN&amp;[3]!JUL&amp;[3]!AGO&amp;[3]!SEP</definedName>
    <definedName name="HJK" localSheetId="4">[1]!ABR&amp;[1]!MAY&amp;[1]!JUN&amp;[1]!JUL&amp;[1]!AGO&amp;[1]!SEP</definedName>
    <definedName name="HJK" localSheetId="6">[2]!ABR&amp;[2]!MAY&amp;[2]!JUN&amp;[2]!JUL&amp;[2]!AGO&amp;[2]!SEP</definedName>
    <definedName name="HJK" localSheetId="8">[1]!ABR&amp;[1]!MAY&amp;[1]!JUN&amp;[1]!JUL&amp;[1]!AGO&amp;[1]!SEP</definedName>
    <definedName name="HJK" localSheetId="9">[4]!ABR&amp;[4]!MAY&amp;[4]!JUN&amp;[4]!JUL&amp;[4]!AGO&amp;[4]!SEP</definedName>
    <definedName name="HJK">[1]!ABR&amp;[1]!MAY&amp;[1]!JUN&amp;[1]!JUL&amp;[1]!AGO&amp;[1]!SEP</definedName>
    <definedName name="hoja1" localSheetId="0">#REF!</definedName>
    <definedName name="hoja1" localSheetId="1">#REF!</definedName>
    <definedName name="hoja1" localSheetId="3">#REF!</definedName>
    <definedName name="hoja1" localSheetId="4">#REF!</definedName>
    <definedName name="hoja1" localSheetId="6">#REF!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3">#REF!</definedName>
    <definedName name="hoja2" localSheetId="4">#REF!</definedName>
    <definedName name="hoja2" localSheetId="6">#REF!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3">#REF!</definedName>
    <definedName name="hoja3" localSheetId="4">#REF!</definedName>
    <definedName name="hoja3" localSheetId="6">#REF!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3">#REF!+#REF!</definedName>
    <definedName name="hoja4" localSheetId="4">#REF!+#REF!</definedName>
    <definedName name="hoja4" localSheetId="6">#REF!+#REF!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3">#REF!</definedName>
    <definedName name="HT_1" localSheetId="4">#REF!</definedName>
    <definedName name="HT_1" localSheetId="6">#REF!</definedName>
    <definedName name="HT_1" localSheetId="8">#REF!</definedName>
    <definedName name="HT_1" localSheetId="9">#REF!</definedName>
    <definedName name="HT_1">#REF!</definedName>
    <definedName name="I" localSheetId="0">#REF!</definedName>
    <definedName name="I" localSheetId="1">#REF!</definedName>
    <definedName name="I" localSheetId="3">#REF!</definedName>
    <definedName name="I" localSheetId="4">#REF!</definedName>
    <definedName name="I" localSheetId="6">#REF!</definedName>
    <definedName name="I" localSheetId="8">#REF!</definedName>
    <definedName name="I" localSheetId="9">#REF!</definedName>
    <definedName name="I">#REF!</definedName>
    <definedName name="ID_GFS">#REF!</definedName>
    <definedName name="ID_PP">#REF!</definedName>
    <definedName name="ID_UR">#REF!</definedName>
    <definedName name="iii" localSheetId="0">#REF!</definedName>
    <definedName name="iii" localSheetId="1">#REF!</definedName>
    <definedName name="iii" localSheetId="3">#REF!</definedName>
    <definedName name="iii" localSheetId="4">#REF!</definedName>
    <definedName name="iii" localSheetId="6">#REF!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3">#REF!</definedName>
    <definedName name="IMP_APORTA" localSheetId="4">#REF!</definedName>
    <definedName name="IMP_APORTA" localSheetId="6">#REF!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3">#REF!</definedName>
    <definedName name="IMP_BRUTOT" localSheetId="4">#REF!</definedName>
    <definedName name="IMP_BRUTOT" localSheetId="6">#REF!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3">#REF!</definedName>
    <definedName name="imp_control" localSheetId="4">#REF!</definedName>
    <definedName name="imp_control" localSheetId="6">#REF!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6">#REF!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3">#REF!</definedName>
    <definedName name="IMSS96" localSheetId="4">#REF!</definedName>
    <definedName name="IMSS96" localSheetId="6">#REF!</definedName>
    <definedName name="IMSS96" localSheetId="8">#REF!</definedName>
    <definedName name="IMSS96" localSheetId="9">#REF!</definedName>
    <definedName name="IMSS96">#REF!</definedName>
    <definedName name="IMSSE" localSheetId="1">'[21] '!$Z$99:$AE$143</definedName>
    <definedName name="IMSSE">'[21] '!$Z$99:$AE$143</definedName>
    <definedName name="IMSSM" localSheetId="1">'[21] '!$Z$51:$AE$95</definedName>
    <definedName name="IMSSM">'[21] '!$Z$51:$AE$95</definedName>
    <definedName name="IMSSO" localSheetId="1">'[21] '!$Z$3:$AE$47</definedName>
    <definedName name="IMSSO">'[21] '!$Z$3:$AE$47</definedName>
    <definedName name="ISSSTE96" localSheetId="0">#REF!</definedName>
    <definedName name="ISSSTE96" localSheetId="1">#REF!</definedName>
    <definedName name="ISSSTE96" localSheetId="3">#REF!</definedName>
    <definedName name="ISSSTE96" localSheetId="4">#REF!</definedName>
    <definedName name="ISSSTE96" localSheetId="6">#REF!</definedName>
    <definedName name="ISSSTE96" localSheetId="8">#REF!</definedName>
    <definedName name="ISSSTE96" localSheetId="9">#REF!</definedName>
    <definedName name="ISSSTE96">#REF!</definedName>
    <definedName name="ISSSTEE" localSheetId="1">'[21] '!$T$99:$Y$143</definedName>
    <definedName name="ISSSTEE">'[21] '!$T$99:$Y$143</definedName>
    <definedName name="ISSSTEM" localSheetId="1">'[21] '!$T$51:$Y$95</definedName>
    <definedName name="ISSSTEM">'[21] '!$T$51:$Y$95</definedName>
    <definedName name="ISSSTEO" localSheetId="1">'[21] '!$T$3:$Y$47</definedName>
    <definedName name="ISSSTEO">'[21] '!$T$3:$Y$47</definedName>
    <definedName name="IV" localSheetId="0">[12]BANPRO99!#REF!</definedName>
    <definedName name="IV" localSheetId="1">[12]BANPRO99!#REF!</definedName>
    <definedName name="IV" localSheetId="3">[12]BANPRO99!#REF!</definedName>
    <definedName name="IV" localSheetId="4">[12]BANPRO99!#REF!</definedName>
    <definedName name="IV" localSheetId="6">[12]BANPRO99!#REF!</definedName>
    <definedName name="IV" localSheetId="8">[12]BANPRO99!#REF!</definedName>
    <definedName name="IV" localSheetId="9">[12]BANPRO99!#REF!</definedName>
    <definedName name="IV">[12]BANPRO99!#REF!</definedName>
    <definedName name="jjj" localSheetId="0">#REF!</definedName>
    <definedName name="jjj" localSheetId="1">#REF!</definedName>
    <definedName name="jjj" localSheetId="3">#REF!</definedName>
    <definedName name="jjj" localSheetId="4">#REF!</definedName>
    <definedName name="jjj" localSheetId="6">#REF!</definedName>
    <definedName name="jjj" localSheetId="8">#REF!</definedName>
    <definedName name="jjj" localSheetId="9">#REF!</definedName>
    <definedName name="jjj">#REF!</definedName>
    <definedName name="JUL">"; JULIO.- "&amp;TEXT([14]edofza07!$C$24,"#,##0")</definedName>
    <definedName name="JULIO" localSheetId="0">[1]!FEB&amp;[1]!MAR&amp;[1]!ABR&amp;[1]!MAY&amp;[1]!JUN&amp;[1]!JUL</definedName>
    <definedName name="JULIO" localSheetId="1">[2]!FEB&amp;[2]!MAR&amp;[2]!ABR&amp;[2]!MAY&amp;[2]!JUN&amp;[2]!JUL</definedName>
    <definedName name="JULIO" localSheetId="3">[3]!FEB&amp;[3]!MAR&amp;[3]!ABR&amp;[3]!MAY&amp;[3]!JUN&amp;[3]!JUL</definedName>
    <definedName name="JULIO" localSheetId="4">[1]!FEB&amp;[1]!MAR&amp;[1]!ABR&amp;[1]!MAY&amp;[1]!JUN&amp;[1]!JUL</definedName>
    <definedName name="JULIO" localSheetId="6">[2]!FEB&amp;[2]!MAR&amp;[2]!ABR&amp;[2]!MAY&amp;[2]!JUN&amp;[2]!JUL</definedName>
    <definedName name="JULIO" localSheetId="8">[1]!FEB&amp;[1]!MAR&amp;[1]!ABR&amp;[1]!MAY&amp;[1]!JUN&amp;[1]!JUL</definedName>
    <definedName name="JULIO" localSheetId="9">[4]!FEB&amp;[4]!MAR&amp;[4]!ABR&amp;[4]!MAY&amp;[4]!JUN&amp;[4]!JUL</definedName>
    <definedName name="JULIO">[1]!FEB&amp;[1]!MAR&amp;[1]!ABR&amp;[1]!MAY&amp;[1]!JUN&amp;[1]!JUL</definedName>
    <definedName name="JUN">"; JUNIO.- "&amp;TEXT([14]edofza06!$C$24,"#,##0")</definedName>
    <definedName name="kkk" localSheetId="0">#REF!</definedName>
    <definedName name="kkk" localSheetId="1">#REF!</definedName>
    <definedName name="kkk" localSheetId="3">#REF!</definedName>
    <definedName name="kkk" localSheetId="4">#REF!</definedName>
    <definedName name="kkk" localSheetId="6">#REF!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+TEXT(IF(AND(OR(DAY([2]!FECHA)&gt;=1,DAY([2]!FECHA)&lt;=10),MONTH([2]!FECHA)=1),YEAR([2]!FECHA)-1,YEAR([2]!FECHA)),"0")</definedName>
    <definedName name="lfc" localSheetId="3">+TEXT(IF(AND(OR(DAY([3]!FECHA)&gt;=1,DAY([3]!FECHA)&lt;=10),MONTH([3]!FECHA)=1),YEAR([3]!FECHA)-1,YEAR([3]!FECHA)),"0")</definedName>
    <definedName name="lfc" localSheetId="4">+TEXT(IF(AND(OR(DAY([1]!FECHA)&gt;=1,DAY([1]!FECHA)&lt;=10),MONTH([1]!FECHA)=1),YEAR([1]!FECHA)-1,YEAR([1]!FECHA)),"0")</definedName>
    <definedName name="lfc" localSheetId="6">+TEXT(IF(AND(OR(DAY([2]!FECHA)&gt;=1,DAY([2]!FECHA)&lt;=10),MONTH([2]!FECHA)=1),YEAR([2]!FECHA)-1,YEAR([2]!FECHA)),"0")</definedName>
    <definedName name="lfc" localSheetId="8">+TEXT(IF(AND(OR(DAY([1]!FECHA)&gt;=1,DAY([1]!FECHA)&lt;=10),MONTH([1]!FECHA)=1),YEAR([1]!FECHA)-1,YEAR([1]!FECHA)),"0")</definedName>
    <definedName name="lfc" localSheetId="9">+TEXT(IF(AND(OR(DAY([4]!FECHA)&gt;=1,DAY([4]!FECHA)&lt;=10),MONTH([4]!FECHA)=1),YEAR([4]!FECHA)-1,YEAR([4]!FECHA)),"0")</definedName>
    <definedName name="lfc">+TEXT(IF(AND(OR(DAY([1]!FECHA)&gt;=1,DAY([1]!FECHA)&lt;=10),MONTH([1]!FECHA)=1),YEAR([1]!FECHA)-1,YEAR([1]!FECHA)),"0")</definedName>
    <definedName name="LFCE" localSheetId="1">'[21] '!$N$99:$S$143</definedName>
    <definedName name="LFCE">'[21] '!$N$99:$S$143</definedName>
    <definedName name="LFCM" localSheetId="1">'[21] '!$N$51:$S$95</definedName>
    <definedName name="LFCM">'[21] '!$N$51:$S$95</definedName>
    <definedName name="LFCO" localSheetId="1">'[21] '!$N$3:$S$47</definedName>
    <definedName name="LFCO">'[21] '!$N$3:$S$47</definedName>
    <definedName name="lll" localSheetId="0">[1]!OCT&amp;[1]!NOV&amp;[1]!DIC</definedName>
    <definedName name="lll" localSheetId="1">[2]!OCT&amp;[2]!NOV&amp;[2]!DIC</definedName>
    <definedName name="lll" localSheetId="3">[3]!OCT&amp;[3]!NOV&amp;[3]!DIC</definedName>
    <definedName name="lll" localSheetId="4">[1]!OCT&amp;[1]!NOV&amp;[1]!DIC</definedName>
    <definedName name="lll" localSheetId="6">[2]!OCT&amp;[2]!NOV&amp;[2]!DIC</definedName>
    <definedName name="lll" localSheetId="8">[1]!OCT&amp;[1]!NOV&amp;[1]!DIC</definedName>
    <definedName name="lll" localSheetId="9">[4]!OCT&amp;[4]!NOV&amp;[4]!DIC</definedName>
    <definedName name="lll">[1]!OCT&amp;[1]!NOV&amp;[1]!DIC</definedName>
    <definedName name="LOTE96" localSheetId="0">#REF!</definedName>
    <definedName name="LOTE96" localSheetId="1">#REF!</definedName>
    <definedName name="LOTE96" localSheetId="3">#REF!</definedName>
    <definedName name="LOTE96" localSheetId="4">#REF!</definedName>
    <definedName name="LOTE96" localSheetId="6">#REF!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6">#REF!</definedName>
    <definedName name="LYFC96" localSheetId="8">#REF!</definedName>
    <definedName name="LYFC96" localSheetId="9">#REF!</definedName>
    <definedName name="LYFC96">#REF!</definedName>
    <definedName name="m" localSheetId="0">[1]!MAR&amp;[1]!ABR&amp;[1]!MAY&amp;[1]!JUN&amp;[1]!JUL&amp;[1]!AGO</definedName>
    <definedName name="m" localSheetId="1">[2]!MAR&amp;[2]!ABR&amp;[2]!MAY&amp;[2]!JUN&amp;[2]!JUL&amp;[2]!AGO</definedName>
    <definedName name="m" localSheetId="3">[3]!MAR&amp;[3]!ABR&amp;[3]!MAY&amp;[3]!JUN&amp;[3]!JUL&amp;[3]!AGO</definedName>
    <definedName name="m" localSheetId="4">[1]!MAR&amp;[1]!ABR&amp;[1]!MAY&amp;[1]!JUN&amp;[1]!JUL&amp;[1]!AGO</definedName>
    <definedName name="m" localSheetId="6">[2]!MAR&amp;[2]!ABR&amp;[2]!MAY&amp;[2]!JUN&amp;[2]!JUL&amp;[2]!AGO</definedName>
    <definedName name="m" localSheetId="8">[1]!MAR&amp;[1]!ABR&amp;[1]!MAY&amp;[1]!JUN&amp;[1]!JUL&amp;[1]!AGO</definedName>
    <definedName name="m" localSheetId="9">[4]!MAR&amp;[4]!ABR&amp;[4]!MAY&amp;[4]!JUN&amp;[4]!JUL&amp;[4]!AGO</definedName>
    <definedName name="m">[1]!MAR&amp;[1]!ABR&amp;[1]!MAY&amp;[1]!JUN&amp;[1]!JUL&amp;[1]!AGO</definedName>
    <definedName name="mamá">'[9]Premisas IMSS'!$M$14</definedName>
    <definedName name="maña">'[9]Premisas IMSS'!$M$13</definedName>
    <definedName name="MAR">"; MARZO.- "&amp;TEXT([14]edofza03!$C$24,"#,##0")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"&amp;TEXT([14]edofza05!$C$24,"#,##0")</definedName>
    <definedName name="MES" localSheetId="7">#REF!</definedName>
    <definedName name="MES">[14]Hoja1!$A$3</definedName>
    <definedName name="Mesppto" localSheetId="0">#REF!</definedName>
    <definedName name="Mesppto" localSheetId="1">#REF!</definedName>
    <definedName name="Mesppto" localSheetId="3">#REF!</definedName>
    <definedName name="Mesppto" localSheetId="4">#REF!</definedName>
    <definedName name="Mesppto" localSheetId="6">#REF!</definedName>
    <definedName name="Mesppto" localSheetId="8">#REF!</definedName>
    <definedName name="Mesppto" localSheetId="9">#REF!</definedName>
    <definedName name="Mesppto">#REF!</definedName>
    <definedName name="METAS" localSheetId="0">[12]BANPRO99!#REF!</definedName>
    <definedName name="METAS" localSheetId="1">[12]BANPRO99!#REF!</definedName>
    <definedName name="METAS" localSheetId="3">[12]BANPRO99!#REF!</definedName>
    <definedName name="METAS" localSheetId="4">[12]BANPRO99!#REF!</definedName>
    <definedName name="METAS" localSheetId="6">[12]BANPRO99!#REF!</definedName>
    <definedName name="METAS" localSheetId="8">[12]BANPRO99!#REF!</definedName>
    <definedName name="METAS" localSheetId="9">[12]BANPRO99!#REF!</definedName>
    <definedName name="METAS">[12]BANPRO99!#REF!</definedName>
    <definedName name="modif_anual">#REF!</definedName>
    <definedName name="Modif00" localSheetId="0">#REF!</definedName>
    <definedName name="Modif00" localSheetId="1">#REF!</definedName>
    <definedName name="Modif00" localSheetId="3">#REF!</definedName>
    <definedName name="Modif00" localSheetId="4">#REF!</definedName>
    <definedName name="Modif00" localSheetId="6">#REF!</definedName>
    <definedName name="Modif00" localSheetId="8">#REF!</definedName>
    <definedName name="Modif00" localSheetId="9">#REF!</definedName>
    <definedName name="Modif00">#REF!</definedName>
    <definedName name="modifalmes">#REF!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'[9]Premisas IMSS'!$M$15</definedName>
    <definedName name="mun" localSheetId="0">[1]!ABR&amp;[1]!MAY&amp;[1]!JUN&amp;[1]!JUL&amp;[1]!AGO&amp;[1]!SEP</definedName>
    <definedName name="mun" localSheetId="1">[2]!ABR&amp;[2]!MAY&amp;[2]!JUN&amp;[2]!JUL&amp;[2]!AGO&amp;[2]!SEP</definedName>
    <definedName name="mun" localSheetId="3">[3]!ABR&amp;[3]!MAY&amp;[3]!JUN&amp;[3]!JUL&amp;[3]!AGO&amp;[3]!SEP</definedName>
    <definedName name="mun" localSheetId="4">[1]!ABR&amp;[1]!MAY&amp;[1]!JUN&amp;[1]!JUL&amp;[1]!AGO&amp;[1]!SEP</definedName>
    <definedName name="mun" localSheetId="6">[2]!ABR&amp;[2]!MAY&amp;[2]!JUN&amp;[2]!JUL&amp;[2]!AGO&amp;[2]!SEP</definedName>
    <definedName name="mun" localSheetId="8">[1]!ABR&amp;[1]!MAY&amp;[1]!JUN&amp;[1]!JUL&amp;[1]!AGO&amp;[1]!SEP</definedName>
    <definedName name="mun" localSheetId="9">[4]!ABR&amp;[4]!MAY&amp;[4]!JUN&amp;[4]!JUL&amp;[4]!AGO&amp;[4]!SEP</definedName>
    <definedName name="mun">[1]!ABR&amp;[1]!MAY&amp;[1]!JUN&amp;[1]!JUL&amp;[1]!AGO&amp;[1]!SEP</definedName>
    <definedName name="NINGUNO" localSheetId="0">[1]!SEP&amp;[1]!OCT&amp;[1]!NOV&amp;[1]!DIC</definedName>
    <definedName name="NINGUNO" localSheetId="1">[2]!SEP&amp;[2]!OCT&amp;[2]!NOV&amp;[2]!DIC</definedName>
    <definedName name="NINGUNO" localSheetId="3">[3]!SEP&amp;[3]!OCT&amp;[3]!NOV&amp;[3]!DIC</definedName>
    <definedName name="NINGUNO" localSheetId="4">[1]!SEP&amp;[1]!OCT&amp;[1]!NOV&amp;[1]!DIC</definedName>
    <definedName name="NINGUNO" localSheetId="6">[2]!SEP&amp;[2]!OCT&amp;[2]!NOV&amp;[2]!DIC</definedName>
    <definedName name="NINGUNO" localSheetId="8">[1]!SEP&amp;[1]!OCT&amp;[1]!NOV&amp;[1]!DIC</definedName>
    <definedName name="NINGUNO" localSheetId="9">[4]!SEP&amp;[4]!OCT&amp;[4]!NOV&amp;[4]!DIC</definedName>
    <definedName name="NINGUNO">[1]!SEP&amp;[1]!OCT&amp;[1]!NOV&amp;[1]!DIC</definedName>
    <definedName name="NIV">#N/A</definedName>
    <definedName name="NOV">"; NOVIEMBRE.- "&amp;TEXT([14]edofza11!$C$45,"#,##0")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+TEXT(IF(AND(OR(DAY([2]!FECHA)&gt;=1,DAY([2]!FECHA)&lt;=10),MONTH([2]!FECHA)=1),YEAR([2]!FECHA)-1,YEAR([2]!FECHA)),"0")</definedName>
    <definedName name="ñ" localSheetId="3">+TEXT(IF(AND(OR(DAY([3]!FECHA)&gt;=1,DAY([3]!FECHA)&lt;=10),MONTH([3]!FECHA)=1),YEAR([3]!FECHA)-1,YEAR([3]!FECHA)),"0")</definedName>
    <definedName name="ñ" localSheetId="4">+TEXT(IF(AND(OR(DAY([1]!FECHA)&gt;=1,DAY([1]!FECHA)&lt;=10),MONTH([1]!FECHA)=1),YEAR([1]!FECHA)-1,YEAR([1]!FECHA)),"0")</definedName>
    <definedName name="ñ" localSheetId="6">+TEXT(IF(AND(OR(DAY([2]!FECHA)&gt;=1,DAY([2]!FECHA)&lt;=10),MONTH([2]!FECHA)=1),YEAR([2]!FECHA)-1,YEAR([2]!FECHA)),"0")</definedName>
    <definedName name="ñ" localSheetId="8">+TEXT(IF(AND(OR(DAY([1]!FECHA)&gt;=1,DAY([1]!FECHA)&lt;=10),MONTH([1]!FECHA)=1),YEAR([1]!FECHA)-1,YEAR([1]!FECHA)),"0")</definedName>
    <definedName name="ñ" localSheetId="9">+TEXT(IF(AND(OR(DAY([4]!FECHA)&gt;=1,DAY([4]!FECHA)&lt;=10),MONTH([4]!FECHA)=1),YEAR([4]!FECHA)-1,YEAR([4]!FECHA)),"0")</definedName>
    <definedName name="ñ">+TEXT(IF(AND(OR(DAY([1]!FECHA)&gt;=1,DAY([1]!FECHA)&lt;=10),MONTH([1]!FECHA)=1),YEAR([1]!FECHA)-1,YEAR([1]!FECHA)),"0")</definedName>
    <definedName name="ÑÑÑ" localSheetId="0">[1]!AGO&amp;[1]!SEP&amp;[1]!OCT&amp;[1]!NOV&amp;[1]!DIC</definedName>
    <definedName name="ÑÑÑ" localSheetId="1">[2]!AGO&amp;[2]!SEP&amp;[2]!OCT&amp;[2]!NOV&amp;[2]!DIC</definedName>
    <definedName name="ÑÑÑ" localSheetId="3">[3]!AGO&amp;[3]!SEP&amp;[3]!OCT&amp;[3]!NOV&amp;[3]!DIC</definedName>
    <definedName name="ÑÑÑ" localSheetId="4">[1]!AGO&amp;[1]!SEP&amp;[1]!OCT&amp;[1]!NOV&amp;[1]!DIC</definedName>
    <definedName name="ÑÑÑ" localSheetId="6">[2]!AGO&amp;[2]!SEP&amp;[2]!OCT&amp;[2]!NOV&amp;[2]!DIC</definedName>
    <definedName name="ÑÑÑ" localSheetId="8">[1]!AGO&amp;[1]!SEP&amp;[1]!OCT&amp;[1]!NOV&amp;[1]!DIC</definedName>
    <definedName name="ÑÑÑ" localSheetId="9">[4]!AGO&amp;[4]!SEP&amp;[4]!OCT&amp;[4]!NOV&amp;[4]!DIC</definedName>
    <definedName name="ÑÑÑ">[1]!AGO&amp;[1]!SEP&amp;[1]!OCT&amp;[1]!NOV&amp;[1]!DIC</definedName>
    <definedName name="OBRA_DEF">#N/A</definedName>
    <definedName name="OCT">"; OCTUBRE.- "&amp;TEXT([14]edofza10!$C$24,"#,##0")</definedName>
    <definedName name="oic">[35]oics!$C$2:$D$21</definedName>
    <definedName name="oooo" localSheetId="0">#REF!</definedName>
    <definedName name="oooo" localSheetId="1">#REF!</definedName>
    <definedName name="oooo" localSheetId="3">#REF!</definedName>
    <definedName name="oooo" localSheetId="4">#REF!</definedName>
    <definedName name="oooo" localSheetId="6">#REF!</definedName>
    <definedName name="oooo" localSheetId="8">#REF!</definedName>
    <definedName name="oooo" localSheetId="9">#REF!</definedName>
    <definedName name="oooo">#REF!</definedName>
    <definedName name="Original">#REF!</definedName>
    <definedName name="p" localSheetId="0">[36]SPC!#REF!</definedName>
    <definedName name="p" localSheetId="1">[36]SPC!#REF!</definedName>
    <definedName name="p" localSheetId="3">[36]SPC!#REF!</definedName>
    <definedName name="p" localSheetId="4">[36]SPC!#REF!</definedName>
    <definedName name="p" localSheetId="6">[36]SPC!#REF!</definedName>
    <definedName name="p" localSheetId="8">[36]SPC!#REF!</definedName>
    <definedName name="p" localSheetId="9">[36]SPC!#REF!</definedName>
    <definedName name="p">[36]SPC!#REF!</definedName>
    <definedName name="PAD" localSheetId="0">[12]BANPRO99!#REF!</definedName>
    <definedName name="PAD" localSheetId="1">[12]BANPRO99!#REF!</definedName>
    <definedName name="PAD" localSheetId="3">[12]BANPRO99!#REF!</definedName>
    <definedName name="PAD" localSheetId="4">[12]BANPRO99!#REF!</definedName>
    <definedName name="PAD" localSheetId="6">[12]BANPRO99!#REF!</definedName>
    <definedName name="PAD" localSheetId="8">[12]BANPRO99!#REF!</definedName>
    <definedName name="PAD" localSheetId="9">[12]BANPRO99!#REF!</definedName>
    <definedName name="PAD">[12]BANPRO99!#REF!</definedName>
    <definedName name="pagadoalmes">#REF!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'[9]Premisas IMSS'!$M$15</definedName>
    <definedName name="PARTE" localSheetId="0">#REF!</definedName>
    <definedName name="PARTE" localSheetId="1">#REF!</definedName>
    <definedName name="PARTE" localSheetId="3">#REF!</definedName>
    <definedName name="PARTE" localSheetId="4">#REF!</definedName>
    <definedName name="PARTE" localSheetId="6">#REF!</definedName>
    <definedName name="PARTE" localSheetId="8">#REF!</definedName>
    <definedName name="PARTE" localSheetId="9">#REF!</definedName>
    <definedName name="PARTE">#REF!</definedName>
    <definedName name="PCONS" localSheetId="0">[12]BANPRO99!#REF!</definedName>
    <definedName name="PCONS" localSheetId="1">[12]BANPRO99!#REF!</definedName>
    <definedName name="PCONS" localSheetId="3">[12]BANPRO99!#REF!</definedName>
    <definedName name="PCONS" localSheetId="4">[12]BANPRO99!#REF!</definedName>
    <definedName name="PCONS" localSheetId="6">[12]BANPRO99!#REF!</definedName>
    <definedName name="PCONS" localSheetId="8">[12]BANPRO99!#REF!</definedName>
    <definedName name="PCONS" localSheetId="9">[12]BANPRO99!#REF!</definedName>
    <definedName name="PCONS">[12]BANPRO99!#REF!</definedName>
    <definedName name="pec" localSheetId="0">#REF!</definedName>
    <definedName name="pec" localSheetId="1">#REF!</definedName>
    <definedName name="pec" localSheetId="3">#REF!</definedName>
    <definedName name="pec" localSheetId="4">#REF!</definedName>
    <definedName name="pec" localSheetId="6">#REF!</definedName>
    <definedName name="pec" localSheetId="8">#REF!</definedName>
    <definedName name="pec" localSheetId="9">#REF!</definedName>
    <definedName name="pec">#REF!</definedName>
    <definedName name="pef" localSheetId="0">#REF!</definedName>
    <definedName name="pef" localSheetId="1">#REF!</definedName>
    <definedName name="pef" localSheetId="3">#REF!</definedName>
    <definedName name="pef" localSheetId="4">#REF!</definedName>
    <definedName name="pef" localSheetId="6">#REF!</definedName>
    <definedName name="pef" localSheetId="8">#REF!</definedName>
    <definedName name="pef" localSheetId="9">#REF!</definedName>
    <definedName name="pef">#REF!</definedName>
    <definedName name="PEMEXE" localSheetId="1">'[21] '!$B$99:$G$143</definedName>
    <definedName name="PEMEXE">'[21] '!$B$99:$G$143</definedName>
    <definedName name="PEMEXM" localSheetId="1">'[21] '!$B$51:$G$95</definedName>
    <definedName name="PEMEXM">'[21] '!$B$51:$G$95</definedName>
    <definedName name="PEMEXO" localSheetId="1">'[21] '!$B$3:$G$47</definedName>
    <definedName name="PEMEXO">'[21] '!$B$3:$G$47</definedName>
    <definedName name="pendientepagomes">#REF!</definedName>
    <definedName name="PER_EST1">#N/A</definedName>
    <definedName name="PER_EST2">#N/A</definedName>
    <definedName name="PER_REAL1">#N/A</definedName>
    <definedName name="PER_REAL2">#N/A</definedName>
    <definedName name="PEyM" localSheetId="0">[12]BANPRO99!#REF!</definedName>
    <definedName name="PEyM" localSheetId="1">[12]BANPRO99!#REF!</definedName>
    <definedName name="PEyM" localSheetId="3">[12]BANPRO99!#REF!</definedName>
    <definedName name="PEyM" localSheetId="4">[12]BANPRO99!#REF!</definedName>
    <definedName name="PEyM" localSheetId="6">[12]BANPRO99!#REF!</definedName>
    <definedName name="PEyM" localSheetId="8">[12]BANPRO99!#REF!</definedName>
    <definedName name="PEyM" localSheetId="9">[12]BANPRO99!#REF!</definedName>
    <definedName name="PEyM">[12]BANPRO99!#REF!</definedName>
    <definedName name="PGPS" localSheetId="0">[12]BANPRO99!#REF!</definedName>
    <definedName name="PGPS" localSheetId="1">[12]BANPRO99!#REF!</definedName>
    <definedName name="PGPS" localSheetId="3">[12]BANPRO99!#REF!</definedName>
    <definedName name="PGPS" localSheetId="4">[12]BANPRO99!#REF!</definedName>
    <definedName name="PGPS" localSheetId="6">[12]BANPRO99!#REF!</definedName>
    <definedName name="PGPS" localSheetId="8">[12]BANPRO99!#REF!</definedName>
    <definedName name="PGPS" localSheetId="9">[12]BANPRO99!#REF!</definedName>
    <definedName name="PGPS">[12]BANPRO99!#REF!</definedName>
    <definedName name="PIBR" localSheetId="0">#REF!</definedName>
    <definedName name="PIBR" localSheetId="1">#REF!</definedName>
    <definedName name="PIBR" localSheetId="3">#REF!</definedName>
    <definedName name="PIBR" localSheetId="4">#REF!</definedName>
    <definedName name="PIBR" localSheetId="6">#REF!</definedName>
    <definedName name="PIBR" localSheetId="8">#REF!</definedName>
    <definedName name="PIBR" localSheetId="9">#REF!</definedName>
    <definedName name="PIBR">#REF!</definedName>
    <definedName name="PIV" localSheetId="0">[12]BANPRO99!#REF!</definedName>
    <definedName name="PIV" localSheetId="1">[12]BANPRO99!#REF!</definedName>
    <definedName name="PIV" localSheetId="3">[12]BANPRO99!#REF!</definedName>
    <definedName name="PIV" localSheetId="4">[12]BANPRO99!#REF!</definedName>
    <definedName name="PIV" localSheetId="6">[12]BANPRO99!#REF!</definedName>
    <definedName name="PIV" localSheetId="8">[12]BANPRO99!#REF!</definedName>
    <definedName name="PIV" localSheetId="9">[12]BANPRO99!#REF!</definedName>
    <definedName name="PIV">[12]BANPRO99!#REF!</definedName>
    <definedName name="PLAZAS">#N/A</definedName>
    <definedName name="PLAZAS2">#N/A</definedName>
    <definedName name="POA" localSheetId="0">[1]!OCT&amp;[1]!NOV&amp;[1]!DIC</definedName>
    <definedName name="POA" localSheetId="1">[2]!OCT&amp;[2]!NOV&amp;[2]!DIC</definedName>
    <definedName name="POA" localSheetId="3">[3]!OCT&amp;[3]!NOV&amp;[3]!DIC</definedName>
    <definedName name="POA" localSheetId="4">[1]!OCT&amp;[1]!NOV&amp;[1]!DIC</definedName>
    <definedName name="POA" localSheetId="6">[2]!OCT&amp;[2]!NOV&amp;[2]!DIC</definedName>
    <definedName name="POA" localSheetId="8">[1]!OCT&amp;[1]!NOV&amp;[1]!DIC</definedName>
    <definedName name="POA" localSheetId="9">[4]!OCT&amp;[4]!NOV&amp;[4]!DIC</definedName>
    <definedName name="POA">[1]!OCT&amp;[1]!NOV&amp;[1]!DIC</definedName>
    <definedName name="POADO7" localSheetId="0">[1]!JUL&amp;[1]!AGO&amp;[1]!SEP&amp;[1]!OCT&amp;[1]!NOV</definedName>
    <definedName name="POADO7" localSheetId="1">[2]!JUL&amp;[2]!AGO&amp;[2]!SEP&amp;[2]!OCT&amp;[2]!NOV</definedName>
    <definedName name="POADO7" localSheetId="3">[3]!JUL&amp;[3]!AGO&amp;[3]!SEP&amp;[3]!OCT&amp;[3]!NOV</definedName>
    <definedName name="POADO7" localSheetId="4">[1]!JUL&amp;[1]!AGO&amp;[1]!SEP&amp;[1]!OCT&amp;[1]!NOV</definedName>
    <definedName name="POADO7" localSheetId="6">[2]!JUL&amp;[2]!AGO&amp;[2]!SEP&amp;[2]!OCT&amp;[2]!NOV</definedName>
    <definedName name="POADO7" localSheetId="8">[1]!JUL&amp;[1]!AGO&amp;[1]!SEP&amp;[1]!OCT&amp;[1]!NOV</definedName>
    <definedName name="POADO7" localSheetId="9">[4]!JUL&amp;[4]!AGO&amp;[4]!SEP&amp;[4]!OCT&amp;[4]!NOV</definedName>
    <definedName name="POADO7">[1]!JUL&amp;[1]!AGO&amp;[1]!SEP&amp;[1]!OCT&amp;[1]!NOV</definedName>
    <definedName name="porcentaje" localSheetId="0">'[22]BASE DEFINITIVA 2002'!#REF!</definedName>
    <definedName name="porcentaje" localSheetId="1">'[22]BASE DEFINITIVA 2002'!#REF!</definedName>
    <definedName name="porcentaje" localSheetId="3">'[22]BASE DEFINITIVA 2002'!#REF!</definedName>
    <definedName name="porcentaje" localSheetId="4">'[22]BASE DEFINITIVA 2002'!#REF!</definedName>
    <definedName name="porcentaje" localSheetId="6">'[22]BASE DEFINITIVA 2002'!#REF!</definedName>
    <definedName name="porcentaje" localSheetId="8">'[22]BASE DEFINITIVA 2002'!#REF!</definedName>
    <definedName name="porcentaje" localSheetId="9">'[22]BASE DEFINITIVA 2002'!#REF!</definedName>
    <definedName name="porcentaje">'[22]BASE DEFINITIVA 2002'!#REF!</definedName>
    <definedName name="PP">[35]pps!$I$10:$J$1730</definedName>
    <definedName name="pppp" localSheetId="0">#REF!</definedName>
    <definedName name="pppp" localSheetId="1">#REF!</definedName>
    <definedName name="pppp" localSheetId="3">#REF!</definedName>
    <definedName name="pppp" localSheetId="4">#REF!</definedName>
    <definedName name="pppp" localSheetId="6">#REF!</definedName>
    <definedName name="pppp" localSheetId="8">#REF!</definedName>
    <definedName name="pppp" localSheetId="9">#REF!</definedName>
    <definedName name="pppp">#REF!</definedName>
    <definedName name="PRCV" localSheetId="0">[12]BANPRO99!#REF!</definedName>
    <definedName name="PRCV" localSheetId="1">[12]BANPRO99!#REF!</definedName>
    <definedName name="PRCV" localSheetId="3">[12]BANPRO99!#REF!</definedName>
    <definedName name="PRCV" localSheetId="4">[12]BANPRO99!#REF!</definedName>
    <definedName name="PRCV" localSheetId="6">[12]BANPRO99!#REF!</definedName>
    <definedName name="PRCV" localSheetId="8">[12]BANPRO99!#REF!</definedName>
    <definedName name="PRCV" localSheetId="9">[12]BANPRO99!#REF!</definedName>
    <definedName name="PRCV">[12]BANPRO99!#REF!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6">#REF!</definedName>
    <definedName name="PRESUPUESTO_1997" localSheetId="8">#REF!</definedName>
    <definedName name="PRESUPUESTO_1997" localSheetId="9">#REF!</definedName>
    <definedName name="PRESUPUESTO_1997">#REF!</definedName>
    <definedName name="PRIMAPS">#N/A</definedName>
    <definedName name="Print_Area_MI" localSheetId="0">[18]FP1996!#REF!</definedName>
    <definedName name="Print_Area_MI" localSheetId="1">[18]FP1996!#REF!</definedName>
    <definedName name="Print_Area_MI" localSheetId="3">[18]FP1996!#REF!</definedName>
    <definedName name="Print_Area_MI" localSheetId="4">[18]FP1996!#REF!</definedName>
    <definedName name="Print_Area_MI" localSheetId="6">[18]FP1996!#REF!</definedName>
    <definedName name="Print_Area_MI" localSheetId="8">[18]FP1996!#REF!</definedName>
    <definedName name="Print_Area_MI" localSheetId="9">[18]FP1996!#REF!</definedName>
    <definedName name="Print_Area_MI">[18]FP1996!#REF!</definedName>
    <definedName name="prior" localSheetId="1">'[37]sal 2'!$A$26:$AD$548</definedName>
    <definedName name="prior">'[37]sal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6">#REF!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3">#REF!</definedName>
    <definedName name="programas" localSheetId="4">#REF!</definedName>
    <definedName name="programas" localSheetId="6">#REF!</definedName>
    <definedName name="programas" localSheetId="8">#REF!</definedName>
    <definedName name="programas" localSheetId="9">#REF!</definedName>
    <definedName name="programas">#REF!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+IF([2]!MES=7,[2]!_________AGO1,IF([2]!MES=8,[2]!_________SEP1,IF([2]!MES=9,[2]!_________OCT1,IF([2]!MES=10,[2]!_________NOV1,IF([2]!MES=11,[2]!DIC)))))</definedName>
    <definedName name="PROY2" localSheetId="3">+IF([3]!MES=7,[3]!_________AGO1,IF([3]!MES=8,[3]!_________SEP1,IF([3]!MES=9,[3]!_________OCT1,IF([3]!MES=10,[3]!_________NOV1,IF([3]!MES=11,[3]!DIC)))))</definedName>
    <definedName name="PROY2" localSheetId="4">+IF([1]!MES=7,[1]!_________AGO1,IF([1]!MES=8,[1]!_________SEP1,IF([1]!MES=9,[1]!_________OCT1,IF([1]!MES=10,[1]!_________NOV1,IF([1]!MES=11,[1]!DIC)))))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8">+IF([1]!MES=7,[1]!_________AGO1,IF([1]!MES=8,[1]!_________SEP1,IF([1]!MES=9,[1]!_________OCT1,IF([1]!MES=10,[1]!_________NOV1,IF([1]!MES=11,[1]!DIC)))))</definedName>
    <definedName name="PROY2" localSheetId="9">+IF([4]!MES=7,[4]!_________AGO1,IF([4]!MES=8,[4]!_________SEP1,IF([4]!MES=9,[4]!_________OCT1,IF([4]!MES=10,[4]!_________NOV1,IF([4]!MES=11,[4]!DIC)))))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+IF([2]!MES=1,[2]!_________AGO1,IF([2]!MES=2,[2]!_________SEP1,IF([2]!MES=3,[2]!_________OCT1,IF([2]!MES=4,[2]!_________OCT1,IF([2]!MES=5,[2]!_________NOV1,IF([2]!MES=6,[2]!DIC))))))</definedName>
    <definedName name="PROY3" localSheetId="3">+IF([3]!MES=1,[3]!_________AGO1,IF([3]!MES=2,[3]!_________SEP1,IF([3]!MES=3,[3]!_________OCT1,IF([3]!MES=4,[3]!_________OCT1,IF([3]!MES=5,[3]!_________NOV1,IF([3]!MES=6,[3]!DIC))))))</definedName>
    <definedName name="PROY3" localSheetId="4">+IF([1]!MES=1,[1]!_________AGO1,IF([1]!MES=2,[1]!_________SEP1,IF([1]!MES=3,[1]!_________OCT1,IF([1]!MES=4,[1]!_________OCT1,IF([1]!MES=5,[1]!_________NOV1,IF([1]!MES=6,[1]!DIC))))))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8">+IF([1]!MES=1,[1]!_________AGO1,IF([1]!MES=2,[1]!_________SEP1,IF([1]!MES=3,[1]!_________OCT1,IF([1]!MES=4,[1]!_________OCT1,IF([1]!MES=5,[1]!_________NOV1,IF([1]!MES=6,[1]!DIC))))))</definedName>
    <definedName name="PROY3" localSheetId="9">+IF([4]!MES=1,[4]!_________AGO1,IF([4]!MES=2,[4]!_________SEP1,IF([4]!MES=3,[4]!_________OCT1,IF([4]!MES=4,[4]!_________OCT1,IF([4]!MES=5,[4]!_________NOV1,IF([4]!MES=6,[4]!DIC))))))</definedName>
    <definedName name="PROY3">+IF([1]!MES=1,[1]!_________AGO1,IF([1]!MES=2,[1]!_________SEP1,IF([1]!MES=3,[1]!_________OCT1,IF([1]!MES=4,[1]!_________OCT1,IF([1]!MES=5,[1]!_________NOV1,IF([1]!MES=6,[1]!DIC))))))</definedName>
    <definedName name="PRT" localSheetId="0">[12]BANPRO99!#REF!</definedName>
    <definedName name="PRT" localSheetId="1">[12]BANPRO99!#REF!</definedName>
    <definedName name="PRT" localSheetId="3">[12]BANPRO99!#REF!</definedName>
    <definedName name="PRT" localSheetId="4">[12]BANPRO99!#REF!</definedName>
    <definedName name="PRT" localSheetId="6">[12]BANPRO99!#REF!</definedName>
    <definedName name="PRT" localSheetId="8">[12]BANPRO99!#REF!</definedName>
    <definedName name="PRT" localSheetId="9">[12]BANPRO99!#REF!</definedName>
    <definedName name="PRT">[12]BANPRO99!#REF!</definedName>
    <definedName name="PSF" localSheetId="0">[12]BANPRO99!#REF!</definedName>
    <definedName name="PSF" localSheetId="1">[12]BANPRO99!#REF!</definedName>
    <definedName name="PSF" localSheetId="3">[12]BANPRO99!#REF!</definedName>
    <definedName name="PSF" localSheetId="4">[12]BANPRO99!#REF!</definedName>
    <definedName name="PSF" localSheetId="6">[12]BANPRO99!#REF!</definedName>
    <definedName name="PSF" localSheetId="8">[12]BANPRO99!#REF!</definedName>
    <definedName name="PSF" localSheetId="9">[12]BANPRO99!#REF!</definedName>
    <definedName name="PSF">[12]BANPRO99!#REF!</definedName>
    <definedName name="pta" localSheetId="0">#REF!</definedName>
    <definedName name="pta" localSheetId="1">#REF!</definedName>
    <definedName name="pta" localSheetId="3">#REF!</definedName>
    <definedName name="pta" localSheetId="4">#REF!</definedName>
    <definedName name="pta" localSheetId="6">#REF!</definedName>
    <definedName name="pta" localSheetId="8">#REF!</definedName>
    <definedName name="pta" localSheetId="9">#REF!</definedName>
    <definedName name="pta">#REF!</definedName>
    <definedName name="ptb" localSheetId="0">#REF!</definedName>
    <definedName name="ptb" localSheetId="1">#REF!</definedName>
    <definedName name="ptb" localSheetId="3">#REF!</definedName>
    <definedName name="ptb" localSheetId="4">#REF!</definedName>
    <definedName name="ptb" localSheetId="6">#REF!</definedName>
    <definedName name="ptb" localSheetId="8">#REF!</definedName>
    <definedName name="ptb" localSheetId="9">#REF!</definedName>
    <definedName name="ptb">#REF!</definedName>
    <definedName name="ptc" localSheetId="0">#REF!</definedName>
    <definedName name="ptc" localSheetId="1">#REF!</definedName>
    <definedName name="ptc" localSheetId="3">#REF!</definedName>
    <definedName name="ptc" localSheetId="4">#REF!</definedName>
    <definedName name="ptc" localSheetId="6">#REF!</definedName>
    <definedName name="ptc" localSheetId="8">#REF!</definedName>
    <definedName name="ptc" localSheetId="9">#REF!</definedName>
    <definedName name="ptc">#REF!</definedName>
    <definedName name="ptd" localSheetId="0">#REF!</definedName>
    <definedName name="ptd" localSheetId="1">#REF!</definedName>
    <definedName name="ptd" localSheetId="3">#REF!</definedName>
    <definedName name="ptd" localSheetId="4">#REF!</definedName>
    <definedName name="ptd" localSheetId="6">#REF!</definedName>
    <definedName name="ptd" localSheetId="8">#REF!</definedName>
    <definedName name="ptd" localSheetId="9">#REF!</definedName>
    <definedName name="ptd">#REF!</definedName>
    <definedName name="pte" localSheetId="0">#REF!</definedName>
    <definedName name="pte" localSheetId="1">#REF!</definedName>
    <definedName name="pte" localSheetId="3">#REF!</definedName>
    <definedName name="pte" localSheetId="4">#REF!</definedName>
    <definedName name="pte" localSheetId="6">#REF!</definedName>
    <definedName name="pte" localSheetId="8">#REF!</definedName>
    <definedName name="pte" localSheetId="9">#REF!</definedName>
    <definedName name="pte">#REF!</definedName>
    <definedName name="QQQ" localSheetId="0">#REF!</definedName>
    <definedName name="QQQ" localSheetId="1">#REF!</definedName>
    <definedName name="QQQ" localSheetId="3">#REF!</definedName>
    <definedName name="QQQ" localSheetId="4">#REF!</definedName>
    <definedName name="QQQ" localSheetId="6">#REF!</definedName>
    <definedName name="QQQ" localSheetId="8">#REF!</definedName>
    <definedName name="QQQ" localSheetId="9">#REF!</definedName>
    <definedName name="QQQ">#REF!</definedName>
    <definedName name="qww" localSheetId="0">[1]!FEB&amp;[1]!MAR&amp;[1]!ABR&amp;[1]!MAY&amp;[1]!JUN&amp;[1]!JUL</definedName>
    <definedName name="qww" localSheetId="1">[2]!FEB&amp;[2]!MAR&amp;[2]!ABR&amp;[2]!MAY&amp;[2]!JUN&amp;[2]!JUL</definedName>
    <definedName name="qww" localSheetId="3">[3]!FEB&amp;[3]!MAR&amp;[3]!ABR&amp;[3]!MAY&amp;[3]!JUN&amp;[3]!JUL</definedName>
    <definedName name="qww" localSheetId="4">[1]!FEB&amp;[1]!MAR&amp;[1]!ABR&amp;[1]!MAY&amp;[1]!JUN&amp;[1]!JUL</definedName>
    <definedName name="qww" localSheetId="6">[2]!FEB&amp;[2]!MAR&amp;[2]!ABR&amp;[2]!MAY&amp;[2]!JUN&amp;[2]!JUL</definedName>
    <definedName name="qww" localSheetId="8">[1]!FEB&amp;[1]!MAR&amp;[1]!ABR&amp;[1]!MAY&amp;[1]!JUN&amp;[1]!JUL</definedName>
    <definedName name="qww" localSheetId="9">[4]!FEB&amp;[4]!MAR&amp;[4]!ABR&amp;[4]!MAY&amp;[4]!JUN&amp;[4]!JUL</definedName>
    <definedName name="qww">[1]!FEB&amp;[1]!MAR&amp;[1]!ABR&amp;[1]!MAY&amp;[1]!JUN&amp;[1]!JUL</definedName>
    <definedName name="R_Bife" localSheetId="1">'[38]ADEC II'!$A$1:$A$1016</definedName>
    <definedName name="R_Bife">'[38]ADEC II'!$A$1:$A$1016</definedName>
    <definedName name="ra">'[39]cat ramos'!$A$10:$B$52</definedName>
    <definedName name="ramo" localSheetId="0">#REF!</definedName>
    <definedName name="ramo" localSheetId="1">#REF!</definedName>
    <definedName name="ramo" localSheetId="3">#REF!</definedName>
    <definedName name="ramo" localSheetId="4">#REF!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3">#REF!</definedName>
    <definedName name="Ramo_Rubro" localSheetId="4">#REF!</definedName>
    <definedName name="Ramo_Rubro" localSheetId="6">#REF!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6">#REF!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6">#REF!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6">#REF!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6">#REF!</definedName>
    <definedName name="ramosuno2002" localSheetId="8">#REF!</definedName>
    <definedName name="ramosuno2002" localSheetId="9">#REF!</definedName>
    <definedName name="ramosuno2002">#REF!</definedName>
    <definedName name="ramoUR">#REF!</definedName>
    <definedName name="RANGO">#N/A</definedName>
    <definedName name="RANGO2">#N/A</definedName>
    <definedName name="RCV" localSheetId="0">[12]BANPRO99!#REF!</definedName>
    <definedName name="RCV" localSheetId="1">[12]BANPRO99!#REF!</definedName>
    <definedName name="RCV" localSheetId="3">[12]BANPRO99!#REF!</definedName>
    <definedName name="RCV" localSheetId="4">[12]BANPRO99!#REF!</definedName>
    <definedName name="RCV" localSheetId="6">[12]BANPRO99!#REF!</definedName>
    <definedName name="RCV" localSheetId="8">[12]BANPRO99!#REF!</definedName>
    <definedName name="RCV" localSheetId="9">[12]BANPRO99!#REF!</definedName>
    <definedName name="RCV">[12]BANPRO99!#REF!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6">#REF!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3">#REF!</definedName>
    <definedName name="res" localSheetId="4">#REF!</definedName>
    <definedName name="res" localSheetId="6">#REF!</definedName>
    <definedName name="res" localSheetId="8">#REF!</definedName>
    <definedName name="res" localSheetId="9">#REF!</definedName>
    <definedName name="res">#REF!</definedName>
    <definedName name="RF" localSheetId="0">[12]BANPRO99!#REF!</definedName>
    <definedName name="RF" localSheetId="1">[12]BANPRO99!#REF!</definedName>
    <definedName name="RF" localSheetId="3">[12]BANPRO99!#REF!</definedName>
    <definedName name="RF" localSheetId="4">[12]BANPRO99!#REF!</definedName>
    <definedName name="RF" localSheetId="6">[12]BANPRO99!#REF!</definedName>
    <definedName name="RF" localSheetId="8">[12]BANPRO99!#REF!</definedName>
    <definedName name="RF" localSheetId="9">[12]BANPRO99!#REF!</definedName>
    <definedName name="RF">[12]BANPRO99!#REF!</definedName>
    <definedName name="RP" localSheetId="0">[12]BANPRO99!#REF!</definedName>
    <definedName name="RP" localSheetId="1">[12]BANPRO99!#REF!</definedName>
    <definedName name="RP" localSheetId="3">[12]BANPRO99!#REF!</definedName>
    <definedName name="RP" localSheetId="4">[12]BANPRO99!#REF!</definedName>
    <definedName name="RP" localSheetId="6">[12]BANPRO99!#REF!</definedName>
    <definedName name="RP" localSheetId="8">[12]BANPRO99!#REF!</definedName>
    <definedName name="RP" localSheetId="9">[12]BANPRO99!#REF!</definedName>
    <definedName name="RP">[12]BANPRO99!#REF!</definedName>
    <definedName name="RT" localSheetId="0">[12]BANPRO99!#REF!</definedName>
    <definedName name="RT" localSheetId="1">[12]BANPRO99!#REF!</definedName>
    <definedName name="RT" localSheetId="3">[12]BANPRO99!#REF!</definedName>
    <definedName name="RT" localSheetId="4">[12]BANPRO99!#REF!</definedName>
    <definedName name="RT" localSheetId="6">[12]BANPRO99!#REF!</definedName>
    <definedName name="RT" localSheetId="8">[12]BANPRO99!#REF!</definedName>
    <definedName name="RT" localSheetId="9">[12]BANPRO99!#REF!</definedName>
    <definedName name="RT">[12]BANPRO99!#REF!</definedName>
    <definedName name="s" localSheetId="0">[1]!SEP&amp;[1]!OCT&amp;[1]!NOV&amp;[1]!DIC</definedName>
    <definedName name="s" localSheetId="1">[2]!SEP&amp;[2]!OCT&amp;[2]!NOV&amp;[2]!DIC</definedName>
    <definedName name="s" localSheetId="3">[3]!SEP&amp;[3]!OCT&amp;[3]!NOV&amp;[3]!DIC</definedName>
    <definedName name="s" localSheetId="4">[1]!SEP&amp;[1]!OCT&amp;[1]!NOV&amp;[1]!DIC</definedName>
    <definedName name="s" localSheetId="6">[2]!SEP&amp;[2]!OCT&amp;[2]!NOV&amp;[2]!DIC</definedName>
    <definedName name="s" localSheetId="8">[1]!SEP&amp;[1]!OCT&amp;[1]!NOV&amp;[1]!DIC</definedName>
    <definedName name="s" localSheetId="9">[4]!SEP&amp;[4]!OCT&amp;[4]!NOV&amp;[4]!DIC</definedName>
    <definedName name="s">[1]!SEP&amp;[1]!OCT&amp;[1]!NOV&amp;[1]!DIC</definedName>
    <definedName name="sa" localSheetId="0">#REF!</definedName>
    <definedName name="sa" localSheetId="1">#REF!</definedName>
    <definedName name="sa" localSheetId="3">#REF!</definedName>
    <definedName name="sa" localSheetId="4">#REF!</definedName>
    <definedName name="sa" localSheetId="6">#REF!</definedName>
    <definedName name="sa" localSheetId="8">#REF!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6">#REF!</definedName>
    <definedName name="sb" localSheetId="8">#REF!</definedName>
    <definedName name="sb" localSheetId="9">#REF!</definedName>
    <definedName name="sb">#REF!</definedName>
    <definedName name="sc" localSheetId="0">#REF!</definedName>
    <definedName name="sc" localSheetId="1">#REF!</definedName>
    <definedName name="sc" localSheetId="3">#REF!</definedName>
    <definedName name="sc" localSheetId="4">#REF!</definedName>
    <definedName name="sc" localSheetId="6">#REF!</definedName>
    <definedName name="sc" localSheetId="8">#REF!</definedName>
    <definedName name="sc" localSheetId="9">#REF!</definedName>
    <definedName name="sc">#REF!</definedName>
    <definedName name="SCHP">'[9]Premisas IMSS'!$M$13</definedName>
    <definedName name="sd" localSheetId="0">#REF!</definedName>
    <definedName name="sd" localSheetId="1">#REF!</definedName>
    <definedName name="sd" localSheetId="3">#REF!</definedName>
    <definedName name="sd" localSheetId="4">#REF!</definedName>
    <definedName name="sd" localSheetId="6">#REF!</definedName>
    <definedName name="sd" localSheetId="8">#REF!</definedName>
    <definedName name="sd" localSheetId="9">#REF!</definedName>
    <definedName name="sd">#REF!</definedName>
    <definedName name="sds">[30]Presupuesto!$T:$T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6">#REF!</definedName>
    <definedName name="se" localSheetId="8">#REF!</definedName>
    <definedName name="se" localSheetId="9">#REF!</definedName>
    <definedName name="se">#REF!</definedName>
    <definedName name="SEP">"; SEPTIEMBRE.- "&amp;TEXT([14]edofza09!$C$24,"#,##0")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[12]BANPRO99!#REF!</definedName>
    <definedName name="SF" localSheetId="1">[12]BANPRO99!#REF!</definedName>
    <definedName name="SF" localSheetId="3">[12]BANPRO99!#REF!</definedName>
    <definedName name="SF" localSheetId="4">[12]BANPRO99!#REF!</definedName>
    <definedName name="SF" localSheetId="6">[12]BANPRO99!#REF!</definedName>
    <definedName name="SF" localSheetId="8">[12]BANPRO99!#REF!</definedName>
    <definedName name="SF" localSheetId="9">[12]BANPRO99!#REF!</definedName>
    <definedName name="SF">[12]BANPRO99!#REF!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3">#REF!</definedName>
    <definedName name="sinpec" localSheetId="4">#REF!</definedName>
    <definedName name="sinpec" localSheetId="6">#REF!</definedName>
    <definedName name="sinpec" localSheetId="8">#REF!</definedName>
    <definedName name="sinpec" localSheetId="9">#REF!</definedName>
    <definedName name="sinpec">#REF!</definedName>
    <definedName name="smdf97">'[9]Premisa macro'!$C$4</definedName>
    <definedName name="SPEM96" localSheetId="0">#REF!</definedName>
    <definedName name="SPEM96" localSheetId="1">#REF!</definedName>
    <definedName name="SPEM96" localSheetId="3">#REF!</definedName>
    <definedName name="SPEM96" localSheetId="4">#REF!</definedName>
    <definedName name="SPEM96" localSheetId="6">#REF!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3">#REF!</definedName>
    <definedName name="sta" localSheetId="4">#REF!</definedName>
    <definedName name="sta" localSheetId="6">#REF!</definedName>
    <definedName name="sta" localSheetId="8">#REF!</definedName>
    <definedName name="sta" localSheetId="9">#REF!</definedName>
    <definedName name="sta">#REF!</definedName>
    <definedName name="stb" localSheetId="0">#REF!</definedName>
    <definedName name="stb" localSheetId="1">#REF!</definedName>
    <definedName name="stb" localSheetId="3">#REF!</definedName>
    <definedName name="stb" localSheetId="4">#REF!</definedName>
    <definedName name="stb" localSheetId="6">#REF!</definedName>
    <definedName name="stb" localSheetId="8">#REF!</definedName>
    <definedName name="stb" localSheetId="9">#REF!</definedName>
    <definedName name="stb">#REF!</definedName>
    <definedName name="stc" localSheetId="0">#REF!</definedName>
    <definedName name="stc" localSheetId="1">#REF!</definedName>
    <definedName name="stc" localSheetId="3">#REF!</definedName>
    <definedName name="stc" localSheetId="4">#REF!</definedName>
    <definedName name="stc" localSheetId="6">#REF!</definedName>
    <definedName name="stc" localSheetId="8">#REF!</definedName>
    <definedName name="stc" localSheetId="9">#REF!</definedName>
    <definedName name="stc">#REF!</definedName>
    <definedName name="std" localSheetId="0">#REF!</definedName>
    <definedName name="std" localSheetId="1">#REF!</definedName>
    <definedName name="std" localSheetId="3">#REF!</definedName>
    <definedName name="std" localSheetId="4">#REF!</definedName>
    <definedName name="std" localSheetId="6">#REF!</definedName>
    <definedName name="std" localSheetId="8">#REF!</definedName>
    <definedName name="std" localSheetId="9">#REF!</definedName>
    <definedName name="std">#REF!</definedName>
    <definedName name="ste" localSheetId="0">#REF!</definedName>
    <definedName name="ste" localSheetId="1">#REF!</definedName>
    <definedName name="ste" localSheetId="3">#REF!</definedName>
    <definedName name="ste" localSheetId="4">#REF!</definedName>
    <definedName name="ste" localSheetId="6">#REF!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3">#REF!</definedName>
    <definedName name="subfunción" localSheetId="4">#REF!</definedName>
    <definedName name="subfunción" localSheetId="6">#REF!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3">#REF!</definedName>
    <definedName name="syt" localSheetId="4">#REF!</definedName>
    <definedName name="syt" localSheetId="6">#REF!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3">#REF!</definedName>
    <definedName name="sytc03" localSheetId="4">#REF!</definedName>
    <definedName name="sytc03" localSheetId="6">#REF!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3">#REF!</definedName>
    <definedName name="sytppef" localSheetId="4">#REF!</definedName>
    <definedName name="sytppef" localSheetId="6">#REF!</definedName>
    <definedName name="sytppef" localSheetId="8">#REF!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'[40]16'!$D$1:$E$15</definedName>
    <definedName name="TABLA01D">'[40]1'!$D$2:$E$14</definedName>
    <definedName name="TABLA04D">'[40]4'!$D$2:$E$34</definedName>
    <definedName name="TABLA06D">'[40]6'!$D$1:$G$15</definedName>
    <definedName name="TABLA1">'[40]1'!$A$1:$B$58</definedName>
    <definedName name="TABLA10">'[40]10'!$A$1:$B$133</definedName>
    <definedName name="TABLA10D">'[40]10'!$D$1:$E$19</definedName>
    <definedName name="TABLA11">'[40]11'!$A$1:$B$57</definedName>
    <definedName name="TABLA12">'[40]12'!$A$1:$B$130</definedName>
    <definedName name="TABLA13">'[40]13'!$A$1:$B$170</definedName>
    <definedName name="TABLA14">'[40]14'!$A$1:$B$100</definedName>
    <definedName name="TABLA14D">'[40]14'!$D$1:$E$21</definedName>
    <definedName name="TABLA15">'[40]15'!$A$1:$B$69</definedName>
    <definedName name="TABLA17">'[40]17'!$A$2:$B$134</definedName>
    <definedName name="TABLA18">'[40]18'!$A$1:$B$100</definedName>
    <definedName name="TABLA19">'[40]19'!$A$1:$B$100</definedName>
    <definedName name="TABLA2">'[40]2'!$A$3:$B$187</definedName>
    <definedName name="TABLA20">'[40]20'!$A$1:$B$100</definedName>
    <definedName name="tabla2002" localSheetId="0">#REF!</definedName>
    <definedName name="tabla2002" localSheetId="1">#REF!</definedName>
    <definedName name="tabla2002" localSheetId="3">#REF!</definedName>
    <definedName name="tabla2002" localSheetId="4">#REF!</definedName>
    <definedName name="tabla2002" localSheetId="6">#REF!</definedName>
    <definedName name="tabla2002" localSheetId="8">#REF!</definedName>
    <definedName name="tabla2002" localSheetId="9">#REF!</definedName>
    <definedName name="tabla2002">#REF!</definedName>
    <definedName name="TABLA21">'[40]21'!$A$1:$B$67</definedName>
    <definedName name="TABLA22">'[40]22'!$A$1:$B$14</definedName>
    <definedName name="TABLA3">'[40]3'!$A$2:$B$43</definedName>
    <definedName name="TABLA4">'[40]4'!$A$2:$B$31</definedName>
    <definedName name="TABLA5">'[40]5'!$A$1:$B$31</definedName>
    <definedName name="TABLA6">'[40]6'!$A$1:$B$28</definedName>
    <definedName name="TABLA7">'[40]7'!$A$2:$B$23</definedName>
    <definedName name="TABLA8">'[40]8'!$A$1:$B$49</definedName>
    <definedName name="TABLA9">'[40]9'!$A$1:$B$332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6">#REF!</definedName>
    <definedName name="TIT" localSheetId="8">#REF!</definedName>
    <definedName name="TIT" localSheetId="9">#REF!</definedName>
    <definedName name="TIT">#REF!</definedName>
    <definedName name="TITULO" localSheetId="1">[41]PPQ!$B$3</definedName>
    <definedName name="TITULO">[41]PPQ!$B$3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6">'Anexo 16 '!$4:$7</definedName>
    <definedName name="_xlnm.Print_Titles" localSheetId="8">'Anexo 18'!$4:$7</definedName>
    <definedName name="_xlnm.Print_Titles" localSheetId="9">'Anexo 19'!$1:$7</definedName>
    <definedName name="TODO96" localSheetId="0">#REF!</definedName>
    <definedName name="TODO96" localSheetId="1">#REF!</definedName>
    <definedName name="TODO96" localSheetId="3">#REF!</definedName>
    <definedName name="TODO96" localSheetId="4">#REF!</definedName>
    <definedName name="TODO96" localSheetId="6">#REF!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6">#REF!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3">#REF!</definedName>
    <definedName name="TOTAL01" localSheetId="4">#REF!</definedName>
    <definedName name="TOTAL01" localSheetId="6">#REF!</definedName>
    <definedName name="TOTAL01" localSheetId="8">#REF!</definedName>
    <definedName name="TOTAL01" localSheetId="9">#REF!</definedName>
    <definedName name="TOTAL01">#REF!</definedName>
    <definedName name="total1">'[32]1'!$I$2:$J$42</definedName>
    <definedName name="TOTAL10">'[32]10'!$J$2:$K$39</definedName>
    <definedName name="TOTAL2">'[32]2'!$J$2:$K$39</definedName>
    <definedName name="TOTAL3">'[32]3'!$J$2:$K$39</definedName>
    <definedName name="TOTAL4">'[32]4'!$J$2:$K$39</definedName>
    <definedName name="TOTAL5">'[32]5'!$J$2:$K$39</definedName>
    <definedName name="TOTAL6">'[32]6'!$J$2:$K$39</definedName>
    <definedName name="TOTAL7">'[32]7'!$J$2:$K$39</definedName>
    <definedName name="TOTAL8">'[32]8'!$J$2:$K$39</definedName>
    <definedName name="TOTAL9">'[32]9'!$J$2:$K$39</definedName>
    <definedName name="TTL">[42]AcumMens!$3:$191</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[2]!AGO&amp;[2]!SEP&amp;[2]!OCT&amp;[2]!NOV&amp;[2]!DIC</definedName>
    <definedName name="u" localSheetId="3">[3]!AGO&amp;[3]!SEP&amp;[3]!OCT&amp;[3]!NOV&amp;[3]!DIC</definedName>
    <definedName name="u" localSheetId="4">[1]!AGO&amp;[1]!SEP&amp;[1]!OCT&amp;[1]!NOV&amp;[1]!DIC</definedName>
    <definedName name="u" localSheetId="6">[2]!AGO&amp;[2]!SEP&amp;[2]!OCT&amp;[2]!NOV&amp;[2]!DIC</definedName>
    <definedName name="u" localSheetId="8">[1]!AGO&amp;[1]!SEP&amp;[1]!OCT&amp;[1]!NOV&amp;[1]!DIC</definedName>
    <definedName name="u" localSheetId="9">[4]!AGO&amp;[4]!SEP&amp;[4]!OCT&amp;[4]!NOV&amp;[4]!DIC</definedName>
    <definedName name="u">[1]!AGO&amp;[1]!SEP&amp;[1]!OCT&amp;[1]!NOV&amp;[1]!DIC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6">#REF!</definedName>
    <definedName name="UPCPICF_VMD50020" localSheetId="8">#REF!</definedName>
    <definedName name="UPCPICF_VMD50020" localSheetId="9">#REF!</definedName>
    <definedName name="UPCPICF_VMD50020">#REF!</definedName>
    <definedName name="UR">[35]urs!$C$10:$D$1332</definedName>
    <definedName name="V_Bife" localSheetId="1">'[38]ADEC II'!$A$1:$Z$1016</definedName>
    <definedName name="V_Bife">'[38]ADEC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6">#REF!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3">#REF!</definedName>
    <definedName name="Vertientes" localSheetId="4">#REF!</definedName>
    <definedName name="Vertientes" localSheetId="6">#REF!</definedName>
    <definedName name="Vertientes" localSheetId="8">#REF!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6">#REF!</definedName>
    <definedName name="x" localSheetId="8">#REF!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6">#REF!</definedName>
    <definedName name="xxx" localSheetId="8">#REF!</definedName>
    <definedName name="xxx" localSheetId="9">#REF!</definedName>
    <definedName name="xxx">#REF!</definedName>
    <definedName name="yyy" localSheetId="0">#REF!</definedName>
    <definedName name="yyy" localSheetId="1">#REF!</definedName>
    <definedName name="yyy" localSheetId="3">#REF!</definedName>
    <definedName name="yyy" localSheetId="4">#REF!</definedName>
    <definedName name="yyy" localSheetId="6">#REF!</definedName>
    <definedName name="yyy" localSheetId="8">#REF!</definedName>
    <definedName name="yyy" localSheetId="9">#REF!</definedName>
    <definedName name="yyy">#REF!</definedName>
    <definedName name="zz" localSheetId="0">#REF!</definedName>
    <definedName name="zz" localSheetId="1">#REF!</definedName>
    <definedName name="zz" localSheetId="3">#REF!</definedName>
    <definedName name="zz" localSheetId="4">#REF!</definedName>
    <definedName name="zz" localSheetId="6">#REF!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5" l="1"/>
  <c r="C8" i="15" s="1"/>
  <c r="D9" i="15"/>
  <c r="D8" i="15" s="1"/>
  <c r="E9" i="15"/>
  <c r="F9" i="15"/>
  <c r="I9" i="15"/>
  <c r="H10" i="15"/>
  <c r="I10" i="15"/>
  <c r="C11" i="15"/>
  <c r="D11" i="15"/>
  <c r="H11" i="15" s="1"/>
  <c r="E11" i="15"/>
  <c r="F11" i="15"/>
  <c r="I11" i="15"/>
  <c r="H12" i="15"/>
  <c r="I12" i="15"/>
  <c r="H13" i="15"/>
  <c r="I13" i="15"/>
  <c r="C14" i="15"/>
  <c r="D14" i="15"/>
  <c r="E14" i="15"/>
  <c r="E8" i="15" s="1"/>
  <c r="F14" i="15"/>
  <c r="H14" i="15" s="1"/>
  <c r="H15" i="15"/>
  <c r="I15" i="15"/>
  <c r="H16" i="15"/>
  <c r="I16" i="15"/>
  <c r="H17" i="15"/>
  <c r="I17" i="15"/>
  <c r="C18" i="15"/>
  <c r="D18" i="15"/>
  <c r="E18" i="15"/>
  <c r="F18" i="15"/>
  <c r="H18" i="15" s="1"/>
  <c r="H19" i="15"/>
  <c r="I19" i="15"/>
  <c r="H20" i="15"/>
  <c r="I20" i="15"/>
  <c r="H21" i="15"/>
  <c r="I21" i="15"/>
  <c r="H22" i="15"/>
  <c r="I22" i="15"/>
  <c r="H23" i="15"/>
  <c r="I23" i="15"/>
  <c r="H24" i="15"/>
  <c r="I24" i="15"/>
  <c r="H25" i="15"/>
  <c r="I25" i="15"/>
  <c r="C26" i="15"/>
  <c r="D26" i="15"/>
  <c r="E26" i="15"/>
  <c r="F26" i="15"/>
  <c r="H26" i="15" s="1"/>
  <c r="H27" i="15"/>
  <c r="I27" i="15"/>
  <c r="H28" i="15"/>
  <c r="I28" i="15"/>
  <c r="H29" i="15"/>
  <c r="I29" i="15"/>
  <c r="H30" i="15"/>
  <c r="I30" i="15"/>
  <c r="H31" i="15"/>
  <c r="I31" i="15"/>
  <c r="H32" i="15"/>
  <c r="I32" i="15"/>
  <c r="C33" i="15"/>
  <c r="D33" i="15"/>
  <c r="H33" i="15" s="1"/>
  <c r="E33" i="15"/>
  <c r="F33" i="15"/>
  <c r="I33" i="15"/>
  <c r="H34" i="15"/>
  <c r="I34" i="15"/>
  <c r="H35" i="15"/>
  <c r="I35" i="15"/>
  <c r="C36" i="15"/>
  <c r="D36" i="15"/>
  <c r="E36" i="15"/>
  <c r="F36" i="15"/>
  <c r="H36" i="15" s="1"/>
  <c r="H37" i="15"/>
  <c r="I37" i="15"/>
  <c r="H38" i="15"/>
  <c r="I38" i="15"/>
  <c r="H39" i="15"/>
  <c r="I39" i="15"/>
  <c r="H40" i="15"/>
  <c r="I40" i="15"/>
  <c r="H41" i="15"/>
  <c r="I41" i="15"/>
  <c r="H42" i="15"/>
  <c r="I42" i="15"/>
  <c r="H43" i="15"/>
  <c r="I43" i="15"/>
  <c r="H44" i="15"/>
  <c r="I44" i="15"/>
  <c r="H45" i="15"/>
  <c r="I45" i="15"/>
  <c r="C46" i="15"/>
  <c r="D46" i="15"/>
  <c r="E46" i="15"/>
  <c r="F46" i="15"/>
  <c r="H46" i="15" s="1"/>
  <c r="H47" i="15"/>
  <c r="I47" i="15"/>
  <c r="C48" i="15"/>
  <c r="D48" i="15"/>
  <c r="E48" i="15"/>
  <c r="F48" i="15"/>
  <c r="H48" i="15" s="1"/>
  <c r="H49" i="15"/>
  <c r="I49" i="15"/>
  <c r="H50" i="15"/>
  <c r="I50" i="15"/>
  <c r="H51" i="15"/>
  <c r="I51" i="15"/>
  <c r="H52" i="15"/>
  <c r="I52" i="15"/>
  <c r="H53" i="15"/>
  <c r="I53" i="15"/>
  <c r="H54" i="15"/>
  <c r="I54" i="15"/>
  <c r="H55" i="15"/>
  <c r="I55" i="15"/>
  <c r="H56" i="15"/>
  <c r="I56" i="15"/>
  <c r="H57" i="15"/>
  <c r="I57" i="15"/>
  <c r="H58" i="15"/>
  <c r="I58" i="15"/>
  <c r="H59" i="15"/>
  <c r="I59" i="15"/>
  <c r="C60" i="15"/>
  <c r="D60" i="15"/>
  <c r="E60" i="15"/>
  <c r="F60" i="15"/>
  <c r="H60" i="15" s="1"/>
  <c r="H61" i="15"/>
  <c r="I61" i="15"/>
  <c r="C62" i="15"/>
  <c r="D62" i="15"/>
  <c r="E62" i="15"/>
  <c r="F62" i="15"/>
  <c r="H62" i="15" s="1"/>
  <c r="H63" i="15"/>
  <c r="I63" i="15"/>
  <c r="H64" i="15"/>
  <c r="I64" i="15"/>
  <c r="C65" i="15"/>
  <c r="D65" i="15"/>
  <c r="H65" i="15" s="1"/>
  <c r="E65" i="15"/>
  <c r="F65" i="15"/>
  <c r="I65" i="15"/>
  <c r="H66" i="15"/>
  <c r="I66" i="15"/>
  <c r="H67" i="15"/>
  <c r="I67" i="15"/>
  <c r="C68" i="15"/>
  <c r="D68" i="15"/>
  <c r="E68" i="15"/>
  <c r="F68" i="15"/>
  <c r="H68" i="15" s="1"/>
  <c r="H69" i="15"/>
  <c r="I69" i="15"/>
  <c r="C70" i="15"/>
  <c r="D70" i="15"/>
  <c r="E70" i="15"/>
  <c r="F70" i="15"/>
  <c r="H70" i="15" s="1"/>
  <c r="H71" i="15"/>
  <c r="I71" i="15"/>
  <c r="C72" i="15"/>
  <c r="D72" i="15"/>
  <c r="E72" i="15"/>
  <c r="F72" i="15"/>
  <c r="H72" i="15" s="1"/>
  <c r="H73" i="15"/>
  <c r="I73" i="15"/>
  <c r="H74" i="15"/>
  <c r="I74" i="15"/>
  <c r="H75" i="15"/>
  <c r="I75" i="15"/>
  <c r="H76" i="15"/>
  <c r="I76" i="15"/>
  <c r="H77" i="15"/>
  <c r="I77" i="15"/>
  <c r="H78" i="15"/>
  <c r="I78" i="15"/>
  <c r="H79" i="15"/>
  <c r="I79" i="15"/>
  <c r="C80" i="15"/>
  <c r="D80" i="15"/>
  <c r="E80" i="15"/>
  <c r="F80" i="15"/>
  <c r="H80" i="15" s="1"/>
  <c r="H81" i="15"/>
  <c r="I81" i="15"/>
  <c r="F8" i="15" l="1"/>
  <c r="H9" i="15"/>
  <c r="I80" i="15"/>
  <c r="I72" i="15"/>
  <c r="I70" i="15"/>
  <c r="I68" i="15"/>
  <c r="I62" i="15"/>
  <c r="I60" i="15"/>
  <c r="I48" i="15"/>
  <c r="I46" i="15"/>
  <c r="I36" i="15"/>
  <c r="I26" i="15"/>
  <c r="I18" i="15"/>
  <c r="I14" i="15"/>
  <c r="C9" i="14"/>
  <c r="D9" i="14"/>
  <c r="E9" i="14"/>
  <c r="F9" i="14"/>
  <c r="G9" i="14"/>
  <c r="H9" i="14"/>
  <c r="I9" i="14"/>
  <c r="H10" i="14"/>
  <c r="I10" i="14"/>
  <c r="H11" i="14"/>
  <c r="I11" i="14"/>
  <c r="H12" i="14"/>
  <c r="I12" i="14"/>
  <c r="H13" i="14"/>
  <c r="I13" i="14"/>
  <c r="C14" i="14"/>
  <c r="D14" i="14"/>
  <c r="E14" i="14"/>
  <c r="F14" i="14"/>
  <c r="H14" i="14" s="1"/>
  <c r="G14" i="14"/>
  <c r="I14" i="14"/>
  <c r="H15" i="14"/>
  <c r="I15" i="14"/>
  <c r="C16" i="14"/>
  <c r="D16" i="14"/>
  <c r="E16" i="14"/>
  <c r="F16" i="14"/>
  <c r="H17" i="14"/>
  <c r="I17" i="14"/>
  <c r="C18" i="14"/>
  <c r="D18" i="14"/>
  <c r="E18" i="14"/>
  <c r="F18" i="14"/>
  <c r="G18" i="14"/>
  <c r="I18" i="14"/>
  <c r="H19" i="14"/>
  <c r="I19" i="14"/>
  <c r="H20" i="14"/>
  <c r="I20" i="14"/>
  <c r="H21" i="14"/>
  <c r="I21" i="14"/>
  <c r="H22" i="14"/>
  <c r="I22" i="14"/>
  <c r="H23" i="14"/>
  <c r="I23" i="14"/>
  <c r="H24" i="14"/>
  <c r="I24" i="14"/>
  <c r="H25" i="14"/>
  <c r="I25" i="14"/>
  <c r="H26" i="14"/>
  <c r="I26" i="14"/>
  <c r="H27" i="14"/>
  <c r="I27" i="14"/>
  <c r="H28" i="14"/>
  <c r="I28" i="14"/>
  <c r="H29" i="14"/>
  <c r="I29" i="14"/>
  <c r="H30" i="14"/>
  <c r="I30" i="14"/>
  <c r="H31" i="14"/>
  <c r="I31" i="14"/>
  <c r="H32" i="14"/>
  <c r="I32" i="14"/>
  <c r="H33" i="14"/>
  <c r="I33" i="14"/>
  <c r="H34" i="14"/>
  <c r="I34" i="14"/>
  <c r="H35" i="14"/>
  <c r="I35" i="14"/>
  <c r="H36" i="14"/>
  <c r="I36" i="14"/>
  <c r="H37" i="14"/>
  <c r="I37" i="14"/>
  <c r="H38" i="14"/>
  <c r="I38" i="14"/>
  <c r="H39" i="14"/>
  <c r="I39" i="14"/>
  <c r="H40" i="14"/>
  <c r="I40" i="14"/>
  <c r="H41" i="14"/>
  <c r="I41" i="14"/>
  <c r="H42" i="14"/>
  <c r="I42" i="14"/>
  <c r="H43" i="14"/>
  <c r="I43" i="14"/>
  <c r="C44" i="14"/>
  <c r="D44" i="14"/>
  <c r="E44" i="14"/>
  <c r="F44" i="14"/>
  <c r="H44" i="14" s="1"/>
  <c r="H45" i="14"/>
  <c r="I45" i="14"/>
  <c r="H46" i="14"/>
  <c r="I46" i="14"/>
  <c r="H47" i="14"/>
  <c r="I47" i="14"/>
  <c r="H48" i="14"/>
  <c r="I48" i="14"/>
  <c r="H49" i="14"/>
  <c r="I49" i="14"/>
  <c r="H50" i="14"/>
  <c r="I50" i="14"/>
  <c r="H51" i="14"/>
  <c r="I51" i="14"/>
  <c r="H52" i="14"/>
  <c r="I52" i="14"/>
  <c r="H53" i="14"/>
  <c r="I53" i="14"/>
  <c r="H54" i="14"/>
  <c r="I54" i="14"/>
  <c r="H55" i="14"/>
  <c r="I55" i="14"/>
  <c r="H56" i="14"/>
  <c r="I56" i="14"/>
  <c r="H57" i="14"/>
  <c r="I57" i="14"/>
  <c r="H58" i="14"/>
  <c r="I58" i="14"/>
  <c r="H59" i="14"/>
  <c r="I59" i="14"/>
  <c r="H60" i="14"/>
  <c r="I60" i="14"/>
  <c r="C61" i="14"/>
  <c r="D61" i="14"/>
  <c r="E61" i="14"/>
  <c r="F61" i="14"/>
  <c r="G61" i="14"/>
  <c r="H62" i="14"/>
  <c r="I62" i="14"/>
  <c r="C63" i="14"/>
  <c r="D63" i="14"/>
  <c r="E63" i="14"/>
  <c r="F63" i="14"/>
  <c r="G63" i="14"/>
  <c r="H64" i="14"/>
  <c r="I64" i="14"/>
  <c r="H65" i="14"/>
  <c r="I65" i="14"/>
  <c r="H66" i="14"/>
  <c r="I66" i="14"/>
  <c r="H67" i="14"/>
  <c r="I67" i="14"/>
  <c r="C68" i="14"/>
  <c r="D68" i="14"/>
  <c r="E68" i="14"/>
  <c r="F68" i="14"/>
  <c r="G68" i="14"/>
  <c r="H69" i="14"/>
  <c r="I69" i="14"/>
  <c r="C70" i="14"/>
  <c r="D70" i="14"/>
  <c r="E70" i="14"/>
  <c r="F70" i="14"/>
  <c r="G70" i="14"/>
  <c r="H71" i="14"/>
  <c r="I71" i="14"/>
  <c r="H72" i="14"/>
  <c r="I72" i="14"/>
  <c r="H73" i="14"/>
  <c r="I73" i="14"/>
  <c r="H74" i="14"/>
  <c r="I74" i="14"/>
  <c r="H75" i="14"/>
  <c r="I75" i="14"/>
  <c r="H76" i="14"/>
  <c r="I76" i="14"/>
  <c r="H77" i="14"/>
  <c r="I77" i="14"/>
  <c r="H78" i="14"/>
  <c r="I78" i="14"/>
  <c r="C79" i="14"/>
  <c r="D79" i="14"/>
  <c r="E79" i="14"/>
  <c r="F79" i="14"/>
  <c r="G79" i="14"/>
  <c r="H80" i="14"/>
  <c r="I80" i="14"/>
  <c r="C81" i="14"/>
  <c r="D81" i="14"/>
  <c r="E81" i="14"/>
  <c r="F81" i="14"/>
  <c r="H81" i="14" s="1"/>
  <c r="H82" i="14"/>
  <c r="I82" i="14"/>
  <c r="H83" i="14"/>
  <c r="I83" i="14"/>
  <c r="H84" i="14"/>
  <c r="I84" i="14"/>
  <c r="C85" i="14"/>
  <c r="D85" i="14"/>
  <c r="E85" i="14"/>
  <c r="F85" i="14"/>
  <c r="I85" i="14"/>
  <c r="H86" i="14"/>
  <c r="I86" i="14"/>
  <c r="H87" i="14"/>
  <c r="I87" i="14"/>
  <c r="H88" i="14"/>
  <c r="I88" i="14"/>
  <c r="H89" i="14"/>
  <c r="I89" i="14"/>
  <c r="H90" i="14"/>
  <c r="I90" i="14"/>
  <c r="H91" i="14"/>
  <c r="I91" i="14"/>
  <c r="H92" i="14"/>
  <c r="I92" i="14"/>
  <c r="H93" i="14"/>
  <c r="I93" i="14"/>
  <c r="H94" i="14"/>
  <c r="I94" i="14"/>
  <c r="H95" i="14"/>
  <c r="I95" i="14"/>
  <c r="C96" i="14"/>
  <c r="D96" i="14"/>
  <c r="E96" i="14"/>
  <c r="F96" i="14"/>
  <c r="H97" i="14"/>
  <c r="I97" i="14"/>
  <c r="C98" i="14"/>
  <c r="D98" i="14"/>
  <c r="E98" i="14"/>
  <c r="F98" i="14"/>
  <c r="I99" i="14"/>
  <c r="C100" i="14"/>
  <c r="D100" i="14"/>
  <c r="E100" i="14"/>
  <c r="F100" i="14"/>
  <c r="I100" i="14"/>
  <c r="H101" i="14"/>
  <c r="I101" i="14"/>
  <c r="C102" i="14"/>
  <c r="D102" i="14"/>
  <c r="E102" i="14"/>
  <c r="F102" i="14"/>
  <c r="H102" i="14" s="1"/>
  <c r="H103" i="14"/>
  <c r="I103" i="14"/>
  <c r="H104" i="14"/>
  <c r="I104" i="14"/>
  <c r="H105" i="14"/>
  <c r="I105" i="14"/>
  <c r="H106" i="14"/>
  <c r="I106" i="14"/>
  <c r="C107" i="14"/>
  <c r="D107" i="14"/>
  <c r="E107" i="14"/>
  <c r="F107" i="14"/>
  <c r="H107" i="14" s="1"/>
  <c r="H108" i="14"/>
  <c r="I108" i="14"/>
  <c r="H109" i="14"/>
  <c r="I109" i="14"/>
  <c r="H110" i="14"/>
  <c r="I110" i="14"/>
  <c r="H111" i="14"/>
  <c r="I111" i="14"/>
  <c r="C112" i="14"/>
  <c r="D112" i="14"/>
  <c r="E112" i="14"/>
  <c r="F112" i="14"/>
  <c r="H113" i="14"/>
  <c r="I113" i="14"/>
  <c r="H114" i="14"/>
  <c r="I114" i="14"/>
  <c r="H115" i="14"/>
  <c r="I115" i="14"/>
  <c r="C9" i="13"/>
  <c r="D9" i="13"/>
  <c r="E9" i="13"/>
  <c r="F9" i="13"/>
  <c r="H9" i="13" s="1"/>
  <c r="H10" i="13"/>
  <c r="I10" i="13"/>
  <c r="C11" i="13"/>
  <c r="D11" i="13"/>
  <c r="E11" i="13"/>
  <c r="F11" i="13"/>
  <c r="H11" i="13" s="1"/>
  <c r="H12" i="13"/>
  <c r="I12" i="13"/>
  <c r="C13" i="13"/>
  <c r="D13" i="13"/>
  <c r="E13" i="13"/>
  <c r="F13" i="13"/>
  <c r="H13" i="13" s="1"/>
  <c r="H14" i="13"/>
  <c r="I14" i="13"/>
  <c r="H15" i="13"/>
  <c r="I15" i="13"/>
  <c r="H16" i="13"/>
  <c r="I16" i="13"/>
  <c r="H17" i="13"/>
  <c r="I17" i="13"/>
  <c r="C18" i="13"/>
  <c r="D18" i="13"/>
  <c r="E18" i="13"/>
  <c r="F18" i="13"/>
  <c r="I18" i="13" s="1"/>
  <c r="H18" i="13"/>
  <c r="H19" i="13"/>
  <c r="I19" i="13"/>
  <c r="H20" i="13"/>
  <c r="I20" i="13"/>
  <c r="H21" i="13"/>
  <c r="I21" i="13"/>
  <c r="H22" i="13"/>
  <c r="I22" i="13"/>
  <c r="H23" i="13"/>
  <c r="I23" i="13"/>
  <c r="H24" i="13"/>
  <c r="I24" i="13"/>
  <c r="H25" i="13"/>
  <c r="I25" i="13"/>
  <c r="H26" i="13"/>
  <c r="I26" i="13"/>
  <c r="H27" i="13"/>
  <c r="I27" i="13"/>
  <c r="H28" i="13"/>
  <c r="I28" i="13"/>
  <c r="H29" i="13"/>
  <c r="I29" i="13"/>
  <c r="H30" i="13"/>
  <c r="I30" i="13"/>
  <c r="C31" i="13"/>
  <c r="D31" i="13"/>
  <c r="E31" i="13"/>
  <c r="F31" i="13"/>
  <c r="H32" i="13"/>
  <c r="I32" i="13"/>
  <c r="C33" i="13"/>
  <c r="D33" i="13"/>
  <c r="E33" i="13"/>
  <c r="F33" i="13"/>
  <c r="H34" i="13"/>
  <c r="I34" i="13"/>
  <c r="C35" i="13"/>
  <c r="D35" i="13"/>
  <c r="E35" i="13"/>
  <c r="F35" i="13"/>
  <c r="H36" i="13"/>
  <c r="I36" i="13"/>
  <c r="C37" i="13"/>
  <c r="D37" i="13"/>
  <c r="E37" i="13"/>
  <c r="F37" i="13"/>
  <c r="H38" i="13"/>
  <c r="I38" i="13"/>
  <c r="H39" i="13"/>
  <c r="I39" i="13"/>
  <c r="H40" i="13"/>
  <c r="I40" i="13"/>
  <c r="H41" i="13"/>
  <c r="I41" i="13"/>
  <c r="H42" i="13"/>
  <c r="I42" i="13"/>
  <c r="H43" i="13"/>
  <c r="I43" i="13"/>
  <c r="H44" i="13"/>
  <c r="I44" i="13"/>
  <c r="H45" i="13"/>
  <c r="I45" i="13"/>
  <c r="C46" i="13"/>
  <c r="D46" i="13"/>
  <c r="E46" i="13"/>
  <c r="F46" i="13"/>
  <c r="I46" i="13" s="1"/>
  <c r="H47" i="13"/>
  <c r="I47" i="13"/>
  <c r="C48" i="13"/>
  <c r="D48" i="13"/>
  <c r="E48" i="13"/>
  <c r="F48" i="13"/>
  <c r="I48" i="13" s="1"/>
  <c r="H49" i="13"/>
  <c r="I49" i="13"/>
  <c r="H50" i="13"/>
  <c r="I50" i="13"/>
  <c r="C51" i="13"/>
  <c r="D51" i="13"/>
  <c r="E51" i="13"/>
  <c r="F51" i="13"/>
  <c r="H52" i="13"/>
  <c r="I52" i="13"/>
  <c r="C53" i="13"/>
  <c r="D53" i="13"/>
  <c r="E53" i="13"/>
  <c r="F53" i="13"/>
  <c r="H54" i="13"/>
  <c r="I54" i="13"/>
  <c r="C55" i="13"/>
  <c r="D55" i="13"/>
  <c r="E55" i="13"/>
  <c r="F55" i="13"/>
  <c r="H56" i="13"/>
  <c r="I56" i="13"/>
  <c r="H8" i="15" l="1"/>
  <c r="I8" i="15"/>
  <c r="D8" i="13"/>
  <c r="I79" i="14"/>
  <c r="I63" i="14"/>
  <c r="I16" i="14"/>
  <c r="H96" i="14"/>
  <c r="I70" i="14"/>
  <c r="E8" i="13"/>
  <c r="I13" i="13"/>
  <c r="I11" i="13"/>
  <c r="I9" i="13"/>
  <c r="H112" i="14"/>
  <c r="H85" i="14"/>
  <c r="I102" i="14"/>
  <c r="I98" i="14"/>
  <c r="I81" i="14"/>
  <c r="I112" i="14"/>
  <c r="I107" i="14"/>
  <c r="H100" i="14"/>
  <c r="H79" i="14"/>
  <c r="F8" i="14"/>
  <c r="I96" i="14"/>
  <c r="E8" i="14"/>
  <c r="D8" i="14"/>
  <c r="C8" i="14"/>
  <c r="I44" i="14"/>
  <c r="H18" i="14"/>
  <c r="H16" i="14"/>
  <c r="H70" i="14"/>
  <c r="I68" i="14"/>
  <c r="H63" i="14"/>
  <c r="I61" i="14"/>
  <c r="H68" i="14"/>
  <c r="H61" i="14"/>
  <c r="H37" i="13"/>
  <c r="I37" i="13"/>
  <c r="H8" i="14"/>
  <c r="H35" i="13"/>
  <c r="I35" i="13"/>
  <c r="H55" i="13"/>
  <c r="I55" i="13"/>
  <c r="H53" i="13"/>
  <c r="I53" i="13"/>
  <c r="H51" i="13"/>
  <c r="I51" i="13"/>
  <c r="H33" i="13"/>
  <c r="I33" i="13"/>
  <c r="H48" i="13"/>
  <c r="H46" i="13"/>
  <c r="H31" i="13"/>
  <c r="F8" i="13"/>
  <c r="I31" i="13"/>
  <c r="C8" i="13"/>
  <c r="C9" i="12"/>
  <c r="D9" i="12"/>
  <c r="E9" i="12"/>
  <c r="F9" i="12"/>
  <c r="I9" i="12" s="1"/>
  <c r="H10" i="12"/>
  <c r="I10" i="12"/>
  <c r="H11" i="12"/>
  <c r="I11" i="12"/>
  <c r="H12" i="12"/>
  <c r="I12" i="12"/>
  <c r="H13" i="12"/>
  <c r="I13" i="12"/>
  <c r="H14" i="12"/>
  <c r="I14" i="12"/>
  <c r="H15" i="12"/>
  <c r="I15" i="12"/>
  <c r="H16" i="12"/>
  <c r="I16" i="12"/>
  <c r="H17" i="12"/>
  <c r="I17" i="12"/>
  <c r="H18" i="12"/>
  <c r="I18" i="12"/>
  <c r="H19" i="12"/>
  <c r="I19" i="12"/>
  <c r="H20" i="12"/>
  <c r="I20" i="12"/>
  <c r="H21" i="12"/>
  <c r="I21" i="12"/>
  <c r="C22" i="12"/>
  <c r="D22" i="12"/>
  <c r="E22" i="12"/>
  <c r="F22" i="12"/>
  <c r="H23" i="12"/>
  <c r="I23" i="12"/>
  <c r="C24" i="12"/>
  <c r="D24" i="12"/>
  <c r="E24" i="12"/>
  <c r="F24" i="12"/>
  <c r="H25" i="12"/>
  <c r="I25" i="12"/>
  <c r="H26" i="12"/>
  <c r="I26" i="12"/>
  <c r="H27" i="12"/>
  <c r="I27" i="12"/>
  <c r="H28" i="12"/>
  <c r="I28" i="12"/>
  <c r="C29" i="12"/>
  <c r="D29" i="12"/>
  <c r="E29" i="12"/>
  <c r="F29" i="12"/>
  <c r="H30" i="12"/>
  <c r="I30" i="12"/>
  <c r="C31" i="12"/>
  <c r="D31" i="12"/>
  <c r="E31" i="12"/>
  <c r="F31" i="12"/>
  <c r="H31" i="12" s="1"/>
  <c r="H32" i="12"/>
  <c r="I32" i="12"/>
  <c r="D33" i="12"/>
  <c r="E33" i="12"/>
  <c r="F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C50" i="12"/>
  <c r="D50" i="12"/>
  <c r="E50" i="12"/>
  <c r="F50" i="12"/>
  <c r="H51" i="12"/>
  <c r="I51" i="12"/>
  <c r="H52" i="12"/>
  <c r="I52" i="12"/>
  <c r="H53" i="12"/>
  <c r="I53" i="12"/>
  <c r="H54" i="12"/>
  <c r="I54" i="12"/>
  <c r="H55" i="12"/>
  <c r="I55" i="12"/>
  <c r="C56" i="12"/>
  <c r="D56" i="12"/>
  <c r="E56" i="12"/>
  <c r="F56" i="12"/>
  <c r="H57" i="12"/>
  <c r="I57" i="12"/>
  <c r="H58" i="12"/>
  <c r="I58" i="12"/>
  <c r="C59" i="12"/>
  <c r="D59" i="12"/>
  <c r="E59" i="12"/>
  <c r="F59" i="12"/>
  <c r="H60" i="12"/>
  <c r="I60" i="12"/>
  <c r="H61" i="12"/>
  <c r="I61" i="12"/>
  <c r="H62" i="12"/>
  <c r="I62" i="12"/>
  <c r="C63" i="12"/>
  <c r="D63" i="12"/>
  <c r="E63" i="12"/>
  <c r="F63" i="12"/>
  <c r="H64" i="12"/>
  <c r="I64" i="12"/>
  <c r="H65" i="12"/>
  <c r="I65" i="12"/>
  <c r="C66" i="12"/>
  <c r="D66" i="12"/>
  <c r="E66" i="12"/>
  <c r="F66" i="12"/>
  <c r="H67" i="12"/>
  <c r="I67" i="12"/>
  <c r="H68" i="12"/>
  <c r="I68" i="12"/>
  <c r="C69" i="12"/>
  <c r="D69" i="12"/>
  <c r="E69" i="12"/>
  <c r="F69" i="12"/>
  <c r="H70" i="12"/>
  <c r="I70" i="12"/>
  <c r="H71" i="12"/>
  <c r="I71" i="12"/>
  <c r="H72" i="12"/>
  <c r="I72" i="12"/>
  <c r="H73" i="12"/>
  <c r="I73" i="12"/>
  <c r="H74" i="12"/>
  <c r="I74" i="12"/>
  <c r="H75" i="12"/>
  <c r="I75" i="12"/>
  <c r="H76" i="12"/>
  <c r="I76" i="12"/>
  <c r="H77" i="12"/>
  <c r="I77" i="12"/>
  <c r="H78" i="12"/>
  <c r="I78" i="12"/>
  <c r="C79" i="12"/>
  <c r="D79" i="12"/>
  <c r="E79" i="12"/>
  <c r="F79" i="12"/>
  <c r="H80" i="12"/>
  <c r="I80" i="12"/>
  <c r="H81" i="12"/>
  <c r="I81" i="12"/>
  <c r="H82" i="12"/>
  <c r="I82" i="12"/>
  <c r="C83" i="12"/>
  <c r="D83" i="12"/>
  <c r="E83" i="12"/>
  <c r="F83" i="12"/>
  <c r="H83" i="12" s="1"/>
  <c r="H84" i="12"/>
  <c r="I84" i="12"/>
  <c r="C85" i="12"/>
  <c r="D85" i="12"/>
  <c r="E85" i="12"/>
  <c r="F85" i="12"/>
  <c r="H86" i="12"/>
  <c r="I86" i="12"/>
  <c r="H87" i="12"/>
  <c r="I87" i="12"/>
  <c r="H88" i="12"/>
  <c r="I88" i="12"/>
  <c r="I29" i="12" l="1"/>
  <c r="I85" i="12"/>
  <c r="I31" i="12"/>
  <c r="I83" i="12"/>
  <c r="H66" i="12"/>
  <c r="H63" i="12"/>
  <c r="H50" i="12"/>
  <c r="H33" i="12"/>
  <c r="H29" i="12"/>
  <c r="H24" i="12"/>
  <c r="H79" i="12"/>
  <c r="H56" i="12"/>
  <c r="I8" i="14"/>
  <c r="H8" i="13"/>
  <c r="I8" i="13"/>
  <c r="H85" i="12"/>
  <c r="I79" i="12"/>
  <c r="E8" i="12"/>
  <c r="H69" i="12"/>
  <c r="I66" i="12"/>
  <c r="H59" i="12"/>
  <c r="I56" i="12"/>
  <c r="I50" i="12"/>
  <c r="D8" i="12"/>
  <c r="H22" i="12"/>
  <c r="C8" i="12"/>
  <c r="F8" i="12"/>
  <c r="I69" i="12"/>
  <c r="I63" i="12"/>
  <c r="I59" i="12"/>
  <c r="I33" i="12"/>
  <c r="H9" i="12"/>
  <c r="I24" i="12"/>
  <c r="I22" i="12"/>
  <c r="H8" i="12" l="1"/>
  <c r="I8" i="12"/>
  <c r="I88" i="11" l="1"/>
  <c r="H88" i="11"/>
  <c r="I87" i="11"/>
  <c r="H87" i="11"/>
  <c r="F86" i="11"/>
  <c r="H86" i="11" s="1"/>
  <c r="E86" i="11"/>
  <c r="D86" i="11"/>
  <c r="C86" i="11"/>
  <c r="I85" i="11"/>
  <c r="H85" i="11"/>
  <c r="I84" i="11"/>
  <c r="H84" i="11"/>
  <c r="F83" i="11"/>
  <c r="E83" i="11"/>
  <c r="D83" i="11"/>
  <c r="H83" i="11" s="1"/>
  <c r="C83" i="11"/>
  <c r="I82" i="11"/>
  <c r="H82" i="11"/>
  <c r="F81" i="11"/>
  <c r="H81" i="11" s="1"/>
  <c r="E81" i="11"/>
  <c r="D81" i="11"/>
  <c r="C81" i="11"/>
  <c r="I80" i="11"/>
  <c r="H80" i="11"/>
  <c r="F79" i="11"/>
  <c r="E79" i="11"/>
  <c r="D79" i="11"/>
  <c r="C79" i="11"/>
  <c r="I78" i="11"/>
  <c r="H78" i="11"/>
  <c r="F77" i="11"/>
  <c r="H77" i="11" s="1"/>
  <c r="E77" i="11"/>
  <c r="D77" i="11"/>
  <c r="C77" i="11"/>
  <c r="I76" i="11"/>
  <c r="H76" i="11"/>
  <c r="I75" i="11"/>
  <c r="H75" i="11"/>
  <c r="F74" i="11"/>
  <c r="H74" i="11" s="1"/>
  <c r="E74" i="11"/>
  <c r="D74" i="11"/>
  <c r="C74" i="11"/>
  <c r="I73" i="11"/>
  <c r="H73" i="11"/>
  <c r="I72" i="11"/>
  <c r="H72" i="11"/>
  <c r="I71" i="11"/>
  <c r="H71" i="11"/>
  <c r="I70" i="11"/>
  <c r="H70" i="11"/>
  <c r="I69" i="11"/>
  <c r="H69" i="11"/>
  <c r="I68" i="11"/>
  <c r="H68" i="11"/>
  <c r="F67" i="11"/>
  <c r="E67" i="11"/>
  <c r="D67" i="11"/>
  <c r="C67" i="11"/>
  <c r="C66" i="11" s="1"/>
  <c r="F66" i="11"/>
  <c r="I65" i="11"/>
  <c r="H65" i="11"/>
  <c r="F64" i="11"/>
  <c r="E64" i="11"/>
  <c r="D64" i="11"/>
  <c r="C64" i="11"/>
  <c r="I63" i="11"/>
  <c r="H63" i="11"/>
  <c r="I62" i="11"/>
  <c r="H62" i="11"/>
  <c r="I61" i="11"/>
  <c r="H61" i="11"/>
  <c r="G60" i="11"/>
  <c r="F60" i="11"/>
  <c r="E60" i="11"/>
  <c r="D60" i="11"/>
  <c r="C60" i="11"/>
  <c r="I59" i="11"/>
  <c r="H59" i="11"/>
  <c r="F58" i="11"/>
  <c r="E58" i="11"/>
  <c r="D58" i="11"/>
  <c r="C58" i="11"/>
  <c r="I57" i="11"/>
  <c r="H57" i="11"/>
  <c r="F56" i="11"/>
  <c r="E56" i="11"/>
  <c r="D56" i="11"/>
  <c r="C56" i="11"/>
  <c r="I55" i="11"/>
  <c r="H55" i="11"/>
  <c r="G54" i="11"/>
  <c r="F54" i="11"/>
  <c r="E54" i="11"/>
  <c r="D54" i="11"/>
  <c r="C54" i="11"/>
  <c r="I53" i="11"/>
  <c r="H53" i="11"/>
  <c r="G52" i="11"/>
  <c r="F52" i="11"/>
  <c r="E52" i="11"/>
  <c r="D52" i="11"/>
  <c r="C52" i="11"/>
  <c r="I51" i="11"/>
  <c r="H51" i="11"/>
  <c r="I50" i="11"/>
  <c r="H50" i="11"/>
  <c r="F49" i="11"/>
  <c r="E49" i="11"/>
  <c r="D49" i="11"/>
  <c r="C49" i="11"/>
  <c r="I48" i="11"/>
  <c r="H48" i="11"/>
  <c r="I47" i="11"/>
  <c r="H47" i="11"/>
  <c r="I46" i="11"/>
  <c r="H46" i="11"/>
  <c r="G45" i="11"/>
  <c r="F45" i="11"/>
  <c r="E45" i="11"/>
  <c r="D45" i="11"/>
  <c r="H45" i="11" s="1"/>
  <c r="C45" i="11"/>
  <c r="I44" i="11"/>
  <c r="H44" i="11"/>
  <c r="I43" i="11"/>
  <c r="H43" i="11"/>
  <c r="I42" i="11"/>
  <c r="H42" i="11"/>
  <c r="I41" i="11"/>
  <c r="H41" i="11"/>
  <c r="I40" i="11"/>
  <c r="H40" i="11"/>
  <c r="I39" i="11"/>
  <c r="H39" i="11"/>
  <c r="I38" i="11"/>
  <c r="H38" i="11"/>
  <c r="I37" i="11"/>
  <c r="H37" i="11"/>
  <c r="I36" i="11"/>
  <c r="H36" i="11"/>
  <c r="I35" i="11"/>
  <c r="H35" i="11"/>
  <c r="I34" i="11"/>
  <c r="H34" i="11"/>
  <c r="I33" i="11"/>
  <c r="H33" i="11"/>
  <c r="F32" i="11"/>
  <c r="E32" i="11"/>
  <c r="D32" i="11"/>
  <c r="C32" i="11"/>
  <c r="I31" i="11"/>
  <c r="H31" i="11"/>
  <c r="I30" i="11"/>
  <c r="H30" i="11"/>
  <c r="I29" i="11"/>
  <c r="H29" i="11"/>
  <c r="I28" i="11"/>
  <c r="H28" i="11"/>
  <c r="I27" i="11"/>
  <c r="H27" i="11"/>
  <c r="I26" i="11"/>
  <c r="H26" i="11"/>
  <c r="I25" i="11"/>
  <c r="H25" i="11"/>
  <c r="I24" i="11"/>
  <c r="H24" i="11"/>
  <c r="I23" i="11"/>
  <c r="H23" i="11"/>
  <c r="I22" i="11"/>
  <c r="H22" i="11"/>
  <c r="I21" i="11"/>
  <c r="H21" i="11"/>
  <c r="F20" i="11"/>
  <c r="E20" i="11"/>
  <c r="D20" i="11"/>
  <c r="C20" i="11"/>
  <c r="I19" i="11"/>
  <c r="H19" i="11"/>
  <c r="I18" i="11"/>
  <c r="H18" i="11"/>
  <c r="I17" i="11"/>
  <c r="H17" i="11"/>
  <c r="F16" i="11"/>
  <c r="E16" i="11"/>
  <c r="I16" i="11" s="1"/>
  <c r="D16" i="11"/>
  <c r="C16" i="11"/>
  <c r="I14" i="11"/>
  <c r="H14" i="11"/>
  <c r="I13" i="11"/>
  <c r="G13" i="11"/>
  <c r="F13" i="11"/>
  <c r="E13" i="11"/>
  <c r="D13" i="11"/>
  <c r="C13" i="11"/>
  <c r="I12" i="11"/>
  <c r="H12" i="11"/>
  <c r="F11" i="11"/>
  <c r="H11" i="11" s="1"/>
  <c r="E11" i="11"/>
  <c r="D11" i="11"/>
  <c r="C11" i="11"/>
  <c r="I10" i="11"/>
  <c r="H10" i="11"/>
  <c r="H9" i="11"/>
  <c r="F9" i="11"/>
  <c r="E9" i="11"/>
  <c r="D9" i="11"/>
  <c r="C9" i="11"/>
  <c r="BH79" i="10"/>
  <c r="BG79" i="10"/>
  <c r="BF79" i="10"/>
  <c r="I79" i="10"/>
  <c r="H79" i="10"/>
  <c r="I78" i="10"/>
  <c r="H78" i="10"/>
  <c r="BH77" i="10"/>
  <c r="BG77" i="10"/>
  <c r="BF77" i="10"/>
  <c r="I77" i="10"/>
  <c r="H77" i="10"/>
  <c r="BH76" i="10"/>
  <c r="BG76" i="10"/>
  <c r="BG74" i="10" s="1"/>
  <c r="BF76" i="10"/>
  <c r="I76" i="10"/>
  <c r="H76" i="10"/>
  <c r="I75" i="10"/>
  <c r="H75" i="10"/>
  <c r="BH74" i="10"/>
  <c r="BF74" i="10"/>
  <c r="H74" i="10"/>
  <c r="F74" i="10"/>
  <c r="E74" i="10"/>
  <c r="D74" i="10"/>
  <c r="C74" i="10"/>
  <c r="BH73" i="10"/>
  <c r="BG73" i="10"/>
  <c r="BG72" i="10" s="1"/>
  <c r="BF73" i="10"/>
  <c r="I73" i="10"/>
  <c r="H73" i="10"/>
  <c r="BH72" i="10"/>
  <c r="BF72" i="10"/>
  <c r="H72" i="10"/>
  <c r="F72" i="10"/>
  <c r="E72" i="10"/>
  <c r="D72" i="10"/>
  <c r="C72" i="10"/>
  <c r="BH71" i="10"/>
  <c r="BG71" i="10"/>
  <c r="BG70" i="10" s="1"/>
  <c r="BF71" i="10"/>
  <c r="I71" i="10"/>
  <c r="H71" i="10"/>
  <c r="BH70" i="10"/>
  <c r="BF70" i="10"/>
  <c r="H70" i="10"/>
  <c r="F70" i="10"/>
  <c r="E70" i="10"/>
  <c r="D70" i="10"/>
  <c r="C70" i="10"/>
  <c r="BH69" i="10"/>
  <c r="BG69" i="10"/>
  <c r="BF69" i="10"/>
  <c r="I69" i="10"/>
  <c r="H69" i="10"/>
  <c r="BH68" i="10"/>
  <c r="BG68" i="10"/>
  <c r="BF68" i="10"/>
  <c r="I68" i="10"/>
  <c r="H68" i="10"/>
  <c r="BH67" i="10"/>
  <c r="BG67" i="10"/>
  <c r="BG66" i="10" s="1"/>
  <c r="BF67" i="10"/>
  <c r="I67" i="10"/>
  <c r="H67" i="10"/>
  <c r="BH66" i="10"/>
  <c r="BF66" i="10"/>
  <c r="H66" i="10"/>
  <c r="F66" i="10"/>
  <c r="E66" i="10"/>
  <c r="D66" i="10"/>
  <c r="C66" i="10"/>
  <c r="BH65" i="10"/>
  <c r="BG65" i="10"/>
  <c r="BF65" i="10"/>
  <c r="I65" i="10"/>
  <c r="H65" i="10"/>
  <c r="BH64" i="10"/>
  <c r="BH63" i="10" s="1"/>
  <c r="BG64" i="10"/>
  <c r="BF64" i="10"/>
  <c r="BF63" i="10" s="1"/>
  <c r="I64" i="10"/>
  <c r="H64" i="10"/>
  <c r="BG63" i="10"/>
  <c r="F63" i="10"/>
  <c r="E63" i="10"/>
  <c r="D63" i="10"/>
  <c r="C63" i="10"/>
  <c r="BH62" i="10"/>
  <c r="BH61" i="10" s="1"/>
  <c r="BG62" i="10"/>
  <c r="BF62" i="10"/>
  <c r="BF61" i="10" s="1"/>
  <c r="I62" i="10"/>
  <c r="H62" i="10"/>
  <c r="BG61" i="10"/>
  <c r="I61" i="10"/>
  <c r="F61" i="10"/>
  <c r="E61" i="10"/>
  <c r="D61" i="10"/>
  <c r="C61" i="10"/>
  <c r="I60" i="10"/>
  <c r="H60" i="10"/>
  <c r="BH59" i="10"/>
  <c r="BG59" i="10"/>
  <c r="BF59" i="10"/>
  <c r="I59" i="10"/>
  <c r="H59" i="10"/>
  <c r="BH58" i="10"/>
  <c r="BG58" i="10"/>
  <c r="BF58" i="10"/>
  <c r="I58" i="10"/>
  <c r="H58" i="10"/>
  <c r="BH57" i="10"/>
  <c r="BG57" i="10"/>
  <c r="BF57" i="10"/>
  <c r="I57" i="10"/>
  <c r="H57" i="10"/>
  <c r="BH56" i="10"/>
  <c r="BG56" i="10"/>
  <c r="BF56" i="10"/>
  <c r="I56" i="10"/>
  <c r="H56" i="10"/>
  <c r="BH55" i="10"/>
  <c r="BH54" i="10" s="1"/>
  <c r="BG55" i="10"/>
  <c r="BF55" i="10"/>
  <c r="BF54" i="10" s="1"/>
  <c r="I55" i="10"/>
  <c r="H55" i="10"/>
  <c r="BG54" i="10"/>
  <c r="BG8" i="10" s="1"/>
  <c r="I54" i="10"/>
  <c r="F54" i="10"/>
  <c r="E54" i="10"/>
  <c r="D54" i="10"/>
  <c r="C54" i="10"/>
  <c r="BH53" i="10"/>
  <c r="BG53" i="10"/>
  <c r="BF53" i="10"/>
  <c r="I53" i="10"/>
  <c r="H53" i="10"/>
  <c r="BH52" i="10"/>
  <c r="BG52" i="10"/>
  <c r="BF52" i="10"/>
  <c r="I52" i="10"/>
  <c r="H52" i="10"/>
  <c r="BH51" i="10"/>
  <c r="BG51" i="10"/>
  <c r="BF51" i="10"/>
  <c r="I51" i="10"/>
  <c r="H51" i="10"/>
  <c r="BH50" i="10"/>
  <c r="BG50" i="10"/>
  <c r="BF50" i="10"/>
  <c r="I50" i="10"/>
  <c r="H50" i="10"/>
  <c r="BH49" i="10"/>
  <c r="BG49" i="10"/>
  <c r="BF49" i="10"/>
  <c r="I49" i="10"/>
  <c r="H49" i="10"/>
  <c r="BH48" i="10"/>
  <c r="BG48" i="10"/>
  <c r="BF48" i="10"/>
  <c r="I48" i="10"/>
  <c r="H48" i="10"/>
  <c r="BH47" i="10"/>
  <c r="BG47" i="10"/>
  <c r="BF47" i="10"/>
  <c r="I47" i="10"/>
  <c r="H47" i="10"/>
  <c r="BH46" i="10"/>
  <c r="BG46" i="10"/>
  <c r="BF46" i="10"/>
  <c r="I46" i="10"/>
  <c r="H46" i="10"/>
  <c r="BH45" i="10"/>
  <c r="BG45" i="10"/>
  <c r="BF45" i="10"/>
  <c r="I45" i="10"/>
  <c r="H45" i="10"/>
  <c r="BH44" i="10"/>
  <c r="BG44" i="10"/>
  <c r="BF44" i="10"/>
  <c r="I44" i="10"/>
  <c r="H44" i="10"/>
  <c r="BH43" i="10"/>
  <c r="BG43" i="10"/>
  <c r="BF43" i="10"/>
  <c r="I43" i="10"/>
  <c r="H43" i="10"/>
  <c r="BH42" i="10"/>
  <c r="BG42" i="10"/>
  <c r="BF42" i="10"/>
  <c r="I42" i="10"/>
  <c r="H42" i="10"/>
  <c r="BH41" i="10"/>
  <c r="BG41" i="10"/>
  <c r="BF41" i="10"/>
  <c r="I41" i="10"/>
  <c r="H41" i="10"/>
  <c r="BH40" i="10"/>
  <c r="BG40" i="10"/>
  <c r="BF40" i="10"/>
  <c r="I40" i="10"/>
  <c r="H40" i="10"/>
  <c r="BH39" i="10"/>
  <c r="BG39" i="10"/>
  <c r="BF39" i="10"/>
  <c r="I39" i="10"/>
  <c r="H39" i="10"/>
  <c r="BH38" i="10"/>
  <c r="BG38" i="10"/>
  <c r="BG33" i="10" s="1"/>
  <c r="BF38" i="10"/>
  <c r="I38" i="10"/>
  <c r="H38" i="10"/>
  <c r="BH37" i="10"/>
  <c r="BG37" i="10"/>
  <c r="BF37" i="10"/>
  <c r="I37" i="10"/>
  <c r="H37" i="10"/>
  <c r="BH36" i="10"/>
  <c r="BG36" i="10"/>
  <c r="BF36" i="10"/>
  <c r="I36" i="10"/>
  <c r="H36" i="10"/>
  <c r="BH35" i="10"/>
  <c r="BG35" i="10"/>
  <c r="BF35" i="10"/>
  <c r="I35" i="10"/>
  <c r="H35" i="10"/>
  <c r="BH34" i="10"/>
  <c r="BG34" i="10"/>
  <c r="BF34" i="10"/>
  <c r="I34" i="10"/>
  <c r="H34" i="10"/>
  <c r="BH33" i="10"/>
  <c r="BF33" i="10"/>
  <c r="H33" i="10"/>
  <c r="F33" i="10"/>
  <c r="E33" i="10"/>
  <c r="D33" i="10"/>
  <c r="C33" i="10"/>
  <c r="BH32" i="10"/>
  <c r="BG32" i="10"/>
  <c r="BF32" i="10"/>
  <c r="I32" i="10"/>
  <c r="H32" i="10"/>
  <c r="BH31" i="10"/>
  <c r="BH30" i="10" s="1"/>
  <c r="BG31" i="10"/>
  <c r="BF31" i="10"/>
  <c r="BF30" i="10" s="1"/>
  <c r="I31" i="10"/>
  <c r="H31" i="10"/>
  <c r="BG30" i="10"/>
  <c r="F30" i="10"/>
  <c r="E30" i="10"/>
  <c r="D30" i="10"/>
  <c r="C30" i="10"/>
  <c r="BH29" i="10"/>
  <c r="BH28" i="10" s="1"/>
  <c r="BG29" i="10"/>
  <c r="BF29" i="10"/>
  <c r="BF28" i="10" s="1"/>
  <c r="I29" i="10"/>
  <c r="H29" i="10"/>
  <c r="BG28" i="10"/>
  <c r="I28" i="10"/>
  <c r="F28" i="10"/>
  <c r="E28" i="10"/>
  <c r="D28" i="10"/>
  <c r="C28" i="10"/>
  <c r="BH27" i="10"/>
  <c r="BG27" i="10"/>
  <c r="BF27" i="10"/>
  <c r="I27" i="10"/>
  <c r="H27" i="10"/>
  <c r="BH26" i="10"/>
  <c r="BG26" i="10"/>
  <c r="BG25" i="10" s="1"/>
  <c r="BF26" i="10"/>
  <c r="I26" i="10"/>
  <c r="H26" i="10"/>
  <c r="BH25" i="10"/>
  <c r="BF25" i="10"/>
  <c r="H25" i="10"/>
  <c r="F25" i="10"/>
  <c r="E25" i="10"/>
  <c r="D25" i="10"/>
  <c r="C25" i="10"/>
  <c r="I24" i="10"/>
  <c r="H24" i="10"/>
  <c r="I23" i="10"/>
  <c r="H23" i="10"/>
  <c r="I22" i="10"/>
  <c r="H22" i="10"/>
  <c r="BH21" i="10"/>
  <c r="BG21" i="10"/>
  <c r="BF21" i="10"/>
  <c r="I21" i="10"/>
  <c r="F21" i="10"/>
  <c r="E21" i="10"/>
  <c r="D21" i="10"/>
  <c r="C21" i="10"/>
  <c r="BH20" i="10"/>
  <c r="BH19" i="10" s="1"/>
  <c r="BG20" i="10"/>
  <c r="BF20" i="10"/>
  <c r="BF19" i="10" s="1"/>
  <c r="I20" i="10"/>
  <c r="H20" i="10"/>
  <c r="BG19" i="10"/>
  <c r="I19" i="10"/>
  <c r="F19" i="10"/>
  <c r="E19" i="10"/>
  <c r="D19" i="10"/>
  <c r="C19" i="10"/>
  <c r="BH18" i="10"/>
  <c r="BG18" i="10"/>
  <c r="BF18" i="10"/>
  <c r="BF17" i="10" s="1"/>
  <c r="I18" i="10"/>
  <c r="H18" i="10"/>
  <c r="BH17" i="10"/>
  <c r="BG17" i="10"/>
  <c r="F17" i="10"/>
  <c r="E17" i="10"/>
  <c r="D17" i="10"/>
  <c r="C17" i="10"/>
  <c r="BH16" i="10"/>
  <c r="BG16" i="10"/>
  <c r="BF16" i="10"/>
  <c r="I16" i="10"/>
  <c r="H16" i="10"/>
  <c r="BH15" i="10"/>
  <c r="BG15" i="10"/>
  <c r="BF15" i="10"/>
  <c r="I15" i="10"/>
  <c r="H15" i="10"/>
  <c r="BH14" i="10"/>
  <c r="BG14" i="10"/>
  <c r="BF14" i="10"/>
  <c r="I14" i="10"/>
  <c r="H14" i="10"/>
  <c r="BH13" i="10"/>
  <c r="BG13" i="10"/>
  <c r="BG11" i="10" s="1"/>
  <c r="BF13" i="10"/>
  <c r="BF11" i="10" s="1"/>
  <c r="I13" i="10"/>
  <c r="H13" i="10"/>
  <c r="BH12" i="10"/>
  <c r="BG12" i="10"/>
  <c r="BF12" i="10"/>
  <c r="I12" i="10"/>
  <c r="H12" i="10"/>
  <c r="BH11" i="10"/>
  <c r="BH8" i="10" s="1"/>
  <c r="I11" i="10"/>
  <c r="F11" i="10"/>
  <c r="E11" i="10"/>
  <c r="D11" i="10"/>
  <c r="C11" i="10"/>
  <c r="BH10" i="10"/>
  <c r="BG10" i="10"/>
  <c r="BF10" i="10"/>
  <c r="I10" i="10"/>
  <c r="H10" i="10"/>
  <c r="BH9" i="10"/>
  <c r="BG9" i="10"/>
  <c r="BF9" i="10"/>
  <c r="BF8" i="10" s="1"/>
  <c r="F9" i="10"/>
  <c r="E9" i="10"/>
  <c r="D9" i="10"/>
  <c r="C9" i="10"/>
  <c r="H41" i="9"/>
  <c r="I40" i="9"/>
  <c r="H40" i="9"/>
  <c r="H39" i="9"/>
  <c r="I38" i="9"/>
  <c r="H38" i="9"/>
  <c r="I37" i="9"/>
  <c r="H37" i="9"/>
  <c r="I36" i="9"/>
  <c r="H36" i="9"/>
  <c r="I35" i="9"/>
  <c r="H35" i="9"/>
  <c r="I26" i="9"/>
  <c r="H26" i="9"/>
  <c r="I25" i="9"/>
  <c r="F25" i="9"/>
  <c r="E25" i="9"/>
  <c r="J41" i="9" s="1"/>
  <c r="D25" i="9"/>
  <c r="C25" i="9"/>
  <c r="I24" i="9"/>
  <c r="H24" i="9"/>
  <c r="I23" i="9"/>
  <c r="H23" i="9"/>
  <c r="F22" i="9"/>
  <c r="E22" i="9"/>
  <c r="D22" i="9"/>
  <c r="C22" i="9"/>
  <c r="I21" i="9"/>
  <c r="H21" i="9"/>
  <c r="I20" i="9"/>
  <c r="H20" i="9"/>
  <c r="I19" i="9"/>
  <c r="H19" i="9"/>
  <c r="I18" i="9"/>
  <c r="F18" i="9"/>
  <c r="H18" i="9" s="1"/>
  <c r="E18" i="9"/>
  <c r="D18" i="9"/>
  <c r="I39" i="9" s="1"/>
  <c r="C18" i="9"/>
  <c r="I17" i="9"/>
  <c r="H17" i="9"/>
  <c r="I16" i="9"/>
  <c r="F16" i="9"/>
  <c r="H16" i="9" s="1"/>
  <c r="E16" i="9"/>
  <c r="D16" i="9"/>
  <c r="C16" i="9"/>
  <c r="I15" i="9"/>
  <c r="H15" i="9"/>
  <c r="I14" i="9"/>
  <c r="F14" i="9"/>
  <c r="H14" i="9" s="1"/>
  <c r="E14" i="9"/>
  <c r="D14" i="9"/>
  <c r="C14" i="9"/>
  <c r="I12" i="9"/>
  <c r="H12" i="9"/>
  <c r="I11" i="9"/>
  <c r="F11" i="9"/>
  <c r="H11" i="9" s="1"/>
  <c r="E11" i="9"/>
  <c r="D11" i="9"/>
  <c r="C11" i="9"/>
  <c r="I10" i="9"/>
  <c r="H10" i="9"/>
  <c r="I9" i="9"/>
  <c r="G9" i="9"/>
  <c r="G8" i="9" s="1"/>
  <c r="F9" i="9"/>
  <c r="H9" i="9" s="1"/>
  <c r="E9" i="9"/>
  <c r="D9" i="9"/>
  <c r="C9" i="9"/>
  <c r="C8" i="9" s="1"/>
  <c r="H42" i="9" s="1"/>
  <c r="F8" i="9"/>
  <c r="I148" i="8"/>
  <c r="H148" i="8"/>
  <c r="I147" i="8"/>
  <c r="H147" i="8"/>
  <c r="I146" i="8"/>
  <c r="H146" i="8"/>
  <c r="I145" i="8"/>
  <c r="H145" i="8"/>
  <c r="I144" i="8"/>
  <c r="H144" i="8"/>
  <c r="I143" i="8"/>
  <c r="H143" i="8"/>
  <c r="I142" i="8"/>
  <c r="H142" i="8"/>
  <c r="I141" i="8"/>
  <c r="H141" i="8"/>
  <c r="I140" i="8"/>
  <c r="H140" i="8"/>
  <c r="I139" i="8"/>
  <c r="H139" i="8"/>
  <c r="I138" i="8"/>
  <c r="H138" i="8"/>
  <c r="F137" i="8"/>
  <c r="E137" i="8"/>
  <c r="D137" i="8"/>
  <c r="C137" i="8"/>
  <c r="I136" i="8"/>
  <c r="H136" i="8"/>
  <c r="H135" i="8"/>
  <c r="F135" i="8"/>
  <c r="E135" i="8"/>
  <c r="D135" i="8"/>
  <c r="C135" i="8"/>
  <c r="I134" i="8"/>
  <c r="H134" i="8"/>
  <c r="I133" i="8"/>
  <c r="H133" i="8"/>
  <c r="H132" i="8"/>
  <c r="F132" i="8"/>
  <c r="E132" i="8"/>
  <c r="D132" i="8"/>
  <c r="C132" i="8"/>
  <c r="I131" i="8"/>
  <c r="H131" i="8"/>
  <c r="I130" i="8"/>
  <c r="H130" i="8"/>
  <c r="I129" i="8"/>
  <c r="H129" i="8"/>
  <c r="H128" i="8"/>
  <c r="F128" i="8"/>
  <c r="E128" i="8"/>
  <c r="D128" i="8"/>
  <c r="C128" i="8"/>
  <c r="I127" i="8"/>
  <c r="H127" i="8"/>
  <c r="H126" i="8"/>
  <c r="F126" i="8"/>
  <c r="E126" i="8"/>
  <c r="D126" i="8"/>
  <c r="C126" i="8"/>
  <c r="I125" i="8"/>
  <c r="H125" i="8"/>
  <c r="I124" i="8"/>
  <c r="H124" i="8"/>
  <c r="H123" i="8"/>
  <c r="F123" i="8"/>
  <c r="E123" i="8"/>
  <c r="D123" i="8"/>
  <c r="C123" i="8"/>
  <c r="I122" i="8"/>
  <c r="H122" i="8"/>
  <c r="I121" i="8"/>
  <c r="H121" i="8"/>
  <c r="I120" i="8"/>
  <c r="H120" i="8"/>
  <c r="I119" i="8"/>
  <c r="H119" i="8"/>
  <c r="I118" i="8"/>
  <c r="H118" i="8"/>
  <c r="I117" i="8"/>
  <c r="H117" i="8"/>
  <c r="I116" i="8"/>
  <c r="H116" i="8"/>
  <c r="H115" i="8"/>
  <c r="F115" i="8"/>
  <c r="E115" i="8"/>
  <c r="D115" i="8"/>
  <c r="C115" i="8"/>
  <c r="I114" i="8"/>
  <c r="H114" i="8"/>
  <c r="I113" i="8"/>
  <c r="H113" i="8"/>
  <c r="H112" i="8"/>
  <c r="F112" i="8"/>
  <c r="E112" i="8"/>
  <c r="D112" i="8"/>
  <c r="C112" i="8"/>
  <c r="I111" i="8"/>
  <c r="H111" i="8"/>
  <c r="I110" i="8"/>
  <c r="G110" i="8"/>
  <c r="F110" i="8"/>
  <c r="E110" i="8"/>
  <c r="D110" i="8"/>
  <c r="C110" i="8"/>
  <c r="I109" i="8"/>
  <c r="H109" i="8"/>
  <c r="I108" i="8"/>
  <c r="F108" i="8"/>
  <c r="E108" i="8"/>
  <c r="D108" i="8"/>
  <c r="C108" i="8"/>
  <c r="I107" i="8"/>
  <c r="H107" i="8"/>
  <c r="I106" i="8"/>
  <c r="F106" i="8"/>
  <c r="E106" i="8"/>
  <c r="D106" i="8"/>
  <c r="C106" i="8"/>
  <c r="I105" i="8"/>
  <c r="H105" i="8"/>
  <c r="I104" i="8"/>
  <c r="H104" i="8"/>
  <c r="F103" i="8"/>
  <c r="E103" i="8"/>
  <c r="D103" i="8"/>
  <c r="C103" i="8"/>
  <c r="I102" i="8"/>
  <c r="H102" i="8"/>
  <c r="I101" i="8"/>
  <c r="H101" i="8"/>
  <c r="I100" i="8"/>
  <c r="H100" i="8"/>
  <c r="I99" i="8"/>
  <c r="F99" i="8"/>
  <c r="E99" i="8"/>
  <c r="D99" i="8"/>
  <c r="C99" i="8"/>
  <c r="I98" i="8"/>
  <c r="H98" i="8"/>
  <c r="I97" i="8"/>
  <c r="F97" i="8"/>
  <c r="E97" i="8"/>
  <c r="D97" i="8"/>
  <c r="C97" i="8"/>
  <c r="I96" i="8"/>
  <c r="H96" i="8"/>
  <c r="I95" i="8"/>
  <c r="H95" i="8"/>
  <c r="I94" i="8"/>
  <c r="H94" i="8"/>
  <c r="I93" i="8"/>
  <c r="H93" i="8"/>
  <c r="I92" i="8"/>
  <c r="H92" i="8"/>
  <c r="I91" i="8"/>
  <c r="H91" i="8"/>
  <c r="I90" i="8"/>
  <c r="F90" i="8"/>
  <c r="E90" i="8"/>
  <c r="D90" i="8"/>
  <c r="C90" i="8"/>
  <c r="I89" i="8"/>
  <c r="H89" i="8"/>
  <c r="I88" i="8"/>
  <c r="F88" i="8"/>
  <c r="E88" i="8"/>
  <c r="D88" i="8"/>
  <c r="C88" i="8"/>
  <c r="I87" i="8"/>
  <c r="H87" i="8"/>
  <c r="I86" i="8"/>
  <c r="H86" i="8"/>
  <c r="I85" i="8"/>
  <c r="H85" i="8"/>
  <c r="I84" i="8"/>
  <c r="H84" i="8"/>
  <c r="I83" i="8"/>
  <c r="F83" i="8"/>
  <c r="E83" i="8"/>
  <c r="D83" i="8"/>
  <c r="C83" i="8"/>
  <c r="I82" i="8"/>
  <c r="H82" i="8"/>
  <c r="I81" i="8"/>
  <c r="H81" i="8"/>
  <c r="I80" i="8"/>
  <c r="H80" i="8"/>
  <c r="I79" i="8"/>
  <c r="H79" i="8"/>
  <c r="I78" i="8"/>
  <c r="H78" i="8"/>
  <c r="I77" i="8"/>
  <c r="H77" i="8"/>
  <c r="I76" i="8"/>
  <c r="H76" i="8"/>
  <c r="F75" i="8"/>
  <c r="E75" i="8"/>
  <c r="D75" i="8"/>
  <c r="C75" i="8"/>
  <c r="I74" i="8"/>
  <c r="H74" i="8"/>
  <c r="I73" i="8"/>
  <c r="H73" i="8"/>
  <c r="I72" i="8"/>
  <c r="H72" i="8"/>
  <c r="I71" i="8"/>
  <c r="H71" i="8"/>
  <c r="F70" i="8"/>
  <c r="E70" i="8"/>
  <c r="D70" i="8"/>
  <c r="C70" i="8"/>
  <c r="I69" i="8"/>
  <c r="H69" i="8"/>
  <c r="I68" i="8"/>
  <c r="H68" i="8"/>
  <c r="I67" i="8"/>
  <c r="H67" i="8"/>
  <c r="I66" i="8"/>
  <c r="H66" i="8"/>
  <c r="I65" i="8"/>
  <c r="F65" i="8"/>
  <c r="E65" i="8"/>
  <c r="D65" i="8"/>
  <c r="C65" i="8"/>
  <c r="I64" i="8"/>
  <c r="H64" i="8"/>
  <c r="I63" i="8"/>
  <c r="H63" i="8"/>
  <c r="I62" i="8"/>
  <c r="H62" i="8"/>
  <c r="I61" i="8"/>
  <c r="F61" i="8"/>
  <c r="E61" i="8"/>
  <c r="D61" i="8"/>
  <c r="C61" i="8"/>
  <c r="I60" i="8"/>
  <c r="H60" i="8"/>
  <c r="I59" i="8"/>
  <c r="F59" i="8"/>
  <c r="E59" i="8"/>
  <c r="D59" i="8"/>
  <c r="C59" i="8"/>
  <c r="I58" i="8"/>
  <c r="H58" i="8"/>
  <c r="I57" i="8"/>
  <c r="H57" i="8"/>
  <c r="I56" i="8"/>
  <c r="H56" i="8"/>
  <c r="I55" i="8"/>
  <c r="H55" i="8"/>
  <c r="I54" i="8"/>
  <c r="H54" i="8"/>
  <c r="I53" i="8"/>
  <c r="H53" i="8"/>
  <c r="I52" i="8"/>
  <c r="H52" i="8"/>
  <c r="I51" i="8"/>
  <c r="H51" i="8"/>
  <c r="I50" i="8"/>
  <c r="H50" i="8"/>
  <c r="I49" i="8"/>
  <c r="H49" i="8"/>
  <c r="I48" i="8"/>
  <c r="H48" i="8"/>
  <c r="I47" i="8"/>
  <c r="H47" i="8"/>
  <c r="I46" i="8"/>
  <c r="H46" i="8"/>
  <c r="I45" i="8"/>
  <c r="H45" i="8"/>
  <c r="F44" i="8"/>
  <c r="E44" i="8"/>
  <c r="D44" i="8"/>
  <c r="C44" i="8"/>
  <c r="I43" i="8"/>
  <c r="H43" i="8"/>
  <c r="I42" i="8"/>
  <c r="H42" i="8"/>
  <c r="I41" i="8"/>
  <c r="H41" i="8"/>
  <c r="I40" i="8"/>
  <c r="H40" i="8"/>
  <c r="I39" i="8"/>
  <c r="H39" i="8"/>
  <c r="I38" i="8"/>
  <c r="H38" i="8"/>
  <c r="I37" i="8"/>
  <c r="H37" i="8"/>
  <c r="I36" i="8"/>
  <c r="F36" i="8"/>
  <c r="E36" i="8"/>
  <c r="D36" i="8"/>
  <c r="C36" i="8"/>
  <c r="I35" i="8"/>
  <c r="H35" i="8"/>
  <c r="I34" i="8"/>
  <c r="H34" i="8"/>
  <c r="F33" i="8"/>
  <c r="E33" i="8"/>
  <c r="D33" i="8"/>
  <c r="C33" i="8"/>
  <c r="I32" i="8"/>
  <c r="H32" i="8"/>
  <c r="H31" i="8"/>
  <c r="F31" i="8"/>
  <c r="E31" i="8"/>
  <c r="D31" i="8"/>
  <c r="C31" i="8"/>
  <c r="I30" i="8"/>
  <c r="H30" i="8"/>
  <c r="I29" i="8"/>
  <c r="H29" i="8"/>
  <c r="I28" i="8"/>
  <c r="F28" i="8"/>
  <c r="E28" i="8"/>
  <c r="D28" i="8"/>
  <c r="C28" i="8"/>
  <c r="I27" i="8"/>
  <c r="H27" i="8"/>
  <c r="I26" i="8"/>
  <c r="F26" i="8"/>
  <c r="E26" i="8"/>
  <c r="D26" i="8"/>
  <c r="C26" i="8"/>
  <c r="I25" i="8"/>
  <c r="H25" i="8"/>
  <c r="I24" i="8"/>
  <c r="F24" i="8"/>
  <c r="E24" i="8"/>
  <c r="D24" i="8"/>
  <c r="C24" i="8"/>
  <c r="I23" i="8"/>
  <c r="H23" i="8"/>
  <c r="I22" i="8"/>
  <c r="H22" i="8"/>
  <c r="I21" i="8"/>
  <c r="H21" i="8"/>
  <c r="F20" i="8"/>
  <c r="E20" i="8"/>
  <c r="D20" i="8"/>
  <c r="C20" i="8"/>
  <c r="I19" i="8"/>
  <c r="H19" i="8"/>
  <c r="I18" i="8"/>
  <c r="H18" i="8"/>
  <c r="I17" i="8"/>
  <c r="H17" i="8"/>
  <c r="I16" i="8"/>
  <c r="H16" i="8"/>
  <c r="I15" i="8"/>
  <c r="H15" i="8"/>
  <c r="I14" i="8"/>
  <c r="H14" i="8"/>
  <c r="I13" i="8"/>
  <c r="F13" i="8"/>
  <c r="E13" i="8"/>
  <c r="D13" i="8"/>
  <c r="C13" i="8"/>
  <c r="I12" i="8"/>
  <c r="H12" i="8"/>
  <c r="I11" i="8"/>
  <c r="H11" i="8"/>
  <c r="F10" i="8"/>
  <c r="E10" i="8"/>
  <c r="D10" i="8"/>
  <c r="C10" i="8"/>
  <c r="F9" i="8"/>
  <c r="D9" i="8"/>
  <c r="C9" i="8"/>
  <c r="I128" i="7"/>
  <c r="H128" i="7"/>
  <c r="F127" i="7"/>
  <c r="E127" i="7"/>
  <c r="D127" i="7"/>
  <c r="C127" i="7"/>
  <c r="I126" i="7"/>
  <c r="H126" i="7"/>
  <c r="F125" i="7"/>
  <c r="E125" i="7"/>
  <c r="D125" i="7"/>
  <c r="C125" i="7"/>
  <c r="I124" i="7"/>
  <c r="H124" i="7"/>
  <c r="F123" i="7"/>
  <c r="E123" i="7"/>
  <c r="D123" i="7"/>
  <c r="C123" i="7"/>
  <c r="I122" i="7"/>
  <c r="H122" i="7"/>
  <c r="I121" i="7"/>
  <c r="H121" i="7"/>
  <c r="I120" i="7"/>
  <c r="H120" i="7"/>
  <c r="I119" i="7"/>
  <c r="H119" i="7"/>
  <c r="I118" i="7"/>
  <c r="H118" i="7"/>
  <c r="I117" i="7"/>
  <c r="H117" i="7"/>
  <c r="I116" i="7"/>
  <c r="H116" i="7"/>
  <c r="I115" i="7"/>
  <c r="H115" i="7"/>
  <c r="I114" i="7"/>
  <c r="H114" i="7"/>
  <c r="I113" i="7"/>
  <c r="H113" i="7"/>
  <c r="I112" i="7"/>
  <c r="H112" i="7"/>
  <c r="I111" i="7"/>
  <c r="H111" i="7"/>
  <c r="I110" i="7"/>
  <c r="H110" i="7"/>
  <c r="I109" i="7"/>
  <c r="H109" i="7"/>
  <c r="I108" i="7"/>
  <c r="H108" i="7"/>
  <c r="I107" i="7"/>
  <c r="H107" i="7"/>
  <c r="I106" i="7"/>
  <c r="H106" i="7"/>
  <c r="I105" i="7"/>
  <c r="H105" i="7"/>
  <c r="I104" i="7"/>
  <c r="H104" i="7"/>
  <c r="I103" i="7"/>
  <c r="H103" i="7"/>
  <c r="I102" i="7"/>
  <c r="H102" i="7"/>
  <c r="I101" i="7"/>
  <c r="H101" i="7"/>
  <c r="I100" i="7"/>
  <c r="H100" i="7"/>
  <c r="I99" i="7"/>
  <c r="H99" i="7"/>
  <c r="I98" i="7"/>
  <c r="H98" i="7"/>
  <c r="I97" i="7"/>
  <c r="H97" i="7"/>
  <c r="I96" i="7"/>
  <c r="H96" i="7"/>
  <c r="I95" i="7"/>
  <c r="H95" i="7"/>
  <c r="F94" i="7"/>
  <c r="E94" i="7"/>
  <c r="D94" i="7"/>
  <c r="C94" i="7"/>
  <c r="I93" i="7"/>
  <c r="H93" i="7"/>
  <c r="F92" i="7"/>
  <c r="H92" i="7" s="1"/>
  <c r="E92" i="7"/>
  <c r="D92" i="7"/>
  <c r="C92" i="7"/>
  <c r="I91" i="7"/>
  <c r="H91" i="7"/>
  <c r="F90" i="7"/>
  <c r="E90" i="7"/>
  <c r="D90" i="7"/>
  <c r="H90" i="7" s="1"/>
  <c r="C90" i="7"/>
  <c r="I89" i="7"/>
  <c r="H89" i="7"/>
  <c r="I88" i="7"/>
  <c r="H88" i="7"/>
  <c r="I87" i="7"/>
  <c r="H87" i="7"/>
  <c r="I86" i="7"/>
  <c r="H86" i="7"/>
  <c r="F85" i="7"/>
  <c r="E85" i="7"/>
  <c r="D85" i="7"/>
  <c r="H85" i="7" s="1"/>
  <c r="C85" i="7"/>
  <c r="I84" i="7"/>
  <c r="H84" i="7"/>
  <c r="F83" i="7"/>
  <c r="E83" i="7"/>
  <c r="D83" i="7"/>
  <c r="C83" i="7"/>
  <c r="I82" i="7"/>
  <c r="H82" i="7"/>
  <c r="I81" i="7"/>
  <c r="H81" i="7"/>
  <c r="I80" i="7"/>
  <c r="H80" i="7"/>
  <c r="I79" i="7"/>
  <c r="H79" i="7"/>
  <c r="H78" i="7"/>
  <c r="F78" i="7"/>
  <c r="E78" i="7"/>
  <c r="D78" i="7"/>
  <c r="C78" i="7"/>
  <c r="I77" i="7"/>
  <c r="H77" i="7"/>
  <c r="F76" i="7"/>
  <c r="H76" i="7" s="1"/>
  <c r="E76" i="7"/>
  <c r="D76" i="7"/>
  <c r="C76" i="7"/>
  <c r="I75" i="7"/>
  <c r="H75" i="7"/>
  <c r="I74" i="7"/>
  <c r="H74" i="7"/>
  <c r="I73" i="7"/>
  <c r="H73" i="7"/>
  <c r="I72" i="7"/>
  <c r="H72" i="7"/>
  <c r="I71" i="7"/>
  <c r="H71" i="7"/>
  <c r="I70" i="7"/>
  <c r="H70" i="7"/>
  <c r="I69" i="7"/>
  <c r="H69" i="7"/>
  <c r="I68" i="7"/>
  <c r="H68" i="7"/>
  <c r="I67" i="7"/>
  <c r="H67" i="7"/>
  <c r="I66" i="7"/>
  <c r="H66" i="7"/>
  <c r="I65" i="7"/>
  <c r="H65" i="7"/>
  <c r="I64" i="7"/>
  <c r="H64" i="7"/>
  <c r="I63" i="7"/>
  <c r="H63" i="7"/>
  <c r="I62" i="7"/>
  <c r="H62" i="7"/>
  <c r="I61" i="7"/>
  <c r="H61" i="7"/>
  <c r="I60" i="7"/>
  <c r="H60" i="7"/>
  <c r="I59" i="7"/>
  <c r="H59" i="7"/>
  <c r="I58" i="7"/>
  <c r="H58" i="7"/>
  <c r="I57" i="7"/>
  <c r="H57" i="7"/>
  <c r="I56" i="7"/>
  <c r="H56" i="7"/>
  <c r="I55" i="7"/>
  <c r="H55" i="7"/>
  <c r="I54" i="7"/>
  <c r="H54" i="7"/>
  <c r="I53" i="7"/>
  <c r="H53" i="7"/>
  <c r="I52" i="7"/>
  <c r="H52" i="7"/>
  <c r="I51" i="7"/>
  <c r="H51" i="7"/>
  <c r="I50" i="7"/>
  <c r="H50" i="7"/>
  <c r="I49" i="7"/>
  <c r="H49" i="7"/>
  <c r="I48" i="7"/>
  <c r="H48" i="7"/>
  <c r="F47" i="7"/>
  <c r="H47" i="7" s="1"/>
  <c r="E47" i="7"/>
  <c r="D47" i="7"/>
  <c r="C47" i="7"/>
  <c r="I45" i="7"/>
  <c r="H45" i="7"/>
  <c r="I44" i="7"/>
  <c r="H44" i="7"/>
  <c r="I43" i="7"/>
  <c r="H43" i="7"/>
  <c r="I42" i="7"/>
  <c r="H42" i="7"/>
  <c r="I41" i="7"/>
  <c r="H41" i="7"/>
  <c r="I40" i="7"/>
  <c r="H40" i="7"/>
  <c r="I39" i="7"/>
  <c r="H39" i="7"/>
  <c r="I38" i="7"/>
  <c r="H38" i="7"/>
  <c r="I37" i="7"/>
  <c r="H37" i="7"/>
  <c r="I36" i="7"/>
  <c r="H36" i="7"/>
  <c r="I35" i="7"/>
  <c r="H35" i="7"/>
  <c r="I34" i="7"/>
  <c r="H34" i="7"/>
  <c r="I33" i="7"/>
  <c r="H33" i="7"/>
  <c r="I32" i="7"/>
  <c r="H32" i="7"/>
  <c r="I31" i="7"/>
  <c r="H31" i="7"/>
  <c r="F30" i="7"/>
  <c r="E30" i="7"/>
  <c r="D30" i="7"/>
  <c r="C30" i="7"/>
  <c r="I29" i="7"/>
  <c r="H29" i="7"/>
  <c r="I28" i="7"/>
  <c r="H28" i="7"/>
  <c r="I27" i="7"/>
  <c r="H27" i="7"/>
  <c r="I26" i="7"/>
  <c r="H26" i="7"/>
  <c r="I25" i="7"/>
  <c r="H25" i="7"/>
  <c r="I24" i="7"/>
  <c r="H24" i="7"/>
  <c r="F23" i="7"/>
  <c r="E23" i="7"/>
  <c r="D23" i="7"/>
  <c r="C23" i="7"/>
  <c r="I22" i="7"/>
  <c r="H22" i="7"/>
  <c r="I21" i="7"/>
  <c r="H21" i="7"/>
  <c r="F20" i="7"/>
  <c r="E20" i="7"/>
  <c r="D20" i="7"/>
  <c r="C20" i="7"/>
  <c r="I19" i="7"/>
  <c r="H19" i="7"/>
  <c r="I18" i="7"/>
  <c r="H18" i="7"/>
  <c r="I17" i="7"/>
  <c r="H17" i="7"/>
  <c r="I16" i="7"/>
  <c r="H16" i="7"/>
  <c r="I15" i="7"/>
  <c r="H15" i="7"/>
  <c r="I14" i="7"/>
  <c r="H14" i="7"/>
  <c r="F13" i="7"/>
  <c r="H13" i="7" s="1"/>
  <c r="E13" i="7"/>
  <c r="D13" i="7"/>
  <c r="C13" i="7"/>
  <c r="I12" i="7"/>
  <c r="H12" i="7"/>
  <c r="F11" i="7"/>
  <c r="E11" i="7"/>
  <c r="D11" i="7"/>
  <c r="C11" i="7"/>
  <c r="I10" i="7"/>
  <c r="H10" i="7"/>
  <c r="F9" i="7"/>
  <c r="H9" i="7" s="1"/>
  <c r="E9" i="7"/>
  <c r="D9" i="7"/>
  <c r="C9" i="7"/>
  <c r="M198" i="6"/>
  <c r="L198" i="6"/>
  <c r="M197" i="6"/>
  <c r="L197" i="6"/>
  <c r="J197" i="6"/>
  <c r="I197" i="6"/>
  <c r="H197" i="6"/>
  <c r="G197" i="6"/>
  <c r="M196" i="6"/>
  <c r="L196" i="6"/>
  <c r="M195" i="6"/>
  <c r="L195" i="6"/>
  <c r="M194" i="6"/>
  <c r="L194" i="6"/>
  <c r="M193" i="6"/>
  <c r="L193" i="6"/>
  <c r="J193" i="6"/>
  <c r="I193" i="6"/>
  <c r="H193" i="6"/>
  <c r="G193" i="6"/>
  <c r="M192" i="6"/>
  <c r="L192" i="6"/>
  <c r="M191" i="6"/>
  <c r="L191" i="6"/>
  <c r="M190" i="6"/>
  <c r="L190" i="6"/>
  <c r="M189" i="6"/>
  <c r="L189" i="6"/>
  <c r="M188" i="6"/>
  <c r="L188" i="6"/>
  <c r="M187" i="6"/>
  <c r="L187" i="6"/>
  <c r="M186" i="6"/>
  <c r="L186" i="6"/>
  <c r="M185" i="6"/>
  <c r="L185" i="6"/>
  <c r="M184" i="6"/>
  <c r="L184" i="6"/>
  <c r="M183" i="6"/>
  <c r="L183" i="6"/>
  <c r="M182" i="6"/>
  <c r="L182" i="6"/>
  <c r="M181" i="6"/>
  <c r="L181" i="6"/>
  <c r="J181" i="6"/>
  <c r="I181" i="6"/>
  <c r="H181" i="6"/>
  <c r="G181" i="6"/>
  <c r="M180" i="6"/>
  <c r="L180" i="6"/>
  <c r="J180" i="6"/>
  <c r="I180" i="6"/>
  <c r="H180" i="6"/>
  <c r="G180" i="6"/>
  <c r="M179" i="6"/>
  <c r="L179" i="6"/>
  <c r="J179" i="6"/>
  <c r="I179" i="6"/>
  <c r="H179" i="6"/>
  <c r="G179" i="6"/>
  <c r="M178" i="6"/>
  <c r="L178" i="6"/>
  <c r="M177" i="6"/>
  <c r="L177" i="6"/>
  <c r="M176" i="6"/>
  <c r="L176" i="6"/>
  <c r="M175" i="6"/>
  <c r="L175" i="6"/>
  <c r="J175" i="6"/>
  <c r="I175" i="6"/>
  <c r="H175" i="6"/>
  <c r="G175" i="6"/>
  <c r="M174" i="6"/>
  <c r="L174" i="6"/>
  <c r="J174" i="6"/>
  <c r="I174" i="6"/>
  <c r="H174" i="6"/>
  <c r="G174" i="6"/>
  <c r="M173" i="6"/>
  <c r="L173" i="6"/>
  <c r="J173" i="6"/>
  <c r="I173" i="6"/>
  <c r="H173" i="6"/>
  <c r="G173" i="6"/>
  <c r="M172" i="6"/>
  <c r="L172" i="6"/>
  <c r="J172" i="6"/>
  <c r="I172" i="6"/>
  <c r="H172" i="6"/>
  <c r="G172" i="6"/>
  <c r="M171" i="6"/>
  <c r="L171" i="6"/>
  <c r="M170" i="6"/>
  <c r="L170" i="6"/>
  <c r="M169" i="6"/>
  <c r="L169" i="6"/>
  <c r="J169" i="6"/>
  <c r="I169" i="6"/>
  <c r="H169" i="6"/>
  <c r="G169" i="6"/>
  <c r="M168" i="6"/>
  <c r="L168" i="6"/>
  <c r="M167" i="6"/>
  <c r="L167" i="6"/>
  <c r="M166" i="6"/>
  <c r="L166" i="6"/>
  <c r="M165" i="6"/>
  <c r="L165" i="6"/>
  <c r="J165" i="6"/>
  <c r="I165" i="6"/>
  <c r="H165" i="6"/>
  <c r="G165" i="6"/>
  <c r="M164" i="6"/>
  <c r="L164" i="6"/>
  <c r="M163" i="6"/>
  <c r="L163" i="6"/>
  <c r="J163" i="6"/>
  <c r="I163" i="6"/>
  <c r="H163" i="6"/>
  <c r="G163" i="6"/>
  <c r="M162" i="6"/>
  <c r="L162" i="6"/>
  <c r="J162" i="6"/>
  <c r="I162" i="6"/>
  <c r="H162" i="6"/>
  <c r="G162" i="6"/>
  <c r="M161" i="6"/>
  <c r="L161" i="6"/>
  <c r="J161" i="6"/>
  <c r="I161" i="6"/>
  <c r="H161" i="6"/>
  <c r="G161" i="6"/>
  <c r="M160" i="6"/>
  <c r="L160" i="6"/>
  <c r="J160" i="6"/>
  <c r="I160" i="6"/>
  <c r="H160" i="6"/>
  <c r="G160" i="6"/>
  <c r="M159" i="6"/>
  <c r="L159" i="6"/>
  <c r="M158" i="6"/>
  <c r="L158" i="6"/>
  <c r="J158" i="6"/>
  <c r="I158" i="6"/>
  <c r="H158" i="6"/>
  <c r="G158" i="6"/>
  <c r="M157" i="6"/>
  <c r="L157" i="6"/>
  <c r="M156" i="6"/>
  <c r="L156" i="6"/>
  <c r="M155" i="6"/>
  <c r="L155" i="6"/>
  <c r="M154" i="6"/>
  <c r="L154" i="6"/>
  <c r="M153" i="6"/>
  <c r="L153" i="6"/>
  <c r="J153" i="6"/>
  <c r="I153" i="6"/>
  <c r="H153" i="6"/>
  <c r="G153" i="6"/>
  <c r="M152" i="6"/>
  <c r="L152" i="6"/>
  <c r="M151" i="6"/>
  <c r="L151" i="6"/>
  <c r="M150" i="6"/>
  <c r="L150" i="6"/>
  <c r="J150" i="6"/>
  <c r="I150" i="6"/>
  <c r="H150" i="6"/>
  <c r="G150" i="6"/>
  <c r="M149" i="6"/>
  <c r="L149" i="6"/>
  <c r="J149" i="6"/>
  <c r="I149" i="6"/>
  <c r="H149" i="6"/>
  <c r="G149" i="6"/>
  <c r="M148" i="6"/>
  <c r="L148" i="6"/>
  <c r="J148" i="6"/>
  <c r="I148" i="6"/>
  <c r="H148" i="6"/>
  <c r="G148" i="6"/>
  <c r="M147" i="6"/>
  <c r="L147" i="6"/>
  <c r="J147" i="6"/>
  <c r="I147" i="6"/>
  <c r="H147" i="6"/>
  <c r="G147" i="6"/>
  <c r="M146" i="6"/>
  <c r="L146" i="6"/>
  <c r="M145" i="6"/>
  <c r="L145" i="6"/>
  <c r="J145" i="6"/>
  <c r="I145" i="6"/>
  <c r="H145" i="6"/>
  <c r="G145" i="6"/>
  <c r="M144" i="6"/>
  <c r="L144" i="6"/>
  <c r="J144" i="6"/>
  <c r="I144" i="6"/>
  <c r="H144" i="6"/>
  <c r="G144" i="6"/>
  <c r="M143" i="6"/>
  <c r="L143" i="6"/>
  <c r="M142" i="6"/>
  <c r="L142" i="6"/>
  <c r="K142" i="6"/>
  <c r="J142" i="6"/>
  <c r="I142" i="6"/>
  <c r="H142" i="6"/>
  <c r="G142" i="6"/>
  <c r="M141" i="6"/>
  <c r="L141" i="6"/>
  <c r="K141" i="6"/>
  <c r="J141" i="6"/>
  <c r="I141" i="6"/>
  <c r="H141" i="6"/>
  <c r="G141" i="6"/>
  <c r="M140" i="6"/>
  <c r="L140" i="6"/>
  <c r="M139" i="6"/>
  <c r="L139" i="6"/>
  <c r="M138" i="6"/>
  <c r="L138" i="6"/>
  <c r="M137" i="6"/>
  <c r="L137" i="6"/>
  <c r="M136" i="6"/>
  <c r="L136" i="6"/>
  <c r="J136" i="6"/>
  <c r="I136" i="6"/>
  <c r="H136" i="6"/>
  <c r="G136" i="6"/>
  <c r="M135" i="6"/>
  <c r="L135" i="6"/>
  <c r="M134" i="6"/>
  <c r="L134" i="6"/>
  <c r="J134" i="6"/>
  <c r="I134" i="6"/>
  <c r="H134" i="6"/>
  <c r="G134" i="6"/>
  <c r="M133" i="6"/>
  <c r="L133" i="6"/>
  <c r="M132" i="6"/>
  <c r="L132" i="6"/>
  <c r="J132" i="6"/>
  <c r="I132" i="6"/>
  <c r="H132" i="6"/>
  <c r="G132" i="6"/>
  <c r="M131" i="6"/>
  <c r="L131" i="6"/>
  <c r="J131" i="6"/>
  <c r="I131" i="6"/>
  <c r="H131" i="6"/>
  <c r="G131" i="6"/>
  <c r="M130" i="6"/>
  <c r="L130" i="6"/>
  <c r="J130" i="6"/>
  <c r="I130" i="6"/>
  <c r="H130" i="6"/>
  <c r="G130" i="6"/>
  <c r="M129" i="6"/>
  <c r="L129" i="6"/>
  <c r="M128" i="6"/>
  <c r="L128" i="6"/>
  <c r="J128" i="6"/>
  <c r="I128" i="6"/>
  <c r="H128" i="6"/>
  <c r="G128" i="6"/>
  <c r="M127" i="6"/>
  <c r="L127" i="6"/>
  <c r="M126" i="6"/>
  <c r="L126" i="6"/>
  <c r="M125" i="6"/>
  <c r="L125" i="6"/>
  <c r="M124" i="6"/>
  <c r="L124" i="6"/>
  <c r="M123" i="6"/>
  <c r="L123" i="6"/>
  <c r="J123" i="6"/>
  <c r="I123" i="6"/>
  <c r="H123" i="6"/>
  <c r="G123" i="6"/>
  <c r="M122" i="6"/>
  <c r="L122" i="6"/>
  <c r="M121" i="6"/>
  <c r="L121" i="6"/>
  <c r="J121" i="6"/>
  <c r="I121" i="6"/>
  <c r="H121" i="6"/>
  <c r="G121" i="6"/>
  <c r="M120" i="6"/>
  <c r="L120" i="6"/>
  <c r="M119" i="6"/>
  <c r="L119" i="6"/>
  <c r="M118" i="6"/>
  <c r="L118" i="6"/>
  <c r="J118" i="6"/>
  <c r="I118" i="6"/>
  <c r="H118" i="6"/>
  <c r="G118" i="6"/>
  <c r="M117" i="6"/>
  <c r="L117" i="6"/>
  <c r="J117" i="6"/>
  <c r="I117" i="6"/>
  <c r="H117" i="6"/>
  <c r="G117" i="6"/>
  <c r="M116" i="6"/>
  <c r="L116" i="6"/>
  <c r="M115" i="6"/>
  <c r="L115" i="6"/>
  <c r="J115" i="6"/>
  <c r="I115" i="6"/>
  <c r="H115" i="6"/>
  <c r="G115" i="6"/>
  <c r="M114" i="6"/>
  <c r="L114" i="6"/>
  <c r="J114" i="6"/>
  <c r="I114" i="6"/>
  <c r="H114" i="6"/>
  <c r="G114" i="6"/>
  <c r="M113" i="6"/>
  <c r="L113" i="6"/>
  <c r="J113" i="6"/>
  <c r="I113" i="6"/>
  <c r="H113" i="6"/>
  <c r="G113" i="6"/>
  <c r="M112" i="6"/>
  <c r="L112" i="6"/>
  <c r="M111" i="6"/>
  <c r="L111" i="6"/>
  <c r="J111" i="6"/>
  <c r="I111" i="6"/>
  <c r="H111" i="6"/>
  <c r="G111" i="6"/>
  <c r="M110" i="6"/>
  <c r="L110" i="6"/>
  <c r="M109" i="6"/>
  <c r="L109" i="6"/>
  <c r="J109" i="6"/>
  <c r="I109" i="6"/>
  <c r="H109" i="6"/>
  <c r="G109" i="6"/>
  <c r="M108" i="6"/>
  <c r="L108" i="6"/>
  <c r="J108" i="6"/>
  <c r="I108" i="6"/>
  <c r="H108" i="6"/>
  <c r="G108" i="6"/>
  <c r="M107" i="6"/>
  <c r="L107" i="6"/>
  <c r="J107" i="6"/>
  <c r="I107" i="6"/>
  <c r="H107" i="6"/>
  <c r="G107" i="6"/>
  <c r="M106" i="6"/>
  <c r="L106" i="6"/>
  <c r="M105" i="6"/>
  <c r="L105" i="6"/>
  <c r="M104" i="6"/>
  <c r="L104" i="6"/>
  <c r="M103" i="6"/>
  <c r="L103" i="6"/>
  <c r="M102" i="6"/>
  <c r="L102" i="6"/>
  <c r="J102" i="6"/>
  <c r="I102" i="6"/>
  <c r="H102" i="6"/>
  <c r="G102" i="6"/>
  <c r="M101" i="6"/>
  <c r="L101" i="6"/>
  <c r="M100" i="6"/>
  <c r="L100" i="6"/>
  <c r="M99" i="6"/>
  <c r="L99" i="6"/>
  <c r="M98" i="6"/>
  <c r="L98" i="6"/>
  <c r="M97" i="6"/>
  <c r="L97" i="6"/>
  <c r="M96" i="6"/>
  <c r="L96" i="6"/>
  <c r="J96" i="6"/>
  <c r="I96" i="6"/>
  <c r="H96" i="6"/>
  <c r="G96" i="6"/>
  <c r="M95" i="6"/>
  <c r="L95" i="6"/>
  <c r="J95" i="6"/>
  <c r="I95" i="6"/>
  <c r="H95" i="6"/>
  <c r="G95" i="6"/>
  <c r="M94" i="6"/>
  <c r="L94" i="6"/>
  <c r="J94" i="6"/>
  <c r="I94" i="6"/>
  <c r="H94" i="6"/>
  <c r="G94" i="6"/>
  <c r="M93" i="6"/>
  <c r="L93" i="6"/>
  <c r="M92" i="6"/>
  <c r="L92" i="6"/>
  <c r="M91" i="6"/>
  <c r="L91" i="6"/>
  <c r="M90" i="6"/>
  <c r="L90" i="6"/>
  <c r="M89" i="6"/>
  <c r="L89" i="6"/>
  <c r="J89" i="6"/>
  <c r="I89" i="6"/>
  <c r="H89" i="6"/>
  <c r="G89" i="6"/>
  <c r="M88" i="6"/>
  <c r="L88" i="6"/>
  <c r="M87" i="6"/>
  <c r="L87" i="6"/>
  <c r="J87" i="6"/>
  <c r="I87" i="6"/>
  <c r="H87" i="6"/>
  <c r="G87" i="6"/>
  <c r="M86" i="6"/>
  <c r="L86" i="6"/>
  <c r="M85" i="6"/>
  <c r="L85" i="6"/>
  <c r="J85" i="6"/>
  <c r="I85" i="6"/>
  <c r="H85" i="6"/>
  <c r="G85" i="6"/>
  <c r="M84" i="6"/>
  <c r="L84" i="6"/>
  <c r="M83" i="6"/>
  <c r="L83" i="6"/>
  <c r="M82" i="6"/>
  <c r="L82" i="6"/>
  <c r="J82" i="6"/>
  <c r="I82" i="6"/>
  <c r="H82" i="6"/>
  <c r="G82" i="6"/>
  <c r="M81" i="6"/>
  <c r="L81" i="6"/>
  <c r="M80" i="6"/>
  <c r="L80" i="6"/>
  <c r="J80" i="6"/>
  <c r="I80" i="6"/>
  <c r="H80" i="6"/>
  <c r="G80" i="6"/>
  <c r="M79" i="6"/>
  <c r="L79" i="6"/>
  <c r="M78" i="6"/>
  <c r="L78" i="6"/>
  <c r="M77" i="6"/>
  <c r="L77" i="6"/>
  <c r="J77" i="6"/>
  <c r="I77" i="6"/>
  <c r="H77" i="6"/>
  <c r="G77" i="6"/>
  <c r="M76" i="6"/>
  <c r="L76" i="6"/>
  <c r="J76" i="6"/>
  <c r="I76" i="6"/>
  <c r="H76" i="6"/>
  <c r="G76" i="6"/>
  <c r="M75" i="6"/>
  <c r="L75" i="6"/>
  <c r="J75" i="6"/>
  <c r="I75" i="6"/>
  <c r="H75" i="6"/>
  <c r="G75" i="6"/>
  <c r="M74" i="6"/>
  <c r="L74" i="6"/>
  <c r="J74" i="6"/>
  <c r="I74" i="6"/>
  <c r="H74" i="6"/>
  <c r="G74" i="6"/>
  <c r="M73" i="6"/>
  <c r="L73" i="6"/>
  <c r="M72" i="6"/>
  <c r="L72" i="6"/>
  <c r="J72" i="6"/>
  <c r="I72" i="6"/>
  <c r="H72" i="6"/>
  <c r="G72" i="6"/>
  <c r="M71" i="6"/>
  <c r="L71" i="6"/>
  <c r="M70" i="6"/>
  <c r="L70" i="6"/>
  <c r="M69" i="6"/>
  <c r="L69" i="6"/>
  <c r="J69" i="6"/>
  <c r="I69" i="6"/>
  <c r="H69" i="6"/>
  <c r="G69" i="6"/>
  <c r="M68" i="6"/>
  <c r="L68" i="6"/>
  <c r="M67" i="6"/>
  <c r="L67" i="6"/>
  <c r="J67" i="6"/>
  <c r="I67" i="6"/>
  <c r="H67" i="6"/>
  <c r="G67" i="6"/>
  <c r="M66" i="6"/>
  <c r="L66" i="6"/>
  <c r="M65" i="6"/>
  <c r="L65" i="6"/>
  <c r="FK64" i="6"/>
  <c r="M64" i="6"/>
  <c r="L64" i="6"/>
  <c r="J64" i="6"/>
  <c r="I64" i="6"/>
  <c r="H64" i="6"/>
  <c r="G64" i="6"/>
  <c r="M63" i="6"/>
  <c r="L63" i="6"/>
  <c r="M62" i="6"/>
  <c r="L62" i="6"/>
  <c r="M61" i="6"/>
  <c r="L61" i="6"/>
  <c r="J61" i="6"/>
  <c r="I61" i="6"/>
  <c r="H61" i="6"/>
  <c r="G61" i="6"/>
  <c r="M60" i="6"/>
  <c r="L60" i="6"/>
  <c r="M59" i="6"/>
  <c r="L59" i="6"/>
  <c r="M58" i="6"/>
  <c r="L58" i="6"/>
  <c r="M57" i="6"/>
  <c r="L57" i="6"/>
  <c r="M56" i="6"/>
  <c r="L56" i="6"/>
  <c r="M55" i="6"/>
  <c r="L55" i="6"/>
  <c r="M54" i="6"/>
  <c r="L54" i="6"/>
  <c r="M53" i="6"/>
  <c r="L53" i="6"/>
  <c r="M52" i="6"/>
  <c r="L52" i="6"/>
  <c r="M51" i="6"/>
  <c r="L51" i="6"/>
  <c r="J51" i="6"/>
  <c r="I51" i="6"/>
  <c r="H51" i="6"/>
  <c r="G51" i="6"/>
  <c r="M50" i="6"/>
  <c r="L50" i="6"/>
  <c r="M49" i="6"/>
  <c r="L49" i="6"/>
  <c r="M48" i="6"/>
  <c r="L48" i="6"/>
  <c r="M47" i="6"/>
  <c r="L47" i="6"/>
  <c r="M46" i="6"/>
  <c r="L46" i="6"/>
  <c r="M45" i="6"/>
  <c r="L45" i="6"/>
  <c r="J45" i="6"/>
  <c r="I45" i="6"/>
  <c r="H45" i="6"/>
  <c r="G45" i="6"/>
  <c r="M44" i="6"/>
  <c r="L44" i="6"/>
  <c r="M43" i="6"/>
  <c r="L43" i="6"/>
  <c r="M42" i="6"/>
  <c r="L42" i="6"/>
  <c r="M41" i="6"/>
  <c r="L41" i="6"/>
  <c r="M40" i="6"/>
  <c r="L40" i="6"/>
  <c r="M39" i="6"/>
  <c r="L39" i="6"/>
  <c r="J39" i="6"/>
  <c r="I39" i="6"/>
  <c r="H39" i="6"/>
  <c r="G39" i="6"/>
  <c r="M38" i="6"/>
  <c r="L38" i="6"/>
  <c r="M37" i="6"/>
  <c r="L37" i="6"/>
  <c r="M36" i="6"/>
  <c r="L36" i="6"/>
  <c r="M35" i="6"/>
  <c r="L35" i="6"/>
  <c r="J35" i="6"/>
  <c r="I35" i="6"/>
  <c r="H35" i="6"/>
  <c r="G35" i="6"/>
  <c r="M34" i="6"/>
  <c r="L34" i="6"/>
  <c r="M33" i="6"/>
  <c r="L33" i="6"/>
  <c r="M32" i="6"/>
  <c r="L32" i="6"/>
  <c r="M31" i="6"/>
  <c r="L31" i="6"/>
  <c r="M30" i="6"/>
  <c r="L30" i="6"/>
  <c r="M29" i="6"/>
  <c r="L29" i="6"/>
  <c r="J29" i="6"/>
  <c r="I29" i="6"/>
  <c r="H29" i="6"/>
  <c r="G29" i="6"/>
  <c r="M28" i="6"/>
  <c r="L28" i="6"/>
  <c r="M27" i="6"/>
  <c r="L27" i="6"/>
  <c r="M26" i="6"/>
  <c r="L26" i="6"/>
  <c r="M25" i="6"/>
  <c r="L25" i="6"/>
  <c r="J25" i="6"/>
  <c r="I25" i="6"/>
  <c r="H25" i="6"/>
  <c r="G25" i="6"/>
  <c r="M24" i="6"/>
  <c r="L24" i="6"/>
  <c r="J24" i="6"/>
  <c r="I24" i="6"/>
  <c r="H24" i="6"/>
  <c r="G24" i="6"/>
  <c r="M23" i="6"/>
  <c r="L23" i="6"/>
  <c r="J23" i="6"/>
  <c r="I23" i="6"/>
  <c r="H23" i="6"/>
  <c r="G23" i="6"/>
  <c r="M22" i="6"/>
  <c r="L22" i="6"/>
  <c r="M21" i="6"/>
  <c r="L21" i="6"/>
  <c r="M20" i="6"/>
  <c r="L20" i="6"/>
  <c r="J20" i="6"/>
  <c r="I20" i="6"/>
  <c r="H20" i="6"/>
  <c r="G20" i="6"/>
  <c r="M19" i="6"/>
  <c r="L19" i="6"/>
  <c r="J19" i="6"/>
  <c r="I19" i="6"/>
  <c r="H19" i="6"/>
  <c r="G19" i="6"/>
  <c r="M18" i="6"/>
  <c r="L18" i="6"/>
  <c r="J18" i="6"/>
  <c r="I18" i="6"/>
  <c r="H18" i="6"/>
  <c r="G18" i="6"/>
  <c r="M17" i="6"/>
  <c r="L17" i="6"/>
  <c r="J17" i="6"/>
  <c r="I17" i="6"/>
  <c r="H17" i="6"/>
  <c r="G17" i="6"/>
  <c r="M16" i="6"/>
  <c r="L16" i="6"/>
  <c r="M15" i="6"/>
  <c r="L15" i="6"/>
  <c r="M14" i="6"/>
  <c r="L14" i="6"/>
  <c r="M13" i="6"/>
  <c r="L13" i="6"/>
  <c r="M12" i="6"/>
  <c r="L12" i="6"/>
  <c r="M11" i="6"/>
  <c r="L11" i="6"/>
  <c r="J11" i="6"/>
  <c r="I11" i="6"/>
  <c r="H11" i="6"/>
  <c r="G11" i="6"/>
  <c r="M10" i="6"/>
  <c r="L10" i="6"/>
  <c r="J10" i="6"/>
  <c r="I10" i="6"/>
  <c r="H10" i="6"/>
  <c r="G10" i="6"/>
  <c r="M9" i="6"/>
  <c r="L9" i="6"/>
  <c r="J9" i="6"/>
  <c r="I9" i="6"/>
  <c r="H9" i="6"/>
  <c r="G9" i="6"/>
  <c r="M8" i="6"/>
  <c r="L8" i="6"/>
  <c r="J8" i="6"/>
  <c r="I8" i="6"/>
  <c r="H8" i="6"/>
  <c r="G8" i="6"/>
  <c r="I20" i="7" l="1"/>
  <c r="H94" i="7"/>
  <c r="I127" i="7"/>
  <c r="H11" i="7"/>
  <c r="D8" i="7"/>
  <c r="H20" i="7"/>
  <c r="H123" i="7"/>
  <c r="I45" i="11"/>
  <c r="E66" i="11"/>
  <c r="F15" i="11"/>
  <c r="H64" i="11"/>
  <c r="H67" i="11"/>
  <c r="H79" i="11"/>
  <c r="I20" i="11"/>
  <c r="H32" i="11"/>
  <c r="H16" i="11"/>
  <c r="D66" i="11"/>
  <c r="E15" i="11"/>
  <c r="I23" i="7"/>
  <c r="I85" i="7"/>
  <c r="H44" i="8"/>
  <c r="I44" i="8"/>
  <c r="H61" i="8"/>
  <c r="I70" i="8"/>
  <c r="J40" i="9"/>
  <c r="I22" i="9"/>
  <c r="E8" i="7"/>
  <c r="I9" i="7"/>
  <c r="F8" i="7"/>
  <c r="I11" i="7"/>
  <c r="I13" i="7"/>
  <c r="H23" i="7"/>
  <c r="I47" i="7"/>
  <c r="I123" i="7"/>
  <c r="E9" i="8"/>
  <c r="I10" i="8"/>
  <c r="H13" i="8"/>
  <c r="I132" i="8"/>
  <c r="H30" i="7"/>
  <c r="I76" i="7"/>
  <c r="I83" i="7"/>
  <c r="H20" i="8"/>
  <c r="F8" i="8"/>
  <c r="I20" i="8"/>
  <c r="I75" i="8"/>
  <c r="H75" i="8"/>
  <c r="H110" i="8"/>
  <c r="I41" i="9"/>
  <c r="D8" i="9"/>
  <c r="C8" i="7"/>
  <c r="I30" i="7"/>
  <c r="I78" i="7"/>
  <c r="I125" i="7"/>
  <c r="H9" i="8"/>
  <c r="D8" i="8"/>
  <c r="I33" i="8"/>
  <c r="H33" i="8"/>
  <c r="H103" i="8"/>
  <c r="I103" i="8"/>
  <c r="C8" i="10"/>
  <c r="I90" i="7"/>
  <c r="I92" i="7"/>
  <c r="I94" i="7"/>
  <c r="H10" i="8"/>
  <c r="I31" i="8"/>
  <c r="H70" i="8"/>
  <c r="H99" i="8"/>
  <c r="E8" i="9"/>
  <c r="I17" i="10"/>
  <c r="H17" i="10"/>
  <c r="H83" i="7"/>
  <c r="H125" i="7"/>
  <c r="H127" i="7"/>
  <c r="H24" i="8"/>
  <c r="H26" i="8"/>
  <c r="H28" i="8"/>
  <c r="H36" i="8"/>
  <c r="H59" i="8"/>
  <c r="H65" i="8"/>
  <c r="H88" i="8"/>
  <c r="H106" i="8"/>
  <c r="I128" i="8"/>
  <c r="I9" i="10"/>
  <c r="F8" i="10"/>
  <c r="H9" i="10"/>
  <c r="H11" i="10"/>
  <c r="D8" i="10"/>
  <c r="C8" i="8"/>
  <c r="H83" i="8"/>
  <c r="H90" i="8"/>
  <c r="H97" i="8"/>
  <c r="H108" i="8"/>
  <c r="I112" i="8"/>
  <c r="I126" i="8"/>
  <c r="I115" i="8"/>
  <c r="I123" i="8"/>
  <c r="I135" i="8"/>
  <c r="J35" i="9"/>
  <c r="H22" i="9"/>
  <c r="H21" i="10"/>
  <c r="I25" i="10"/>
  <c r="H30" i="10"/>
  <c r="I30" i="10"/>
  <c r="H63" i="10"/>
  <c r="I63" i="10"/>
  <c r="C15" i="11"/>
  <c r="H137" i="8"/>
  <c r="J36" i="9"/>
  <c r="J37" i="9"/>
  <c r="J38" i="9"/>
  <c r="J39" i="9"/>
  <c r="I137" i="8"/>
  <c r="H8" i="9"/>
  <c r="H25" i="9"/>
  <c r="E8" i="10"/>
  <c r="H28" i="10"/>
  <c r="I15" i="11"/>
  <c r="D15" i="11"/>
  <c r="H20" i="11"/>
  <c r="H58" i="11"/>
  <c r="I58" i="11"/>
  <c r="H60" i="11"/>
  <c r="H19" i="10"/>
  <c r="H54" i="10"/>
  <c r="I52" i="11"/>
  <c r="H52" i="11"/>
  <c r="H61" i="10"/>
  <c r="H66" i="11"/>
  <c r="I33" i="10"/>
  <c r="I72" i="10"/>
  <c r="F8" i="11"/>
  <c r="I9" i="11"/>
  <c r="I11" i="11"/>
  <c r="H13" i="11"/>
  <c r="I54" i="11"/>
  <c r="I67" i="11"/>
  <c r="I79" i="11"/>
  <c r="I83" i="11"/>
  <c r="H49" i="11"/>
  <c r="H56" i="11"/>
  <c r="I60" i="11"/>
  <c r="I66" i="10"/>
  <c r="I70" i="10"/>
  <c r="I74" i="10"/>
  <c r="I49" i="11"/>
  <c r="I56" i="11"/>
  <c r="I77" i="11"/>
  <c r="I81" i="11"/>
  <c r="I32" i="11"/>
  <c r="I64" i="11"/>
  <c r="I66" i="11"/>
  <c r="I74" i="11"/>
  <c r="I86" i="11"/>
  <c r="H54" i="11"/>
  <c r="E8" i="11" l="1"/>
  <c r="J112" i="11" s="1"/>
  <c r="C8" i="11"/>
  <c r="H112" i="11" s="1"/>
  <c r="I42" i="9"/>
  <c r="I8" i="7"/>
  <c r="H8" i="7"/>
  <c r="D8" i="11"/>
  <c r="H8" i="11" s="1"/>
  <c r="J42" i="9"/>
  <c r="I8" i="9"/>
  <c r="H15" i="11"/>
  <c r="H8" i="10"/>
  <c r="I8" i="10"/>
  <c r="H8" i="8"/>
  <c r="I8" i="8"/>
  <c r="I9" i="8"/>
  <c r="E8" i="8"/>
  <c r="I8" i="11"/>
  <c r="I112" i="11" l="1"/>
</calcChain>
</file>

<file path=xl/sharedStrings.xml><?xml version="1.0" encoding="utf-8"?>
<sst xmlns="http://schemas.openxmlformats.org/spreadsheetml/2006/main" count="1191" uniqueCount="682">
  <si>
    <t>Informes Sobre la Situación Económica, las Finanzas Públicas y la Deuda Pública, Anexos</t>
  </si>
  <si>
    <t>Avance en el ejercicio del presupuesto</t>
  </si>
  <si>
    <t>Aprobado 
anual</t>
  </si>
  <si>
    <t>Autorizado anual</t>
  </si>
  <si>
    <t>Porcentaje de avance</t>
  </si>
  <si>
    <t>Ramo</t>
  </si>
  <si>
    <t>Autorizado  al periodo</t>
  </si>
  <si>
    <t>(a)</t>
  </si>
  <si>
    <t>(b)</t>
  </si>
  <si>
    <t>(c)</t>
  </si>
  <si>
    <t>(d)</t>
  </si>
  <si>
    <t>08 Agricultura, Ganadería,  Desarrollo Rural, Pesca y Alimentación</t>
  </si>
  <si>
    <t>09 Comunicaciones y Transportes</t>
  </si>
  <si>
    <t>Estudios y proyectos de construcción de caminos rurales y carreteras alimentadoras</t>
  </si>
  <si>
    <t>Programa de Empleo Temporal (PET)</t>
  </si>
  <si>
    <t>11 Educación Pública</t>
  </si>
  <si>
    <t>Normar los servicios educativos</t>
  </si>
  <si>
    <t>Programa Nacional de Becas</t>
  </si>
  <si>
    <t>12 Salud</t>
  </si>
  <si>
    <t>15 Desarrollo Agrario, Territorial y Urbano</t>
  </si>
  <si>
    <t>16 Medio Ambiente y Recursos Naturales</t>
  </si>
  <si>
    <t>Planeación, Dirección y Evaluación Ambiental</t>
  </si>
  <si>
    <t>19 Aportaciones a Seguridad Social</t>
  </si>
  <si>
    <t>20 Desarrollo Social</t>
  </si>
  <si>
    <t>Programa de Abasto Social de Leche a cargo de Liconsa, S.A. de C.V.</t>
  </si>
  <si>
    <t>Programas del Fondo Nacional de Fomento a las Artesanías (FONART)</t>
  </si>
  <si>
    <t>Programa 3 x 1 para Migrantes</t>
  </si>
  <si>
    <t>Programa de Coinversión Social</t>
  </si>
  <si>
    <t>Programa de estancias infantiles para apoyar a madres trabajadoras</t>
  </si>
  <si>
    <t>Fondo de Apoyo a Migrantes</t>
  </si>
  <si>
    <t>33 Aportaciones Federales para Entidades Federativas y Municipios</t>
  </si>
  <si>
    <t>FAIS Municipal y de las Demarcaciones Territoriales del Distrito Federal</t>
  </si>
  <si>
    <t>35 Comisión Nacional de los Derechos Humanos</t>
  </si>
  <si>
    <t>38 Consejo Nacional de Ciencia y Tecnología</t>
  </si>
  <si>
    <t>Programa Presupuestario</t>
  </si>
  <si>
    <r>
      <t xml:space="preserve">Gasto pagado </t>
    </r>
    <r>
      <rPr>
        <vertAlign val="superscript"/>
        <sz val="7"/>
        <color theme="1"/>
        <rFont val="Soberana Sans"/>
        <family val="3"/>
      </rPr>
      <t>1_/</t>
    </r>
  </si>
  <si>
    <t>Fuente: Dependencias y entidades de la Administración Pública Federal.</t>
  </si>
  <si>
    <t xml:space="preserve">1_/ De acuerdo con la Ley General de Contabilidad Gubernamental, corresponde al momento contable del gasto que refleja la cancelación total o parcial de las obligaciones de pago, que se concreta mediante el desembolso de efectivo o cualquier otro medio de pago. </t>
  </si>
  <si>
    <t>PROSPERA Programa de Inclusión Social</t>
  </si>
  <si>
    <t>Actividades de apoyo administrativo</t>
  </si>
  <si>
    <t>Planeación y Articulación de la Acción Pública hacia los Pueblos Indígenas</t>
  </si>
  <si>
    <t>Programa de Apoyo a la Educación Indígena</t>
  </si>
  <si>
    <t>Programa para el Mejoramiento de la Producción y la Productividad Indígena</t>
  </si>
  <si>
    <t>Programa de Derechos Indígenas</t>
  </si>
  <si>
    <t>Programa de Fomento a la Agricultura</t>
  </si>
  <si>
    <t>Conservación de infraestructura de caminos rurales y carreteras alimentadoras</t>
  </si>
  <si>
    <t>Programa de Fomento a la Economía Social</t>
  </si>
  <si>
    <t>Programa para la Inclusión y la Equidad Educativa</t>
  </si>
  <si>
    <t>Seguro Popular</t>
  </si>
  <si>
    <t>Programa IMSS-PROSPERA</t>
  </si>
  <si>
    <t>Programa de Abasto Rural a cargo de Diconsa, S.A. de C.V. (DICONSA)</t>
  </si>
  <si>
    <t>Pensión para Adultos Mayores</t>
  </si>
  <si>
    <t xml:space="preserve">FAM Asistencia Social </t>
  </si>
  <si>
    <t>Programa de Infraestructura Indígena</t>
  </si>
  <si>
    <t>Actividades de apoyo a la función pública y buen gobierno</t>
  </si>
  <si>
    <t>04 Gobernación</t>
  </si>
  <si>
    <t>Nota: Las sumas parciales pueden no coincidir con el total, así como los cálculos porcentuales, debido al redondeo de las cifras.</t>
  </si>
  <si>
    <t>n.a.: No aplica.</t>
  </si>
  <si>
    <t>Conducción de la política interior</t>
  </si>
  <si>
    <t>Programa de Apoyos a Pequeños Productores</t>
  </si>
  <si>
    <t>Fortalecimiento de la Calidad Educativa</t>
  </si>
  <si>
    <t>Rectoría en Salud</t>
  </si>
  <si>
    <t>Prevención y control de enfermedades</t>
  </si>
  <si>
    <t>Salud materna, sexual y reproductiva</t>
  </si>
  <si>
    <t>Programa de Infraestructura</t>
  </si>
  <si>
    <t>Programa de Apoyo a la Vivienda</t>
  </si>
  <si>
    <t>Rehabilitación y Modernización de Presas y Estructuras de Cabeza</t>
  </si>
  <si>
    <t>Infraestructura para la Protección de Centros de Población y Áreas Productivas</t>
  </si>
  <si>
    <t>Infraestructura para la modernización y rehabilitación de riego y temporal tecnificado</t>
  </si>
  <si>
    <t>Programa de Conservación para el Desarrollo Sostenible</t>
  </si>
  <si>
    <t>Programa de Apoyo a la Infraestructura Hidroagrícola</t>
  </si>
  <si>
    <t>47 Entidades no Sectorizadas</t>
  </si>
  <si>
    <t xml:space="preserve">Educación para Adultos (INEA) </t>
  </si>
  <si>
    <t xml:space="preserve">Educación Inicial y Básica Comunitaria </t>
  </si>
  <si>
    <t>Educación y cultura indígena</t>
  </si>
  <si>
    <t xml:space="preserve">Fortalecimiento a la atención médica </t>
  </si>
  <si>
    <t xml:space="preserve">Apoyos para el Desarrollo Forestal Sustentable </t>
  </si>
  <si>
    <t>Apoyos para actividades científicas, tecnológicas y de innovación</t>
  </si>
  <si>
    <t>(d)/(b)*100</t>
  </si>
  <si>
    <t>(d)/(c)*100</t>
  </si>
  <si>
    <t xml:space="preserve">TOTAL </t>
  </si>
  <si>
    <t>Autorizado 
anual</t>
  </si>
  <si>
    <t>Autorizado al 
periodo</t>
  </si>
  <si>
    <t>Primer Trimestre de 2017</t>
  </si>
  <si>
    <t>ANEXO 10 DEL DPEF 2017
EVOLUCIÓN DE LAS EROGACIONES PARA EL DESARROLLO INTEGRAL DE LOS PUEBLOS Y COMUNIDADES INDÍGENAS
Enero-marzo
(Pesos)</t>
  </si>
  <si>
    <t>Agua Potable, Drenaje y Tratamiento</t>
  </si>
  <si>
    <t>Comedores Comunitarios</t>
  </si>
  <si>
    <t>21 Turismo</t>
  </si>
  <si>
    <t>Programa de Desarrollo Regional Turístico Sustentable y Pueblos Mágicos</t>
  </si>
  <si>
    <t>Fondo Regional</t>
  </si>
  <si>
    <t>Promover y proteger los Derechos Humanos de los integrantes de pueblos y comunidades indígenas y atender asuntos de indígenas en reclusión.</t>
  </si>
  <si>
    <t>48 Cultura</t>
  </si>
  <si>
    <t>Enero - marzo</t>
  </si>
  <si>
    <t xml:space="preserve">23 Provisiones Salariales y Económicas </t>
  </si>
  <si>
    <t>Etiquetas de fila</t>
  </si>
  <si>
    <t>Suma de ORIGINAL_ANUAL</t>
  </si>
  <si>
    <t>Suma de MODIFICADO_ANUAL</t>
  </si>
  <si>
    <t>Suma de MODIFICADO_AL_MES</t>
  </si>
  <si>
    <t>Suma de PAGADO_AL_MES</t>
  </si>
  <si>
    <t>Total general</t>
  </si>
  <si>
    <t>Social</t>
  </si>
  <si>
    <t>Salud</t>
  </si>
  <si>
    <t>Medio Ambiente</t>
  </si>
  <si>
    <t>Laboral</t>
  </si>
  <si>
    <t>Infraestructura</t>
  </si>
  <si>
    <t>Financiera</t>
  </si>
  <si>
    <t>Educativa</t>
  </si>
  <si>
    <t>Competitividad</t>
  </si>
  <si>
    <t>Agraria</t>
  </si>
  <si>
    <t>Administrativa</t>
  </si>
  <si>
    <t>Tribunales Agrarios</t>
  </si>
  <si>
    <t>Registro Agrario Nacional</t>
  </si>
  <si>
    <t>Procuraduría Agraria</t>
  </si>
  <si>
    <t>Dependencia SEDATU</t>
  </si>
  <si>
    <t>Desarrollo Agrario, Territorial y Urbano</t>
  </si>
  <si>
    <t>SNICS</t>
  </si>
  <si>
    <t>SIAP</t>
  </si>
  <si>
    <t>SENASICA</t>
  </si>
  <si>
    <t>INCA RURAL</t>
  </si>
  <si>
    <t>FIRCO</t>
  </si>
  <si>
    <t>FEESA</t>
  </si>
  <si>
    <t>Dependencia SAGARPA</t>
  </si>
  <si>
    <t>CONAZA</t>
  </si>
  <si>
    <t>CONAPESCA</t>
  </si>
  <si>
    <t>Comité Nacional para el Desarrollo Sustentable de la Caña de Azúcar</t>
  </si>
  <si>
    <t>ASERCA</t>
  </si>
  <si>
    <t>Agricultura, Ganadería, Desarrollo Rural, Pesca y Alimentación</t>
  </si>
  <si>
    <t>Gasto Administrativo</t>
  </si>
  <si>
    <t>Regularización y Registro de Actos Jurídicos Agrarios</t>
  </si>
  <si>
    <t>Conflictos Agrarios y Obligaciones Jurídicas</t>
  </si>
  <si>
    <t>Archivo General Agrario</t>
  </si>
  <si>
    <t>Atención de aspectos agrarios</t>
  </si>
  <si>
    <t>Programa para la atención de aspectos agrarios</t>
  </si>
  <si>
    <t>Seguridad Social Cañeros</t>
  </si>
  <si>
    <t>IMSS-PROSPERA</t>
  </si>
  <si>
    <t>Aportaciones a Seguridad Social</t>
  </si>
  <si>
    <t>Seguro Médico Siglo XXI</t>
  </si>
  <si>
    <t>PROSPERA Salud</t>
  </si>
  <si>
    <t>Sistema de Protección Social en Salud (SPSS)</t>
  </si>
  <si>
    <t>Desarrollo de Capacidades Salud</t>
  </si>
  <si>
    <t>Salud en población rural</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</si>
  <si>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</si>
  <si>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</si>
  <si>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</si>
  <si>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</si>
  <si>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t xml:space="preserve">Infraestructura Hidroagrícola </t>
  </si>
  <si>
    <t>IMTA</t>
  </si>
  <si>
    <t>Medio Ambiente y Recursos Naturales</t>
  </si>
  <si>
    <t>Mantenimiento de Caminos Rurales</t>
  </si>
  <si>
    <t>Construcción de Caminos Rurales</t>
  </si>
  <si>
    <t>Comunicaciones y Transportes</t>
  </si>
  <si>
    <t>Programa de infraestructura en el medio rural</t>
  </si>
  <si>
    <t>Programa de Apoyo a las Instancias de Mujeres en las Entidades Federativas, PAIMEF</t>
  </si>
  <si>
    <t>Desarrollo Social</t>
  </si>
  <si>
    <t>Programa de atención a las mujeres en situación de violencia</t>
  </si>
  <si>
    <t>Adquisición de leche a productores nacionales</t>
  </si>
  <si>
    <t>Programa de apoyo a la adquisición de leche</t>
  </si>
  <si>
    <t>Consumo de leche Liconsa</t>
  </si>
  <si>
    <t>Programa Alimentario</t>
  </si>
  <si>
    <t>PROSPERA Alimentación</t>
  </si>
  <si>
    <t>Programa de Abasto Rural a cargo de DICONSA S.A. de C.V.</t>
  </si>
  <si>
    <t>Proyecto de Seguridad Alimentaria para Zonas Rurales</t>
  </si>
  <si>
    <t>Fomento al Consumo</t>
  </si>
  <si>
    <t>Programa de Fomento a la Productividad Pesquera y Acuícola</t>
  </si>
  <si>
    <t>Programa de Derecho a la Alimentación</t>
  </si>
  <si>
    <t>Atención a Indígenas (CDI)</t>
  </si>
  <si>
    <t>Entidades no Sectorizadas</t>
  </si>
  <si>
    <t>Coinversión Social</t>
  </si>
  <si>
    <t>PROSPERA Desarrollo Social</t>
  </si>
  <si>
    <t>Jornaleros Agrícolas</t>
  </si>
  <si>
    <t>Atención a la población agraria</t>
  </si>
  <si>
    <t>Atención a migrantes</t>
  </si>
  <si>
    <t xml:space="preserve">Infraestructura Rural </t>
  </si>
  <si>
    <t>Vivienda Rural</t>
  </si>
  <si>
    <t>Relaciones Exteriores</t>
  </si>
  <si>
    <t>Programa de atención a la pobreza en el medio rural</t>
  </si>
  <si>
    <t>PET</t>
  </si>
  <si>
    <t>Trabajadores Agrícolas Temporales</t>
  </si>
  <si>
    <t>Trabajo y Previsión Social</t>
  </si>
  <si>
    <t>Programa de mejoramiento de condiciones laborales en el medio rural</t>
  </si>
  <si>
    <t xml:space="preserve">Universidad Autónoma Agraria Antonio Narro </t>
  </si>
  <si>
    <t>PROSPERA Educación</t>
  </si>
  <si>
    <t>Educación Agropecuaria</t>
  </si>
  <si>
    <t xml:space="preserve">Desarrollo de Capacidades Educación </t>
  </si>
  <si>
    <t>Educación Pública</t>
  </si>
  <si>
    <t>Universidad Autónoma Chapingo</t>
  </si>
  <si>
    <t>Instituto Nacional de Pesca (INAPESCA)</t>
  </si>
  <si>
    <t>Instituto Nacional de Investigaciones Forestales, Agrícolas y Pecuarias (INIFAP)</t>
  </si>
  <si>
    <t>Colegio Superior Agropecuario del Estado de Guerrero (CSAEGRO)</t>
  </si>
  <si>
    <t>Colegio de Postgraduados</t>
  </si>
  <si>
    <t>Programa de Educación e Investigación</t>
  </si>
  <si>
    <t>Vida Silvestre</t>
  </si>
  <si>
    <t>PROFEPA</t>
  </si>
  <si>
    <t>PET (Incendios Forestales)</t>
  </si>
  <si>
    <t>Desarrollo Regional Sustentable</t>
  </si>
  <si>
    <t>Protección al medio ambiente en el medio rural</t>
  </si>
  <si>
    <t>Forestal</t>
  </si>
  <si>
    <t>Infraestructura Productiva para el Aprovechamiento Sustentable del Suelo y Agua (Ejecución Nacional)</t>
  </si>
  <si>
    <t>Sustentabilidad Pecuaria</t>
  </si>
  <si>
    <t>PROGAN Productivo</t>
  </si>
  <si>
    <t>Programa de Fomento Ganadero</t>
  </si>
  <si>
    <t>Energías Renovables</t>
  </si>
  <si>
    <t>Ordenamiento y Vigilancia Pesquera y Acuícola  </t>
  </si>
  <si>
    <t>Desarrollo de la Acuacultura</t>
  </si>
  <si>
    <t>Programa de Sustentabilidad de los Recursos Naturales</t>
  </si>
  <si>
    <t>Ecoturismo y Turismo Rural</t>
  </si>
  <si>
    <t>Turismo</t>
  </si>
  <si>
    <t>Fondo Nacional de Fomento a las Artesanías (FONART)</t>
  </si>
  <si>
    <t>Fondo Nacional Emprendedor (FNE)</t>
  </si>
  <si>
    <t>Economía</t>
  </si>
  <si>
    <t>Fondo SAGARPA-CONACYT</t>
  </si>
  <si>
    <t>Sistema Nacional de Investigación Agrícola</t>
  </si>
  <si>
    <t>Sistema Integral para el Desarrollo Sustentable de la Caña de Azúcar (SIDESCA)</t>
  </si>
  <si>
    <t>Sistema Nacional de Información para el Desarrollo Rural Sustentable (SNIDRUS)</t>
  </si>
  <si>
    <t>Sistema Nacional de Información para el Desarrollo Rural Sustentable</t>
  </si>
  <si>
    <t>Proyectos Productivos (FAPPA)  </t>
  </si>
  <si>
    <t>Programa de Incentivos para Productores de Maíz y Frijol (PIMAF)</t>
  </si>
  <si>
    <t>PROCAFÉ e Impulso Productivo al Café</t>
  </si>
  <si>
    <t>Fortalecimiento a Organizaciones Rurales  </t>
  </si>
  <si>
    <t>Extensionismo, Desarrollo de Capacidades y Asociatividad Productiva  </t>
  </si>
  <si>
    <t>El Campo en Nuestras Manos  </t>
  </si>
  <si>
    <t>Desarrollo de las Zona Áridas (PRODEZA)  </t>
  </si>
  <si>
    <t>Atención a Siniestros Agropecuarios  </t>
  </si>
  <si>
    <t>Arráigate Joven- Impulso Emprendedor  </t>
  </si>
  <si>
    <t>Vigilancia Epidemiológica, de plagas y Enfermedades Cuarentenarias  </t>
  </si>
  <si>
    <t>Inspección y Vigilancia Epidemiológica, de plagas y Enfermedades Reglamentadas no Cuarentenarias  </t>
  </si>
  <si>
    <t>Inocuidad Agroalimentaria, Acuícola y Pesquera  </t>
  </si>
  <si>
    <t>Campañas Fitozoosanitarias  </t>
  </si>
  <si>
    <t>Programa de Acciones Complementarias para Mejorar las Sanidades</t>
  </si>
  <si>
    <t>Programa de Sanidad e Inocuidad Agroalimentaria</t>
  </si>
  <si>
    <t>Desarrollo Productivo del Sur Sureste y Zonas Económicas Especiales  </t>
  </si>
  <si>
    <t>Certificación y Normalización Agroalimentaria  </t>
  </si>
  <si>
    <t>Activos Productivos y Agrologística  </t>
  </si>
  <si>
    <t>Acceso al Financiamiento  </t>
  </si>
  <si>
    <t>Fortalecimiento a la Cadena Productiva</t>
  </si>
  <si>
    <t>Programa de Productividad y Competitividad Agroalimentaria</t>
  </si>
  <si>
    <t>Estrategias Integrales para la Cadena Productiva </t>
  </si>
  <si>
    <t>Capitalización Productiva Pecuaria </t>
  </si>
  <si>
    <t>Investigación, Innovación y Desarrollo Tecnológico Pecuarios</t>
  </si>
  <si>
    <t>PROAGRO Productivo  </t>
  </si>
  <si>
    <t>Mejoramiento Productivo de Suelo y Agua  </t>
  </si>
  <si>
    <t>Investigación, Innovación y Desarrollo Tecnológico Agrícola  </t>
  </si>
  <si>
    <t>Estrategias Integrales de Política Pública Agrícola  </t>
  </si>
  <si>
    <t>Capitalización Productiva Agrícola  </t>
  </si>
  <si>
    <t>Programa de Concurrencia con las Entidades Federativas</t>
  </si>
  <si>
    <t>Paquetes Productivos Pesqueros y Acuícolas</t>
  </si>
  <si>
    <t>Impulso a la Capitalización</t>
  </si>
  <si>
    <t>Programa de Fomento a la Inversión y Productividad</t>
  </si>
  <si>
    <t>Promoción Comercial y Fomento a las Exportaciones</t>
  </si>
  <si>
    <t>Incentivos a la Comercialización</t>
  </si>
  <si>
    <t>Programa de Apoyos a la Comercialización</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</si>
  <si>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</si>
  <si>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</si>
  <si>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</si>
  <si>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</si>
  <si>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</si>
  <si>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Hacienda y Crédito Público</t>
  </si>
  <si>
    <t>Programa de financiamiento y aseguramiento al medio rural</t>
  </si>
  <si>
    <t>TOTAL</t>
  </si>
  <si>
    <t>Autorizado al periodo</t>
  </si>
  <si>
    <t>Vertiente</t>
  </si>
  <si>
    <t>ANEXO 11 DEL DPEF 2017
EVOLUCIÓN DE LAS EROGACIONES CORRESPONDIENTES AL PROGRAMA ESPECIAL CONCURRENTE PARA EL DESARROLLO RURAL SUSTENTABLE
Enero-marzo
(Millones de pesos)</t>
  </si>
  <si>
    <t>Fuente: Dependencias y Entidades de la Administración Pública Federal.</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</si>
  <si>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</si>
  <si>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t>Instituto de Seguridad Social para los Trabajadores del Estado</t>
  </si>
  <si>
    <t>GYN Instituto de Seguridad y Servicios Sociales de los Trabajadores del Estado</t>
  </si>
  <si>
    <t>Instituto Mexicano del Seguro Social</t>
  </si>
  <si>
    <t>GYR Instituto Mexicano del Seguro Social</t>
  </si>
  <si>
    <t>Instituto Nacional de Antropología e Historia</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</si>
  <si>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</si>
  <si>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</si>
  <si>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</si>
  <si>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</si>
  <si>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Optica y Electrónica</t>
  </si>
  <si>
    <t>Instituto de Investigaciones "Dr. José María Luis Mora"</t>
  </si>
  <si>
    <t>Instituto de Ecología, A.C.</t>
  </si>
  <si>
    <t>Fondo para el Desarrollo de Recursos Humanos</t>
  </si>
  <si>
    <t>INFOTEC Centro de Investigación e Innovación en Tecnologías de la Información y Comunicación</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</si>
  <si>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</si>
  <si>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</si>
  <si>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</si>
  <si>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</si>
  <si>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</si>
  <si>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</si>
  <si>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</si>
  <si>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</si>
  <si>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</si>
  <si>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Optica,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</si>
  <si>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</si>
  <si>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</si>
  <si>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</si>
  <si>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</si>
  <si>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</si>
  <si>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</si>
  <si>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</si>
  <si>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</si>
  <si>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</si>
  <si>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</si>
  <si>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23 Provisiones Salariales y Económicas</t>
  </si>
  <si>
    <t>Instituto de Competencia Turística</t>
  </si>
  <si>
    <t>Instituto Nacional de Investigaciones Nucleares</t>
  </si>
  <si>
    <t>Instituto Mexicano del Petróleo</t>
  </si>
  <si>
    <t>Instituto Nacional de Electricidad y Energías Limpias</t>
  </si>
  <si>
    <t>Dirección General de Planeación e Información Energéticas</t>
  </si>
  <si>
    <t>18 Energía</t>
  </si>
  <si>
    <t>Instituto Nacional de Ciencias Penales</t>
  </si>
  <si>
    <t>17 Procuraduría General de la República</t>
  </si>
  <si>
    <t>Instituto Nacional de Ecología y Cambio Climático</t>
  </si>
  <si>
    <t>Instituto Mexicano de Tecnología del Agua</t>
  </si>
  <si>
    <t>Comisión Nacional Forestal</t>
  </si>
  <si>
    <t>Comisión Nacional del Agua</t>
  </si>
  <si>
    <t>Dirección General de Investigación y Desarrollo</t>
  </si>
  <si>
    <t>13 Marina</t>
  </si>
  <si>
    <t>Sistema Nacional para el Desarrollo 
Integral de la Familia</t>
  </si>
  <si>
    <t>Laboratorio de Biológicos y Reactivos de México S.A. de C.V.</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</si>
  <si>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</si>
  <si>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</si>
  <si>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</si>
  <si>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</si>
  <si>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</si>
  <si>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</si>
  <si>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</si>
  <si>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</si>
  <si>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</si>
  <si>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</si>
  <si>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</si>
  <si>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</si>
  <si>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</si>
  <si>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</si>
  <si>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</si>
  <si>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</si>
  <si>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</si>
  <si>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</si>
  <si>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</si>
  <si>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</si>
  <si>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</si>
  <si>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</si>
  <si>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</si>
  <si>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</si>
  <si>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</si>
  <si>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</si>
  <si>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</si>
  <si>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</si>
  <si>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</si>
  <si>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</si>
  <si>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</si>
  <si>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</si>
  <si>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Universidad Abierta y a Distancia de México</t>
  </si>
  <si>
    <t xml:space="preserve">Instituto Politécnico Nacional </t>
  </si>
  <si>
    <t>Universidad Nacional Autónoma de México</t>
  </si>
  <si>
    <t>Universidad Autónoma Metropolitana</t>
  </si>
  <si>
    <t>Universidad Pedagógica Nacional</t>
  </si>
  <si>
    <t>Dirección General de Educación Tecnológica Industrial</t>
  </si>
  <si>
    <t>Subsecretaría de Educación Media Superior</t>
  </si>
  <si>
    <t>Coordinación General de Universidades Tecnológicas y Politécnicas</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</si>
  <si>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</si>
  <si>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</si>
  <si>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</si>
  <si>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</si>
  <si>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</si>
  <si>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</si>
  <si>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Innovación, Servicios y Comercio Interior</t>
  </si>
  <si>
    <t>Procuraduría Federal del Consumidor</t>
  </si>
  <si>
    <t>10 Economía</t>
  </si>
  <si>
    <t>Agencia Espacial Mexicana</t>
  </si>
  <si>
    <t>Instituto Mexicano del Transporte</t>
  </si>
  <si>
    <t>Instituto Nacional de Pesca</t>
  </si>
  <si>
    <t>Instituto Nacional de Investigaciones Forestales, Agrícolas y Pecuarias</t>
  </si>
  <si>
    <t>Dirección General de Productividad y Desarrollo Tecnológico</t>
  </si>
  <si>
    <t>Coordinación General de Ganadería</t>
  </si>
  <si>
    <t>08 Agricultura, Ganadería, Desarrollo Rural, Pesca y Alimentación</t>
  </si>
  <si>
    <t>Agencia Mexicana de Cooperación Internacional para el Desarrollo</t>
  </si>
  <si>
    <t>05 Relaciones Exteriores</t>
  </si>
  <si>
    <t>Centro Nacional de Prevención de Desastres</t>
  </si>
  <si>
    <t>Unidad Responsable</t>
  </si>
  <si>
    <t>Planeación y dirección de los procesos productivos</t>
  </si>
  <si>
    <t>Seguridad física en las instalaciones de electricidad</t>
  </si>
  <si>
    <t xml:space="preserve">Coordinación de las funciones y recursos para la infraestructura eléctrica </t>
  </si>
  <si>
    <t>Promoción de medidas para el ahorro y uso eficiente de la energía eléctrica</t>
  </si>
  <si>
    <t>Operación y mantenimiento de los procesos de distribución y de comercialización de energía eléctrica</t>
  </si>
  <si>
    <t xml:space="preserve">Operación y mantenimiento a líneas de transmisión, subestaciones de transformación y red fibra óptica </t>
  </si>
  <si>
    <t>Suministro de energéticos a las centrales generadoras de electricidad</t>
  </si>
  <si>
    <t>Operación y mantenimiento de las centrales generadoras de energía eléctrica</t>
  </si>
  <si>
    <t xml:space="preserve">Operación Red de Fibra Óptica  y apoyo tecnológico a los procesos productivos </t>
  </si>
  <si>
    <t xml:space="preserve">Atención a la salud   </t>
  </si>
  <si>
    <t>Equidad de Género</t>
  </si>
  <si>
    <r>
      <t xml:space="preserve">GYN Instituto de Seguridad y Servicios Sociales de los Trabajadores del Estado   </t>
    </r>
    <r>
      <rPr>
        <b/>
        <vertAlign val="superscript"/>
        <sz val="6"/>
        <rFont val="Soberana Sans"/>
        <family val="3"/>
      </rPr>
      <t>2_/</t>
    </r>
  </si>
  <si>
    <t xml:space="preserve">Atención a la salud  </t>
  </si>
  <si>
    <t>Servicios de guardería</t>
  </si>
  <si>
    <t xml:space="preserve">Prevención y control de enfermedades  </t>
  </si>
  <si>
    <r>
      <t xml:space="preserve">GYR Instituto Mexicano del Seguro Social   </t>
    </r>
    <r>
      <rPr>
        <b/>
        <vertAlign val="superscript"/>
        <sz val="6"/>
        <rFont val="Soberana Sans"/>
        <family val="3"/>
      </rPr>
      <t xml:space="preserve">2_/  </t>
    </r>
  </si>
  <si>
    <t>Dirección, coordinación y control de la operación del Sistema Eléctrico Nacional</t>
  </si>
  <si>
    <r>
      <t xml:space="preserve">18 Energía  </t>
    </r>
    <r>
      <rPr>
        <b/>
        <vertAlign val="superscript"/>
        <sz val="6"/>
        <rFont val="Soberana Sans"/>
        <family val="3"/>
      </rPr>
      <t>2_/</t>
    </r>
  </si>
  <si>
    <t>Desarrollo Cultural</t>
  </si>
  <si>
    <t>Fortalecimiento a la Transversalidad de la Perspectiva de Género</t>
  </si>
  <si>
    <t>Fortalecimiento de la Igualdad Sustantiva entre Mujeres y Hombres</t>
  </si>
  <si>
    <t>Atención a Víctimas</t>
  </si>
  <si>
    <t>Regulación y permisos de Hidrocarburos</t>
  </si>
  <si>
    <t xml:space="preserve">Regulación y permisos de electricidad  </t>
  </si>
  <si>
    <t xml:space="preserve">45 Comisión Reguladora de Energía  </t>
  </si>
  <si>
    <t>43 Instituto Federal de Telecomunicaciones</t>
  </si>
  <si>
    <t>Producción y difusión de información estadística y geográfica</t>
  </si>
  <si>
    <t>40 Información Nacional Estadística y Geográfica</t>
  </si>
  <si>
    <t xml:space="preserve">Apoyos para actividades científicas, tecnológicas y de innovación  </t>
  </si>
  <si>
    <t>Promover, divulgar, dar seguimiento, evaluar y monitorear la política nacional en materia de Igualdad entre mujeres y hombres, y atender Asuntos de la mujer</t>
  </si>
  <si>
    <t xml:space="preserve">35 Comisión Nacional de los Derechos Humanos  </t>
  </si>
  <si>
    <t>Otorgamiento de prerrogativas a partidos políticos, fiscalización de sus recursos y administración de los tiempos del estado en radio y televisión</t>
  </si>
  <si>
    <t>Dirección, soporte jurídico electoral y apoyo logístico</t>
  </si>
  <si>
    <t>Capacitación y educación para el ejercicio democrático de la ciudadanía</t>
  </si>
  <si>
    <t xml:space="preserve">22 Instituto Nacional Electoral  </t>
  </si>
  <si>
    <t>Planeación y conducción de la política de turismo</t>
  </si>
  <si>
    <t xml:space="preserve">21 Turismo </t>
  </si>
  <si>
    <t>Programa de Apoyo a las Instancias de Mujeres en las Entidades Federativas (PAIMEF)</t>
  </si>
  <si>
    <t xml:space="preserve">Programa de Fomento a la Economía Social  </t>
  </si>
  <si>
    <t xml:space="preserve">Articulación de políticas públicas integrales de juventud </t>
  </si>
  <si>
    <t>20 Desarrollo social</t>
  </si>
  <si>
    <t>Apoyo Económico a Viudas de Veteranos de la Revolución Mexicana</t>
  </si>
  <si>
    <t xml:space="preserve">Gestión, promoción, supervisión y evaluación del aprovechamiento sustentable de la energía  </t>
  </si>
  <si>
    <t>Coordinación de la política energética en electricidad</t>
  </si>
  <si>
    <t>Regulación y supervisión de actividades nucleares y radiológicas</t>
  </si>
  <si>
    <t xml:space="preserve">18 Energía  </t>
  </si>
  <si>
    <t>Promoción del Desarrollo Humano y Planeación Institucional</t>
  </si>
  <si>
    <t>Investigar, perseguir y prevenir delitos del orden electoral</t>
  </si>
  <si>
    <t>Investigación académica en el marco de las ciencias penales</t>
  </si>
  <si>
    <t>Promoción del respeto a los derechos humanos y atención a víctimas del delito</t>
  </si>
  <si>
    <t>Investigar y perseguir los delitos relativos a la Delincuencia Organizada</t>
  </si>
  <si>
    <t>Investigar y perseguir los delitos del orden federal</t>
  </si>
  <si>
    <t xml:space="preserve">Apoyos para el Desarrollo Forestal Sustentable  </t>
  </si>
  <si>
    <t xml:space="preserve">Programa de Infraestructura </t>
  </si>
  <si>
    <t xml:space="preserve">Programa de acceso al financiamiento para soluciones habitacionales  </t>
  </si>
  <si>
    <t>Programa de Apoyo al Empleo (PAE)</t>
  </si>
  <si>
    <t xml:space="preserve">Ejecución de los programas y acciones de la Política Laboral  </t>
  </si>
  <si>
    <t>Procuración de justicia laboral</t>
  </si>
  <si>
    <t>14 Trabajo y Previsión Social</t>
  </si>
  <si>
    <t xml:space="preserve">Sistema Educativo naval y programa de becas </t>
  </si>
  <si>
    <t>Prevención y Control de Sobrepeso, Obesidad y Diabetes</t>
  </si>
  <si>
    <t xml:space="preserve">Apoyos para la protección de las personas en estado de necesidad  </t>
  </si>
  <si>
    <t xml:space="preserve">Salud materna, sexual y reproductiva  </t>
  </si>
  <si>
    <t>Prevención y atención de VIH/SIDA y otras ITS</t>
  </si>
  <si>
    <t xml:space="preserve">Programa de vacunación </t>
  </si>
  <si>
    <t>Prevención y atención contra las adicciones</t>
  </si>
  <si>
    <t xml:space="preserve">Atención a la Salud  </t>
  </si>
  <si>
    <t>Investigación y desarrollo tecnológico en salud</t>
  </si>
  <si>
    <t xml:space="preserve">Formación y capacitación de recursos humanos para la salud  </t>
  </si>
  <si>
    <t>Programa Nacional de Convivencia Escolar</t>
  </si>
  <si>
    <t xml:space="preserve"> Fortalecimiento de la Calidad Educativa  </t>
  </si>
  <si>
    <t>Programa para el Desarrollo Profesional Docente</t>
  </si>
  <si>
    <t xml:space="preserve">Políticas de igualdad de género en el sector educativo </t>
  </si>
  <si>
    <t xml:space="preserve">Servicios de Educación Superior y Posgrado  </t>
  </si>
  <si>
    <t xml:space="preserve">11 Educación Pública  </t>
  </si>
  <si>
    <t>Fondo Nacional Emprendedor</t>
  </si>
  <si>
    <t xml:space="preserve">Definición, conducción y supervisión de la política de comunicaciones y transportes </t>
  </si>
  <si>
    <t>Diseño y Aplicación de la Política Agropecuaria</t>
  </si>
  <si>
    <t>08  Agricultura, Ganadería,  Desarrollo Rural, Pesca y Alimentación</t>
  </si>
  <si>
    <t>Programa de igualdad entre mujeres y hombres SDN</t>
  </si>
  <si>
    <t>07 Defensa Nacional</t>
  </si>
  <si>
    <t xml:space="preserve">06 Hacienda y Crédito Público </t>
  </si>
  <si>
    <t xml:space="preserve">Promoción y defensa de los intereses de México en el ámbito multilateral </t>
  </si>
  <si>
    <t xml:space="preserve">Atención, protección, servicios y asistencia consulares   </t>
  </si>
  <si>
    <t>Promover la Protección de los Derechos Humanos y Prevenir la Discriminación</t>
  </si>
  <si>
    <t>Fomento de la cultura de la participación ciudadana en la prevención del delito</t>
  </si>
  <si>
    <t xml:space="preserve">Programa de Derechos Humanos  </t>
  </si>
  <si>
    <t>Implementar las políticas, programas y acciones tendientes a garantizar la seguridad pública de la Nación y sus habitantes</t>
  </si>
  <si>
    <t>Planeación demográfica del país</t>
  </si>
  <si>
    <t>Promover la atención y prevención de la violencia contra las mujeres</t>
  </si>
  <si>
    <t xml:space="preserve">H. Cámara de Senadores </t>
  </si>
  <si>
    <t xml:space="preserve">H. Cámara de Diputados </t>
  </si>
  <si>
    <t xml:space="preserve">Actividades derivadas del trabajo legislativo   </t>
  </si>
  <si>
    <t>01 Poder Legislativo</t>
  </si>
  <si>
    <t>ANEXO 13 DEL DPEF 2017
EVOLUCIÓN DE LAS EROGACIONES PARA LA IGUALDAD ENTRE MUJERES Y HOMBRES
Enero-marzo
(Pesos)</t>
  </si>
  <si>
    <r>
      <t xml:space="preserve">Nota: Las sumas parciales pueden no coincidir con el total, así como los cálculos porcentuales, debido al redondeo de las cifras.
n.a.: No aplica.
</t>
    </r>
    <r>
      <rPr>
        <vertAlign val="superscript"/>
        <sz val="6"/>
        <color theme="1"/>
        <rFont val="Soberana Sans"/>
        <family val="3"/>
      </rPr>
      <t xml:space="preserve">1_/ </t>
    </r>
    <r>
      <rPr>
        <sz val="6"/>
        <color theme="1"/>
        <rFont val="Soberana Sans"/>
        <family val="3"/>
      </rPr>
      <t xml:space="preserve">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 xml:space="preserve">2_/ </t>
    </r>
    <r>
      <rPr>
        <sz val="6"/>
        <color theme="1"/>
        <rFont val="Soberana Sans"/>
        <family val="3"/>
      </rPr>
      <t>Incluye los Proyectos de Infraestructura Productiva de Largo Plazo.
Fuente: Dependencias y Entidades de la Administración Pública Federal.</t>
    </r>
  </si>
  <si>
    <t>Comisión Federal de Electricidad  2_/</t>
  </si>
  <si>
    <t>Pemex Transformación Industrial</t>
  </si>
  <si>
    <t>Pemex-Exploración y Producción</t>
  </si>
  <si>
    <t>Comisión Nacional para el Uso Eficiente de la Energía</t>
  </si>
  <si>
    <t>Secretaría de Energía</t>
  </si>
  <si>
    <t>Procuraduría Federal de Protección al Ambiente</t>
  </si>
  <si>
    <t>Dirección General de Desarrollo de la Infraestructura Física</t>
  </si>
  <si>
    <t>Dirección General de Fibras Naturales y Biocombustibles</t>
  </si>
  <si>
    <t xml:space="preserve">Dirección General de Recursos Materiales y Servicios Generales </t>
  </si>
  <si>
    <t>ANEXO 15 DEL DPEF 2017
EVOLUCIÓN DE LAS EROGACIONES PARA LA ESTRATEGIA DE TRANSICIÓN PARA PROMOVER EL USO DE TECNOLOGÍAS Y COMBUSTIBLES MÁS LIMPIOS
Enero-marzo
(Pesos)</t>
  </si>
  <si>
    <t xml:space="preserve">n.a.: No aplica.
</t>
  </si>
  <si>
    <t xml:space="preserve">1_/ De acuerdo con la Ley General de Contabilidad Gubernamental, corresponde al momento contable del gasto, que refleja la cancelación total o parcial de las obligaciones de pago y que se concreta mediante el desembolso de efectivo o cualquier otro medio de pago.
</t>
  </si>
  <si>
    <t xml:space="preserve"> Nota: Las sumas parciales pueden no coincidir con el total, así como los cálculos porcentuales, debido al redondeo de las cifras.
</t>
  </si>
  <si>
    <t>Proyectos de infraestructura económica de electricidad (Pidiregas)</t>
  </si>
  <si>
    <t>Estudios de preinversión</t>
  </si>
  <si>
    <t>Proyectos de infraestructura económica de electricidad</t>
  </si>
  <si>
    <t>Proyectos de infraestructura económica de hidrocarburos</t>
  </si>
  <si>
    <t>47   Entidades no Sectorizadas</t>
  </si>
  <si>
    <t xml:space="preserve">Innovación tecnológica para incrementar la productividad de las empresas </t>
  </si>
  <si>
    <t xml:space="preserve">Becas de posgrado y apoyos a la calidad </t>
  </si>
  <si>
    <t>Investigación científica, desarrollo e innovación</t>
  </si>
  <si>
    <t>38   Consejo Nacional de Ciencia y Tecnología</t>
  </si>
  <si>
    <t>Fondo de Prevención de Desastres Naturales (FOPREDEN)</t>
  </si>
  <si>
    <t>Fondo de Desastres Naturales (FONDEN)</t>
  </si>
  <si>
    <t>23   Provisiones Salariales y Económicas</t>
  </si>
  <si>
    <t>21   Turismo</t>
  </si>
  <si>
    <t>Fondos de Diversificación Energética</t>
  </si>
  <si>
    <t xml:space="preserve">Gestión, promoción, supervisión y evaluación del aprovechamiento sustentable de la energía </t>
  </si>
  <si>
    <t>Coordinación de la política energética en hidrocarburos</t>
  </si>
  <si>
    <t xml:space="preserve">Coordinación de la política energética en electricidad </t>
  </si>
  <si>
    <t>Conducción de la política energética</t>
  </si>
  <si>
    <t>18   Energía</t>
  </si>
  <si>
    <t>Programa de Manejo de Áreas Naturales Protegidas</t>
  </si>
  <si>
    <t xml:space="preserve">Conservación y Aprovechamiento Sustentable de la Vida Silvestre </t>
  </si>
  <si>
    <t xml:space="preserve">Programa de Conservación para el Desarrollo Sostenible </t>
  </si>
  <si>
    <t>Fideicomisos Ambientales</t>
  </si>
  <si>
    <t>Infraestructura de agua potable, alcantarillado y saneamiento</t>
  </si>
  <si>
    <t xml:space="preserve">Normativa Ambiental e Instrumentos para el Desarrollo Sustentable </t>
  </si>
  <si>
    <t xml:space="preserve">Programas de Calidad del Aire y Verificación Vehicular </t>
  </si>
  <si>
    <t>Sistema Nacional de Áreas Naturales Protegidas</t>
  </si>
  <si>
    <t xml:space="preserve">Inspección y Vigilancia del Medio Ambiente y Recursos Naturales </t>
  </si>
  <si>
    <t>Regulación Ambiental</t>
  </si>
  <si>
    <t xml:space="preserve">Investigación en Cambio Climático, Sustentabilidad y Crecimiento Verde </t>
  </si>
  <si>
    <t xml:space="preserve">Protección Forestal </t>
  </si>
  <si>
    <t>Investigación científica y tecnológica</t>
  </si>
  <si>
    <t>Capacitación Ambiental y Desarrollo Sustentable</t>
  </si>
  <si>
    <t xml:space="preserve">16   Medio Ambiente y Recursos Naturales </t>
  </si>
  <si>
    <t>Programa de Prevención de Riesgos</t>
  </si>
  <si>
    <t xml:space="preserve"> 15   Desarrollo Agrario, Territorial y Urbano</t>
  </si>
  <si>
    <t>Emplear el Poder Naval de la Federación para salvaguardar la soberanía y seguridad nacionales</t>
  </si>
  <si>
    <t>13   Marina</t>
  </si>
  <si>
    <t>Vigilancia epidemiológica</t>
  </si>
  <si>
    <t>Protección Contra Riesgos Sanitarios</t>
  </si>
  <si>
    <t>12   Salud</t>
  </si>
  <si>
    <t>Subsidios para organismos descentralizados estatales</t>
  </si>
  <si>
    <t>Servicios de Educación Superior y Posgrado</t>
  </si>
  <si>
    <t>Promoción del comercio exterior y atracción de inversión extranjera directa</t>
  </si>
  <si>
    <t>10   Economía</t>
  </si>
  <si>
    <t>Reconstrucción y Conservación de Carreteras</t>
  </si>
  <si>
    <t>09   Comunicaciones y Transportes</t>
  </si>
  <si>
    <t>08   Agricultura, Ganadería, Desarrollo Rural, Pesca y Alimentación</t>
  </si>
  <si>
    <t xml:space="preserve">Coordinación del Sistema Nacional de Protección Civil </t>
  </si>
  <si>
    <t>04   Gobernación</t>
  </si>
  <si>
    <t xml:space="preserve">Aprobado 
anual
</t>
  </si>
  <si>
    <t>ANEXO 16 DEL DPEF 2017
EVOLUCIÓN DE LAS EROGACIONES PARA LA ADAPTACIÓN Y MITIGACIÓN DE LOS EFECTOS DEL CAMBIO CLIMÁTICO 
Enero-marzo
(Pesos)</t>
  </si>
  <si>
    <t>Atención a la Salud</t>
  </si>
  <si>
    <t>Prevención y Control de Enfermedades</t>
  </si>
  <si>
    <t>Atención a la Salud</t>
  </si>
  <si>
    <t>FAM Infraestructura Educativa Media Superior y Superior</t>
  </si>
  <si>
    <t>Educación Superior</t>
  </si>
  <si>
    <t>FAETA Educación Tecnológica</t>
  </si>
  <si>
    <t>Educación Media Superior</t>
  </si>
  <si>
    <t>FAETA Educación de Adultos</t>
  </si>
  <si>
    <t>FAM Infraestructura Educativa Básica</t>
  </si>
  <si>
    <t>FONE Fondo de Compensación</t>
  </si>
  <si>
    <t>FONE Gasto de Operación</t>
  </si>
  <si>
    <t>FONE Otros de Gasto Corriente</t>
  </si>
  <si>
    <t>FONE Servicios Personales</t>
  </si>
  <si>
    <t>Educación Básica</t>
  </si>
  <si>
    <t>Servicios de educación normal en el D.F.</t>
  </si>
  <si>
    <t>25 Previsiones y Aportaciones para los Sistemas de Educación Básica, Normal, Tecnológica y de Adultos</t>
  </si>
  <si>
    <t xml:space="preserve">Instituto Mexicano de la Juventud </t>
  </si>
  <si>
    <t>Seguro de Enfermedad y Maternidad</t>
  </si>
  <si>
    <t>Sistema Educativo naval y programa de becas</t>
  </si>
  <si>
    <t>Investigación Científica y Desarrollo Tecnológico</t>
  </si>
  <si>
    <t>Posgrado</t>
  </si>
  <si>
    <t>Apoyos para la atención a problemas estructurales de las UPES</t>
  </si>
  <si>
    <t>Apoyos a centros y organizaciones de educación</t>
  </si>
  <si>
    <t>Expansión de la Educación Media Superior y Superior</t>
  </si>
  <si>
    <t>Carrera Docente en UPES</t>
  </si>
  <si>
    <t>Mantenimiento de infraestructura</t>
  </si>
  <si>
    <t>Programa de infraestructura física educativa</t>
  </si>
  <si>
    <t>Servicios de Educación Media Superior</t>
  </si>
  <si>
    <t>Formación y certificación para el trabajo</t>
  </si>
  <si>
    <t>Sistema educativo militar</t>
  </si>
  <si>
    <t>ANEXO 17 DEL DPEF 2017
EVOLUCIÓN DE LAS EROGACIONES PARA EL DESARROLLO DE LOS JÓVENES
Enero-marzo
(Pesos)</t>
  </si>
  <si>
    <t>Programa de Apoyos a la Cultura</t>
  </si>
  <si>
    <t>Cultura</t>
  </si>
  <si>
    <t>48</t>
  </si>
  <si>
    <t>47</t>
  </si>
  <si>
    <t>Fondo de Aportaciones para la Seguridad Pública de los Estados y del Distrito Federal [FASP]</t>
  </si>
  <si>
    <t>Fondo de Aportaciones para la Educación Tecnológica y de Adultos (Educación Tecnológica) [FAETA]</t>
  </si>
  <si>
    <t>Fondo de Aportaciones para el Fortalecimiento de los Municipios y de las Demarcaciones Territoriales del Distrito Federal [FORTAMUN]</t>
  </si>
  <si>
    <t>33</t>
  </si>
  <si>
    <t>Subsidios a programas para jóvenes</t>
  </si>
  <si>
    <t>Articulación de políticas públicas integrales de juventud</t>
  </si>
  <si>
    <t>Procuraduría General de la República</t>
  </si>
  <si>
    <t>Instrumentación de la política laboral</t>
  </si>
  <si>
    <t>Capacitación para Incrementar la Productividad</t>
  </si>
  <si>
    <t>Ejecución de los programas y acciones de la Política Laboral</t>
  </si>
  <si>
    <t>Marina</t>
  </si>
  <si>
    <t>13</t>
  </si>
  <si>
    <t>Programa de Desarrollo Comunitario "Comunidad DIFerente"</t>
  </si>
  <si>
    <t>12</t>
  </si>
  <si>
    <t>Programa de la Reforma Educativa</t>
  </si>
  <si>
    <t>Programa de Cultura Física y Deporte</t>
  </si>
  <si>
    <t>Escuelas de Tiempo Completo</t>
  </si>
  <si>
    <t>Atención al deporte</t>
  </si>
  <si>
    <t>Producción y distribución de libros y materiales culturales</t>
  </si>
  <si>
    <t>Producción y transmisión de materiales educativos</t>
  </si>
  <si>
    <t>11</t>
  </si>
  <si>
    <t>10</t>
  </si>
  <si>
    <t>09</t>
  </si>
  <si>
    <t>Derechos humanos</t>
  </si>
  <si>
    <t>Programa de Seguridad Pública de la Secretaría de la Defensa Nacional</t>
  </si>
  <si>
    <t>Defensa Nacional</t>
  </si>
  <si>
    <t>07</t>
  </si>
  <si>
    <t>Detección y prevención de ilícitos financieros</t>
  </si>
  <si>
    <t>06</t>
  </si>
  <si>
    <t>Subsidios en materia de seguridad pública</t>
  </si>
  <si>
    <t>Coordinación con las instancias que integran el Sistema Nacional de Protección Integral de Niñas, Niños y Adolescentes</t>
  </si>
  <si>
    <t>Programa de Derechos Humanos</t>
  </si>
  <si>
    <t>Coordinación con las instancias que integran el Sistema Nacional de Seguridad Pública</t>
  </si>
  <si>
    <t>Operativos para la prevención y disuasión del delito</t>
  </si>
  <si>
    <t>Servicios de protección, custodia, vigilancia y seguridad de personas, bienes e instalaciones</t>
  </si>
  <si>
    <t>Gobernación</t>
  </si>
  <si>
    <t>04</t>
  </si>
  <si>
    <t>ANEXO 19 DEL DPEF 2017
ACCIONES PARA LA PREVENCIÓN DEL DELITO, COMBATE A LAS ADICCIONES, RESCATE DE ESPACIOS PÚBLICOS Y PROMOCIÓN DE PROYECTOS PRODUCTIVOS
Enero-marzo
(Pesos)</t>
  </si>
  <si>
    <t>2_/  El  avance en el gasto pagado al primer trimestre es menor al  presupuesto autorizado al periodo, debido a que la mayoría de las dependencias y entidades reprogramaron actividades al Segundo Trimestre 2017.</t>
  </si>
  <si>
    <t>Atención a Personas con Discapacidad</t>
  </si>
  <si>
    <t xml:space="preserve">Programa de Infraestructura Indígena </t>
  </si>
  <si>
    <t>Atender asuntos relativos a la aplicación del Mecanismo Nacional de Promoción, Protección y Supervisión de la Convención sobre los derechos de las Personas con Discapacidad.</t>
  </si>
  <si>
    <t>Atender asuntos relacionados con víctimas del delito</t>
  </si>
  <si>
    <t xml:space="preserve">35 Comisión Nacional de los Derechos Humanos </t>
  </si>
  <si>
    <t>Fondo para la Accesibilidad en el Transporte Público para las Personas con Discapacidad</t>
  </si>
  <si>
    <t>Servicios a grupos con necesidades especiales</t>
  </si>
  <si>
    <t>Programa de Atención a Jornaleros Agrícolas</t>
  </si>
  <si>
    <t>Desarrollo integral de las personas con discapacidad</t>
  </si>
  <si>
    <t xml:space="preserve">14 Trabajo y Previsión Social </t>
  </si>
  <si>
    <t>Servicios de asistencia social integral</t>
  </si>
  <si>
    <t>Programa de Atención a Personas con Discapacidad</t>
  </si>
  <si>
    <t>Formación y capacitación de recursos humanos para la salud</t>
  </si>
  <si>
    <t>Asistencia social y protección del paciente</t>
  </si>
  <si>
    <t>Apoyos para la protección de las personas en estado de necesidad</t>
  </si>
  <si>
    <t xml:space="preserve">12 Salud </t>
  </si>
  <si>
    <t xml:space="preserve">Programa Nacional de Becas </t>
  </si>
  <si>
    <t xml:space="preserve">11 Educación Pública </t>
  </si>
  <si>
    <t>Atención, protección, servicios y asistencia consulares</t>
  </si>
  <si>
    <t xml:space="preserve">05 Relaciones Exteriores </t>
  </si>
  <si>
    <t>Consejo Nacional para Prevenir la Discriminación</t>
  </si>
  <si>
    <t xml:space="preserve">Autorizado 
anual </t>
  </si>
  <si>
    <r>
      <t xml:space="preserve">Porcentaje de avance </t>
    </r>
    <r>
      <rPr>
        <vertAlign val="superscript"/>
        <sz val="7"/>
        <color theme="1"/>
        <rFont val="Soberana Sans"/>
        <family val="3"/>
      </rPr>
      <t>2_/</t>
    </r>
  </si>
  <si>
    <t>ANEXO 14 DEL DPEF 2017
EVOLUCIÓN DE LAS EROGACIONES CORRESPONDIENTES AL ANEXO RECURSOS PARA LA ATENCIÓN DE GRUPOS VULNERABLES
Enero-marzo
(Pesos)</t>
  </si>
  <si>
    <t xml:space="preserve">2_/ El avance en el gasto pagado al primer trimestre es menor al  presupuesto autorizado al periodo, debido a que la mayoría de las dependencias y entidades reprogramaron actividades al Segundo Trimestre 2017.
</t>
  </si>
  <si>
    <t>Nota: Las sumas parciales pueden no coincidir con el total, así como los cálculos porcentuales, debido al redondeo de las cifras.
n.a.: No aplica.
1_/ De acuerdo con la Ley General de Contabilidad Gubernamental, corresponde al momento contable del gasto que refleja la cancelación total o parcial de las obligaciones de pago, que se concreta mediante el desembolso de efectivo o cualquier otro medio de pago.</t>
  </si>
  <si>
    <t>Prestaciones sociales</t>
  </si>
  <si>
    <t>Servicios educativos culturales y artísticos</t>
  </si>
  <si>
    <t>Servicios Cinematográficos</t>
  </si>
  <si>
    <t>Producción y distribución de libros y materiales artísticos y culturales</t>
  </si>
  <si>
    <t>n.a.</t>
  </si>
  <si>
    <t>Regulación y Supervisión de los sectores Telecomunicaciones y Radiodifusión</t>
  </si>
  <si>
    <t>Atender asuntos de la niñez,  la familia, adolescentes y personas adultas mayores</t>
  </si>
  <si>
    <t>FASSA</t>
  </si>
  <si>
    <t>Servicios de educación básica en el D.F.</t>
  </si>
  <si>
    <t>Becas para la población atendida por el sector educativo</t>
  </si>
  <si>
    <t xml:space="preserve">25 Previsiones y Aportaciones para los Sistemas de Educación Básica, Normal, Tecnológica y de Adultos </t>
  </si>
  <si>
    <t xml:space="preserve">22 Instituto Nacional Electoral </t>
  </si>
  <si>
    <t>Adquisición de leche nacional</t>
  </si>
  <si>
    <t xml:space="preserve">20 Desarrollo Social </t>
  </si>
  <si>
    <t>Investigar y perseguir los delitos federales de carácter especial</t>
  </si>
  <si>
    <t>Protección y restitución de los derechos de las niñas, niños y adolescentes</t>
  </si>
  <si>
    <t>Programa de vacunación</t>
  </si>
  <si>
    <t xml:space="preserve">Servicios de Educación Media Superior </t>
  </si>
  <si>
    <r>
      <t>PROSPERA Programa de Inclusión Social</t>
    </r>
    <r>
      <rPr>
        <vertAlign val="superscript"/>
        <sz val="6"/>
        <color theme="1"/>
        <rFont val="Soberana Sans"/>
        <family val="3"/>
      </rPr>
      <t xml:space="preserve"> </t>
    </r>
  </si>
  <si>
    <t>Programa Nacional de Inglés</t>
  </si>
  <si>
    <t>Producción y distribución de libros y materiales educativos</t>
  </si>
  <si>
    <t>Políticas de igualdad de género en el sector educativo</t>
  </si>
  <si>
    <t>Fortalecimiento a la educación temprana y el desarrollo infantil</t>
  </si>
  <si>
    <t>Evaluaciones de la calidad de la educación</t>
  </si>
  <si>
    <t>Educación para Adultos (INEA)</t>
  </si>
  <si>
    <t>Diseño de la Política Educativa</t>
  </si>
  <si>
    <r>
      <t>Desarrollo y aplicación de programas educativos en materia agropecuaria</t>
    </r>
    <r>
      <rPr>
        <vertAlign val="superscript"/>
        <sz val="6"/>
        <color theme="1"/>
        <rFont val="Soberana Sans"/>
        <family val="3"/>
      </rPr>
      <t xml:space="preserve"> </t>
    </r>
  </si>
  <si>
    <t xml:space="preserve">08 Agricultura, Ganadería, Desarrollo Rural, Pesca y Alimentación </t>
  </si>
  <si>
    <t xml:space="preserve">Secretaría Ejecutiva del Sistema Nacional para la Protección Integral de Niñas, Niños y Adolescentes
</t>
  </si>
  <si>
    <t>Dirección General del Registro Nacional de Población e Identificación Personal</t>
  </si>
  <si>
    <t>Coordinación General de la Comisión Mexicana de Ayuda a Refugiados</t>
  </si>
  <si>
    <t>ANEXO 18 DEL DPEF 2017
EVOLUCIÓN DE LAS EROGACIONES CORRESPONDIENTES AL ANEXO RECURSOS PARA LA ATENCIÓN DE NIÑAS, NIÑOS Y ADOLESCENTES
Enero-marzo
(Pesos)</t>
  </si>
  <si>
    <t>Programa PEC / Ramo / Componente / Subcomponente / Rama Productiva</t>
  </si>
  <si>
    <t>ANEXO 12 DEL DPEF 2017
EVOLUCIÓN DE LAS EROGACIONES CORRESPONDIENTES AL PROGRAMA DE CIENCIA, TECNOLOGÍA E INNOVACIÓN
Enero-marzo
(Pesos)</t>
  </si>
  <si>
    <t>1_/ De acuerdo con la Ley General de Contablilidad Gubernamental, corresponde al momento contable del gasto que refleja la cancelación total o parcial de las obligaciones de pago, que se concreta mediante el desembolso de efectivo o cualquier otro medio de pago.</t>
  </si>
  <si>
    <t>Nota: Las sumas parciales pueden no coincidir con el total, así como los cálculos porcentuales, debido al redondeo de las cifras.
Considera tanto las ampliaciones como las reducciones aprobadas por la H. Cámara de Diputados en el Presupuesto de Egresos de la Federación para el ejercicio fiscal 2017.</t>
  </si>
  <si>
    <t>2_/ El presupuesto no se suma en el total por ser recursos propios.</t>
  </si>
  <si>
    <r>
      <t>Nota: Las sumas parciales pueden no coincidir con el total, así como los cálculos porcentuales, debido al redondeo de las cifras.
n.a.: No aplica.
1_/</t>
    </r>
    <r>
      <rPr>
        <vertAlign val="superscript"/>
        <sz val="6"/>
        <rFont val="Soberana Sans"/>
        <family val="3"/>
      </rPr>
      <t xml:space="preserve">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</si>
  <si>
    <t>1_/ De acuerdo con la Ley General de Contabilidad Gubernamental, corresponde al momento contable del gasto que refleja la cancelación total o parcial de las obligaciones de pago, que se concreta mediante el desembolso de efectivo o cualquier otro medio de pago.</t>
  </si>
  <si>
    <r>
      <t xml:space="preserve">TYY PEMEX </t>
    </r>
    <r>
      <rPr>
        <b/>
        <vertAlign val="superscript"/>
        <sz val="6"/>
        <rFont val="Soberana Sans"/>
        <family val="3"/>
      </rPr>
      <t>2_/</t>
    </r>
  </si>
  <si>
    <r>
      <t xml:space="preserve">TVV Comisión Federal de Electricidad  </t>
    </r>
    <r>
      <rPr>
        <b/>
        <vertAlign val="superscript"/>
        <sz val="6"/>
        <rFont val="Soberana Sans"/>
        <family val="3"/>
      </rPr>
      <t>2_/</t>
    </r>
  </si>
  <si>
    <t>TYY Petróleos Mexicanos</t>
  </si>
  <si>
    <t>TVV Comisión Federal de Electricidad</t>
  </si>
  <si>
    <t>TYY   Petróleos Mexicanos</t>
  </si>
  <si>
    <t>TVV   Comisión Federal de Electricidad</t>
  </si>
  <si>
    <t xml:space="preserve">GYR Instituto Mexicano del Seguro Social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</si>
</sst>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_ ;[Red]\-#,##0\ "/>
    <numFmt numFmtId="165" formatCode="0.0"/>
    <numFmt numFmtId="166" formatCode="#,##0.0_ ;[Red]\-#,##0.0\ "/>
    <numFmt numFmtId="167" formatCode="#,##0.0_ ;\-#,##0.0\ "/>
    <numFmt numFmtId="168" formatCode="_-* #,##0.0_-;\-* #,##0.0_-;_-* &quot;-&quot;??_-;_-@_-"/>
    <numFmt numFmtId="169" formatCode="_-* #,##0_-;\-* #,##0_-;_-* &quot;-&quot;??_-;_-@_-"/>
    <numFmt numFmtId="170" formatCode="#,##0.0"/>
    <numFmt numFmtId="171" formatCode="#,##0.0000000"/>
    <numFmt numFmtId="172" formatCode="#,##0_ ;\-#,##0\ "/>
    <numFmt numFmtId="173" formatCode="#,##0.0000_ ;[Red]\-#,##0.0000\ "/>
  </numFmts>
  <fonts count="44">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b/>
      <sz val="6"/>
      <color theme="1"/>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b/>
      <sz val="9"/>
      <color theme="1"/>
      <name val="Soberana Sans"/>
      <family val="3"/>
    </font>
    <font>
      <vertAlign val="superscript"/>
      <sz val="7"/>
      <color theme="1"/>
      <name val="Soberana Sans"/>
      <family val="3"/>
    </font>
    <font>
      <sz val="10"/>
      <name val="MS Sans Serif"/>
      <family val="2"/>
    </font>
    <font>
      <sz val="11"/>
      <color indexed="8"/>
      <name val="Calibri"/>
      <family val="2"/>
    </font>
    <font>
      <sz val="10"/>
      <color theme="1"/>
      <name val="Arial"/>
      <family val="2"/>
    </font>
    <font>
      <sz val="9"/>
      <color theme="1"/>
      <name val="Calibri"/>
      <family val="2"/>
      <scheme val="minor"/>
    </font>
    <font>
      <b/>
      <sz val="10"/>
      <name val="Soberana Sans"/>
      <family val="3"/>
    </font>
    <font>
      <sz val="8"/>
      <color theme="1"/>
      <name val="Soberana Sans"/>
      <family val="3"/>
    </font>
    <font>
      <sz val="9"/>
      <color theme="0"/>
      <name val="Soberana Sans"/>
      <family val="3"/>
    </font>
    <font>
      <sz val="10"/>
      <name val="Soberana Sans"/>
      <family val="3"/>
    </font>
    <font>
      <u/>
      <sz val="6"/>
      <color theme="0"/>
      <name val="Soberana Sans"/>
      <family val="3"/>
    </font>
    <font>
      <sz val="7"/>
      <name val="Soberana Sans"/>
      <family val="3"/>
    </font>
    <font>
      <b/>
      <sz val="7"/>
      <color theme="1"/>
      <name val="Soberana Sans"/>
      <family val="3"/>
    </font>
    <font>
      <sz val="10"/>
      <color theme="1"/>
      <name val="Soberana Sans"/>
      <family val="3"/>
    </font>
    <font>
      <vertAlign val="superscript"/>
      <sz val="6"/>
      <color theme="1"/>
      <name val="Soberana Sans"/>
      <family val="3"/>
    </font>
    <font>
      <sz val="6"/>
      <color theme="0"/>
      <name val="Soberana Sans"/>
      <family val="3"/>
    </font>
    <font>
      <b/>
      <sz val="6"/>
      <color theme="0"/>
      <name val="Soberana Sans"/>
      <family val="3"/>
    </font>
    <font>
      <sz val="11"/>
      <color theme="1"/>
      <name val="Soberana Sans"/>
      <family val="3"/>
    </font>
    <font>
      <b/>
      <vertAlign val="superscript"/>
      <sz val="6"/>
      <name val="Soberana Sans"/>
      <family val="3"/>
    </font>
    <font>
      <sz val="11"/>
      <color rgb="FF1F497D"/>
      <name val="Soberana Sans"/>
      <family val="3"/>
    </font>
    <font>
      <sz val="8"/>
      <color theme="0" tint="-0.499984740745262"/>
      <name val="Soberana Sans"/>
      <family val="3"/>
    </font>
    <font>
      <sz val="9"/>
      <name val="Soberana Sans"/>
      <family val="3"/>
    </font>
    <font>
      <sz val="7"/>
      <color theme="1"/>
      <name val="Calibri"/>
      <family val="2"/>
      <scheme val="minor"/>
    </font>
    <font>
      <b/>
      <sz val="7"/>
      <name val="Soberana Sans"/>
      <family val="3"/>
    </font>
    <font>
      <sz val="7"/>
      <name val="Calibri"/>
      <family val="2"/>
      <scheme val="minor"/>
    </font>
    <font>
      <b/>
      <sz val="10"/>
      <color theme="1"/>
      <name val="Soberana Sans"/>
      <family val="3"/>
    </font>
    <font>
      <b/>
      <sz val="10"/>
      <color theme="0"/>
      <name val="Soberana Sans"/>
      <family val="3"/>
    </font>
    <font>
      <b/>
      <sz val="9"/>
      <color theme="0"/>
      <name val="Soberana Sans"/>
      <family val="3"/>
    </font>
    <font>
      <sz val="7"/>
      <color theme="0"/>
      <name val="Soberana Sans"/>
      <family val="3"/>
    </font>
    <font>
      <vertAlign val="superscript"/>
      <sz val="6"/>
      <name val="Soberana Sans"/>
      <family val="3"/>
    </font>
  </fonts>
  <fills count="2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E7E6E6"/>
        <bgColor indexed="64"/>
      </patternFill>
    </fill>
    <fill>
      <patternFill patternType="solid">
        <fgColor rgb="FFFFFFFF"/>
        <bgColor indexed="64"/>
      </patternFill>
    </fill>
    <fill>
      <patternFill patternType="solid">
        <fgColor rgb="FFC6E0B4"/>
        <bgColor indexed="64"/>
      </patternFill>
    </fill>
    <fill>
      <patternFill patternType="solid">
        <fgColor theme="0" tint="-4.9989318521683403E-2"/>
        <bgColor indexed="64"/>
      </patternFill>
    </fill>
    <fill>
      <patternFill patternType="solid">
        <fgColor theme="0" tint="-0.14999847407452621"/>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style="medium">
        <color auto="1"/>
      </top>
      <bottom/>
      <diagonal/>
    </border>
  </borders>
  <cellStyleXfs count="560">
    <xf numFmtId="0" fontId="0" fillId="0" borderId="0"/>
    <xf numFmtId="43" fontId="1" fillId="0" borderId="0" applyFont="0" applyFill="0" applyBorder="0" applyAlignment="0" applyProtection="0"/>
    <xf numFmtId="0" fontId="2" fillId="0" borderId="0"/>
    <xf numFmtId="0" fontId="8"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 fillId="0" borderId="0"/>
    <xf numFmtId="0" fontId="1"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0" fontId="12" fillId="0" borderId="0"/>
    <xf numFmtId="0" fontId="8" fillId="0" borderId="0"/>
    <xf numFmtId="0" fontId="13" fillId="0" borderId="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6"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6" fillId="0" borderId="0"/>
    <xf numFmtId="43" fontId="1" fillId="0" borderId="0" applyFont="0" applyFill="0" applyBorder="0" applyAlignment="0" applyProtection="0"/>
    <xf numFmtId="0" fontId="2" fillId="0" borderId="0"/>
    <xf numFmtId="0" fontId="8" fillId="0" borderId="0"/>
    <xf numFmtId="0" fontId="2" fillId="0" borderId="0"/>
    <xf numFmtId="0" fontId="8" fillId="0" borderId="0"/>
    <xf numFmtId="43" fontId="17" fillId="0" borderId="0" applyFont="0" applyFill="0" applyBorder="0" applyAlignment="0" applyProtection="0"/>
    <xf numFmtId="43" fontId="2" fillId="0" borderId="0" applyFont="0" applyFill="0" applyBorder="0" applyAlignment="0" applyProtection="0"/>
    <xf numFmtId="0" fontId="2" fillId="0" borderId="0"/>
    <xf numFmtId="43" fontId="8" fillId="0" borderId="0" applyFont="0" applyFill="0" applyBorder="0" applyAlignment="0" applyProtection="0"/>
    <xf numFmtId="43" fontId="2" fillId="0" borderId="0" applyFont="0" applyFill="0" applyBorder="0" applyAlignment="0" applyProtection="0"/>
    <xf numFmtId="0" fontId="18" fillId="0" borderId="0"/>
    <xf numFmtId="0" fontId="8" fillId="0" borderId="0"/>
    <xf numFmtId="43" fontId="18" fillId="0" borderId="0" applyFont="0" applyFill="0" applyBorder="0" applyAlignment="0" applyProtection="0"/>
    <xf numFmtId="43" fontId="13"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43" fontId="19" fillId="0" borderId="0" applyFont="0" applyFill="0" applyBorder="0" applyAlignment="0" applyProtection="0"/>
    <xf numFmtId="0" fontId="2" fillId="0" borderId="0"/>
    <xf numFmtId="0" fontId="12" fillId="0" borderId="0"/>
    <xf numFmtId="43" fontId="1" fillId="0" borderId="0" applyFont="0" applyFill="0" applyBorder="0" applyAlignment="0" applyProtection="0"/>
    <xf numFmtId="43" fontId="8" fillId="0" borderId="0" applyFont="0" applyFill="0" applyBorder="0" applyAlignment="0" applyProtection="0"/>
    <xf numFmtId="0" fontId="19" fillId="0" borderId="0"/>
    <xf numFmtId="0" fontId="19" fillId="0" borderId="0"/>
    <xf numFmtId="43" fontId="8" fillId="0" borderId="0" applyFont="0" applyFill="0" applyBorder="0" applyAlignment="0" applyProtection="0"/>
    <xf numFmtId="0" fontId="8" fillId="0" borderId="0"/>
    <xf numFmtId="0" fontId="1" fillId="0" borderId="0"/>
    <xf numFmtId="43" fontId="8" fillId="0" borderId="0" applyFont="0" applyFill="0" applyBorder="0" applyAlignment="0" applyProtection="0"/>
    <xf numFmtId="0" fontId="9" fillId="0" borderId="0" applyNumberFormat="0" applyFill="0" applyBorder="0" applyAlignment="0" applyProtection="0">
      <alignment vertical="top"/>
      <protection locked="0"/>
    </xf>
  </cellStyleXfs>
  <cellXfs count="371">
    <xf numFmtId="0" fontId="0" fillId="0" borderId="0" xfId="0"/>
    <xf numFmtId="0" fontId="3" fillId="0" borderId="0" xfId="0" applyFont="1" applyAlignment="1">
      <alignment vertical="top"/>
    </xf>
    <xf numFmtId="0" fontId="3" fillId="0" borderId="0" xfId="0" applyFont="1" applyFill="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0" fontId="6" fillId="0" borderId="0" xfId="2" applyFont="1" applyFill="1" applyBorder="1" applyAlignment="1">
      <alignment vertical="top"/>
    </xf>
    <xf numFmtId="0" fontId="7" fillId="0" borderId="0" xfId="0" applyFont="1" applyFill="1" applyBorder="1" applyAlignment="1">
      <alignment vertical="top"/>
    </xf>
    <xf numFmtId="164" fontId="7" fillId="0" borderId="0" xfId="0" applyNumberFormat="1" applyFont="1" applyFill="1" applyBorder="1" applyAlignment="1">
      <alignment vertical="top"/>
    </xf>
    <xf numFmtId="0" fontId="7" fillId="0" borderId="0" xfId="0" applyFont="1" applyBorder="1" applyAlignment="1">
      <alignment vertical="top"/>
    </xf>
    <xf numFmtId="164" fontId="7" fillId="0" borderId="0" xfId="0" applyNumberFormat="1" applyFont="1" applyBorder="1" applyAlignment="1">
      <alignment vertical="top"/>
    </xf>
    <xf numFmtId="0" fontId="6" fillId="0" borderId="0" xfId="2" applyFont="1" applyFill="1" applyBorder="1" applyAlignment="1">
      <alignment horizontal="left" vertical="top" wrapText="1"/>
    </xf>
    <xf numFmtId="164" fontId="4" fillId="0" borderId="0" xfId="1" applyNumberFormat="1" applyFont="1" applyFill="1" applyBorder="1" applyAlignment="1">
      <alignment vertical="top"/>
    </xf>
    <xf numFmtId="165" fontId="5" fillId="0" borderId="0" xfId="0" applyNumberFormat="1" applyFont="1" applyFill="1" applyBorder="1" applyAlignment="1">
      <alignment horizontal="right" vertical="top"/>
    </xf>
    <xf numFmtId="164" fontId="6" fillId="0" borderId="0" xfId="1" applyNumberFormat="1" applyFont="1" applyFill="1" applyBorder="1" applyAlignment="1">
      <alignment vertical="top" wrapText="1"/>
    </xf>
    <xf numFmtId="165" fontId="7" fillId="0" borderId="0" xfId="0" applyNumberFormat="1" applyFont="1" applyFill="1" applyBorder="1" applyAlignment="1">
      <alignment horizontal="right" vertical="top"/>
    </xf>
    <xf numFmtId="164" fontId="7" fillId="0" borderId="0" xfId="1" applyNumberFormat="1" applyFont="1" applyFill="1" applyBorder="1" applyAlignment="1">
      <alignment vertical="top"/>
    </xf>
    <xf numFmtId="164" fontId="6" fillId="0" borderId="0" xfId="1" applyNumberFormat="1" applyFont="1" applyFill="1" applyBorder="1" applyAlignment="1">
      <alignment vertical="top"/>
    </xf>
    <xf numFmtId="0" fontId="6" fillId="0" borderId="3" xfId="2" applyFont="1" applyFill="1" applyBorder="1" applyAlignment="1">
      <alignment horizontal="left" vertical="top" wrapText="1"/>
    </xf>
    <xf numFmtId="164" fontId="6" fillId="0" borderId="3" xfId="1" applyNumberFormat="1" applyFont="1" applyFill="1" applyBorder="1" applyAlignment="1">
      <alignment vertical="top" wrapText="1"/>
    </xf>
    <xf numFmtId="165" fontId="7" fillId="0" borderId="3" xfId="0" applyNumberFormat="1" applyFont="1" applyFill="1" applyBorder="1" applyAlignment="1">
      <alignment horizontal="right" vertical="top"/>
    </xf>
    <xf numFmtId="0" fontId="14" fillId="0" borderId="0" xfId="0" applyFont="1" applyAlignment="1">
      <alignment vertical="top"/>
    </xf>
    <xf numFmtId="0" fontId="4" fillId="4" borderId="0" xfId="2" applyFont="1" applyFill="1" applyBorder="1" applyAlignment="1">
      <alignment vertical="top"/>
    </xf>
    <xf numFmtId="164" fontId="4" fillId="4" borderId="0" xfId="1" applyNumberFormat="1" applyFont="1" applyFill="1" applyBorder="1" applyAlignment="1">
      <alignment vertical="top"/>
    </xf>
    <xf numFmtId="165" fontId="5" fillId="4" borderId="0" xfId="0" applyNumberFormat="1" applyFont="1" applyFill="1" applyBorder="1" applyAlignment="1">
      <alignment horizontal="right" vertical="top"/>
    </xf>
    <xf numFmtId="164" fontId="4" fillId="4" borderId="0" xfId="1" applyNumberFormat="1" applyFont="1" applyFill="1" applyBorder="1" applyAlignment="1">
      <alignment vertical="top" wrapText="1"/>
    </xf>
    <xf numFmtId="0" fontId="7" fillId="4" borderId="0" xfId="0" applyFont="1" applyFill="1" applyBorder="1" applyAlignment="1">
      <alignment vertical="top"/>
    </xf>
    <xf numFmtId="0" fontId="6" fillId="0" borderId="3" xfId="0" applyFont="1" applyFill="1" applyBorder="1" applyAlignment="1">
      <alignment vertical="top"/>
    </xf>
    <xf numFmtId="166" fontId="4" fillId="0" borderId="0" xfId="2" applyNumberFormat="1" applyFont="1" applyFill="1" applyBorder="1" applyAlignment="1">
      <alignment vertical="top"/>
    </xf>
    <xf numFmtId="0" fontId="11" fillId="0" borderId="0" xfId="0" applyFont="1" applyAlignment="1">
      <alignment vertical="top"/>
    </xf>
    <xf numFmtId="164" fontId="11" fillId="0" borderId="0" xfId="0" applyNumberFormat="1" applyFont="1" applyAlignment="1">
      <alignment vertical="top"/>
    </xf>
    <xf numFmtId="0" fontId="6" fillId="0" borderId="0" xfId="2" applyFont="1" applyFill="1" applyBorder="1" applyAlignment="1">
      <alignment horizontal="left" vertical="top"/>
    </xf>
    <xf numFmtId="3" fontId="6" fillId="0" borderId="0" xfId="1" applyNumberFormat="1" applyFont="1" applyFill="1" applyBorder="1" applyAlignment="1">
      <alignment vertical="top" wrapText="1"/>
    </xf>
    <xf numFmtId="0" fontId="6" fillId="0" borderId="0" xfId="0" applyFont="1" applyFill="1" applyBorder="1" applyAlignment="1">
      <alignment vertical="top"/>
    </xf>
    <xf numFmtId="3" fontId="11" fillId="3" borderId="0" xfId="0" applyNumberFormat="1" applyFont="1" applyFill="1" applyBorder="1" applyAlignment="1">
      <alignment horizontal="center" vertical="center"/>
    </xf>
    <xf numFmtId="0" fontId="11" fillId="3" borderId="1" xfId="0" applyFont="1" applyFill="1" applyBorder="1" applyAlignment="1">
      <alignment horizontal="center" vertical="center" wrapText="1"/>
    </xf>
    <xf numFmtId="0" fontId="20" fillId="0" borderId="0" xfId="0" applyFont="1" applyAlignment="1">
      <alignment vertical="center"/>
    </xf>
    <xf numFmtId="164" fontId="3" fillId="0" borderId="0" xfId="0" applyNumberFormat="1" applyFont="1" applyAlignment="1">
      <alignment vertical="top"/>
    </xf>
    <xf numFmtId="167" fontId="7" fillId="0" borderId="0" xfId="0" applyNumberFormat="1" applyFont="1" applyAlignment="1">
      <alignment vertical="top"/>
    </xf>
    <xf numFmtId="43" fontId="7" fillId="0" borderId="0" xfId="0" applyNumberFormat="1" applyFont="1" applyAlignment="1">
      <alignment vertical="top"/>
    </xf>
    <xf numFmtId="164" fontId="7" fillId="0" borderId="0" xfId="0" applyNumberFormat="1" applyFont="1" applyAlignment="1">
      <alignment vertical="top"/>
    </xf>
    <xf numFmtId="164" fontId="11" fillId="0" borderId="0" xfId="0" applyNumberFormat="1" applyFont="1" applyBorder="1" applyAlignment="1">
      <alignment vertical="center"/>
    </xf>
    <xf numFmtId="168" fontId="7" fillId="0" borderId="0" xfId="1" applyNumberFormat="1" applyFont="1" applyAlignment="1">
      <alignment vertical="top"/>
    </xf>
    <xf numFmtId="3" fontId="3" fillId="0" borderId="0" xfId="0" applyNumberFormat="1" applyFont="1" applyAlignment="1">
      <alignment vertical="top"/>
    </xf>
    <xf numFmtId="0" fontId="22" fillId="0" borderId="0" xfId="0" applyFont="1" applyAlignment="1">
      <alignment vertical="top"/>
    </xf>
    <xf numFmtId="169" fontId="7" fillId="0" borderId="0" xfId="1" applyNumberFormat="1" applyFont="1" applyAlignment="1">
      <alignment vertical="top"/>
    </xf>
    <xf numFmtId="3" fontId="11" fillId="0" borderId="0" xfId="0" applyNumberFormat="1" applyFont="1" applyAlignment="1">
      <alignment vertical="top"/>
    </xf>
    <xf numFmtId="43" fontId="3" fillId="0" borderId="0" xfId="1" applyFont="1" applyAlignment="1">
      <alignment vertical="top"/>
    </xf>
    <xf numFmtId="0" fontId="6" fillId="3" borderId="0" xfId="7" applyFont="1" applyFill="1" applyBorder="1" applyAlignment="1">
      <alignment vertical="top"/>
    </xf>
    <xf numFmtId="3" fontId="7" fillId="0" borderId="3" xfId="0" applyNumberFormat="1" applyFont="1" applyFill="1" applyBorder="1" applyAlignment="1">
      <alignment vertical="top"/>
    </xf>
    <xf numFmtId="0" fontId="7" fillId="0" borderId="3" xfId="0" applyFont="1" applyFill="1" applyBorder="1" applyAlignment="1">
      <alignment vertical="top"/>
    </xf>
    <xf numFmtId="3" fontId="7" fillId="0" borderId="3" xfId="1" applyNumberFormat="1" applyFont="1" applyFill="1" applyBorder="1" applyAlignment="1">
      <alignment vertical="top"/>
    </xf>
    <xf numFmtId="170" fontId="6" fillId="3" borderId="0" xfId="556" applyNumberFormat="1" applyFont="1" applyFill="1" applyBorder="1" applyAlignment="1">
      <alignment horizontal="right" vertical="top"/>
    </xf>
    <xf numFmtId="170" fontId="6" fillId="3" borderId="0" xfId="8" applyNumberFormat="1" applyFont="1" applyFill="1" applyBorder="1" applyAlignment="1">
      <alignment horizontal="right" vertical="top"/>
    </xf>
    <xf numFmtId="0" fontId="6" fillId="3" borderId="0" xfId="557" applyFont="1" applyFill="1" applyBorder="1" applyAlignment="1">
      <alignment vertical="top"/>
    </xf>
    <xf numFmtId="170" fontId="4" fillId="3" borderId="0" xfId="11" applyNumberFormat="1" applyFont="1" applyFill="1" applyBorder="1" applyAlignment="1">
      <alignment horizontal="right" vertical="top"/>
    </xf>
    <xf numFmtId="0" fontId="4" fillId="3" borderId="0" xfId="557" applyFont="1" applyFill="1" applyBorder="1" applyAlignment="1">
      <alignment vertical="top"/>
    </xf>
    <xf numFmtId="0" fontId="4" fillId="3" borderId="0" xfId="7" applyFont="1" applyFill="1" applyBorder="1" applyAlignment="1">
      <alignment vertical="top"/>
    </xf>
    <xf numFmtId="170" fontId="7" fillId="3" borderId="0" xfId="556" applyNumberFormat="1" applyFont="1" applyFill="1" applyBorder="1" applyAlignment="1">
      <alignment horizontal="right" vertical="top"/>
    </xf>
    <xf numFmtId="170" fontId="7" fillId="0" borderId="0" xfId="556" applyNumberFormat="1" applyFont="1" applyFill="1" applyBorder="1" applyAlignment="1">
      <alignment horizontal="right" vertical="top"/>
    </xf>
    <xf numFmtId="170" fontId="4" fillId="0" borderId="0" xfId="11" applyNumberFormat="1" applyFont="1" applyFill="1" applyBorder="1" applyAlignment="1">
      <alignment horizontal="right" vertical="top"/>
    </xf>
    <xf numFmtId="170" fontId="6" fillId="0" borderId="0" xfId="556" applyNumberFormat="1" applyFont="1" applyFill="1" applyBorder="1" applyAlignment="1">
      <alignment horizontal="right" vertical="top"/>
    </xf>
    <xf numFmtId="0" fontId="6" fillId="3" borderId="0" xfId="557" applyFont="1" applyFill="1" applyBorder="1" applyAlignment="1">
      <alignment horizontal="left" vertical="top"/>
    </xf>
    <xf numFmtId="0" fontId="23" fillId="3" borderId="0" xfId="556" applyFont="1" applyFill="1" applyBorder="1" applyAlignment="1">
      <alignment vertical="top"/>
    </xf>
    <xf numFmtId="170" fontId="6" fillId="0" borderId="0" xfId="11" applyNumberFormat="1" applyFont="1" applyFill="1" applyBorder="1" applyAlignment="1">
      <alignment horizontal="right" vertical="top"/>
    </xf>
    <xf numFmtId="170" fontId="6" fillId="3" borderId="0" xfId="11" applyNumberFormat="1" applyFont="1" applyFill="1" applyBorder="1" applyAlignment="1">
      <alignment horizontal="right" vertical="top"/>
    </xf>
    <xf numFmtId="170" fontId="5" fillId="3" borderId="0" xfId="556" applyNumberFormat="1" applyFont="1" applyFill="1" applyBorder="1" applyAlignment="1">
      <alignment horizontal="right" vertical="top"/>
    </xf>
    <xf numFmtId="170" fontId="4" fillId="3" borderId="0" xfId="8" applyNumberFormat="1" applyFont="1" applyFill="1" applyBorder="1" applyAlignment="1">
      <alignment horizontal="right" vertical="top"/>
    </xf>
    <xf numFmtId="170" fontId="4" fillId="18" borderId="0" xfId="558" applyNumberFormat="1" applyFont="1" applyFill="1" applyBorder="1" applyAlignment="1">
      <alignment horizontal="right" vertical="top"/>
    </xf>
    <xf numFmtId="0" fontId="4" fillId="18" borderId="0" xfId="557" applyFont="1" applyFill="1" applyBorder="1" applyAlignment="1">
      <alignment vertical="top"/>
    </xf>
    <xf numFmtId="170" fontId="4" fillId="3" borderId="0" xfId="556" applyNumberFormat="1" applyFont="1" applyFill="1" applyBorder="1" applyAlignment="1">
      <alignment horizontal="right" vertical="top"/>
    </xf>
    <xf numFmtId="0" fontId="6" fillId="0" borderId="0" xfId="7" applyFont="1" applyFill="1" applyBorder="1" applyAlignment="1">
      <alignment vertical="top"/>
    </xf>
    <xf numFmtId="0" fontId="4" fillId="0" borderId="0" xfId="7" applyFont="1" applyFill="1" applyBorder="1" applyAlignment="1">
      <alignment vertical="top"/>
    </xf>
    <xf numFmtId="0" fontId="14" fillId="0" borderId="0" xfId="0" applyFont="1" applyFill="1" applyAlignment="1">
      <alignment vertical="top"/>
    </xf>
    <xf numFmtId="0" fontId="4" fillId="3" borderId="0" xfId="7" applyFont="1" applyFill="1" applyBorder="1" applyAlignment="1">
      <alignment horizontal="left" vertical="top"/>
    </xf>
    <xf numFmtId="0" fontId="6" fillId="0" borderId="0" xfId="557" applyFont="1" applyFill="1" applyBorder="1" applyAlignment="1">
      <alignment vertical="top"/>
    </xf>
    <xf numFmtId="170" fontId="6" fillId="0" borderId="0" xfId="8" applyNumberFormat="1" applyFont="1" applyFill="1" applyBorder="1" applyAlignment="1">
      <alignment horizontal="right" vertical="top"/>
    </xf>
    <xf numFmtId="170" fontId="7" fillId="3" borderId="0" xfId="7" applyNumberFormat="1" applyFont="1" applyFill="1" applyBorder="1" applyAlignment="1">
      <alignment horizontal="right" vertical="top"/>
    </xf>
    <xf numFmtId="170" fontId="4" fillId="0" borderId="0" xfId="8" applyNumberFormat="1" applyFont="1" applyFill="1" applyBorder="1" applyAlignment="1">
      <alignment horizontal="right" vertical="top"/>
    </xf>
    <xf numFmtId="170" fontId="5" fillId="0" borderId="0" xfId="556" applyNumberFormat="1" applyFont="1" applyFill="1" applyBorder="1" applyAlignment="1">
      <alignment horizontal="right" vertical="top"/>
    </xf>
    <xf numFmtId="0" fontId="20" fillId="3" borderId="0" xfId="556" applyFont="1" applyFill="1" applyBorder="1" applyAlignment="1">
      <alignment vertical="top"/>
    </xf>
    <xf numFmtId="170" fontId="4" fillId="0" borderId="0" xfId="556" applyNumberFormat="1" applyFont="1" applyFill="1" applyBorder="1" applyAlignment="1">
      <alignment horizontal="right" vertical="top"/>
    </xf>
    <xf numFmtId="0" fontId="7" fillId="3" borderId="0" xfId="7" applyFont="1" applyFill="1" applyBorder="1" applyAlignment="1">
      <alignment vertical="top"/>
    </xf>
    <xf numFmtId="0" fontId="24" fillId="3" borderId="0" xfId="559" applyFont="1" applyFill="1" applyBorder="1" applyAlignment="1" applyProtection="1">
      <alignment vertical="top"/>
    </xf>
    <xf numFmtId="0" fontId="4" fillId="3" borderId="0" xfId="559" applyFont="1" applyFill="1" applyBorder="1" applyAlignment="1" applyProtection="1">
      <alignment vertical="top"/>
    </xf>
    <xf numFmtId="170" fontId="3" fillId="0" borderId="0" xfId="0" applyNumberFormat="1" applyFont="1" applyAlignment="1">
      <alignment vertical="top"/>
    </xf>
    <xf numFmtId="0" fontId="3" fillId="0" borderId="0" xfId="0" applyFont="1" applyAlignment="1">
      <alignment horizontal="left" vertical="top"/>
    </xf>
    <xf numFmtId="0" fontId="27" fillId="0" borderId="0" xfId="0" applyFont="1" applyAlignment="1">
      <alignment vertical="top"/>
    </xf>
    <xf numFmtId="0" fontId="27" fillId="0" borderId="0" xfId="0" applyFont="1" applyBorder="1" applyAlignment="1">
      <alignment vertical="top"/>
    </xf>
    <xf numFmtId="170" fontId="27" fillId="0" borderId="0" xfId="0" applyNumberFormat="1" applyFont="1" applyAlignment="1">
      <alignment vertical="top"/>
    </xf>
    <xf numFmtId="0" fontId="20" fillId="0" borderId="0" xfId="0" applyFont="1" applyAlignment="1">
      <alignment vertical="top"/>
    </xf>
    <xf numFmtId="0" fontId="11" fillId="0" borderId="0" xfId="0" applyFont="1" applyAlignment="1">
      <alignment horizontal="left" vertical="top"/>
    </xf>
    <xf numFmtId="0" fontId="11" fillId="0" borderId="0" xfId="0" applyFont="1" applyBorder="1" applyAlignment="1">
      <alignment horizontal="left" vertical="top"/>
    </xf>
    <xf numFmtId="164" fontId="11" fillId="0" borderId="0" xfId="0" applyNumberFormat="1" applyFont="1" applyAlignment="1">
      <alignment horizontal="left" vertical="top"/>
    </xf>
    <xf numFmtId="0" fontId="22" fillId="0" borderId="0" xfId="0" applyFont="1" applyAlignment="1">
      <alignment horizontal="left" vertical="top"/>
    </xf>
    <xf numFmtId="169" fontId="6" fillId="0" borderId="0" xfId="1" applyNumberFormat="1" applyFont="1" applyFill="1" applyBorder="1" applyAlignment="1">
      <alignment horizontal="left" vertical="top" wrapText="1"/>
    </xf>
    <xf numFmtId="0" fontId="29" fillId="0" borderId="0" xfId="2" applyFont="1" applyFill="1" applyBorder="1" applyAlignment="1">
      <alignment vertical="top"/>
    </xf>
    <xf numFmtId="164" fontId="6" fillId="4" borderId="0" xfId="1" applyNumberFormat="1" applyFont="1" applyFill="1" applyBorder="1" applyAlignment="1">
      <alignment vertical="top" wrapText="1"/>
    </xf>
    <xf numFmtId="169" fontId="4" fillId="4" borderId="0" xfId="1" applyNumberFormat="1" applyFont="1" applyFill="1" applyBorder="1" applyAlignment="1">
      <alignment vertical="top"/>
    </xf>
    <xf numFmtId="164" fontId="4" fillId="0" borderId="0" xfId="1" applyNumberFormat="1" applyFont="1" applyFill="1" applyBorder="1" applyAlignment="1">
      <alignment vertical="top" wrapText="1"/>
    </xf>
    <xf numFmtId="169" fontId="6" fillId="0" borderId="0" xfId="1" applyNumberFormat="1" applyFont="1" applyFill="1" applyBorder="1" applyAlignment="1">
      <alignment vertical="top"/>
    </xf>
    <xf numFmtId="0" fontId="6" fillId="4" borderId="0" xfId="2" applyFont="1" applyFill="1" applyBorder="1" applyAlignment="1">
      <alignment vertical="top"/>
    </xf>
    <xf numFmtId="0" fontId="30" fillId="0" borderId="0" xfId="2" applyFont="1" applyFill="1" applyBorder="1" applyAlignment="1">
      <alignment vertical="top"/>
    </xf>
    <xf numFmtId="169" fontId="6" fillId="0" borderId="0" xfId="1" applyNumberFormat="1" applyFont="1" applyFill="1" applyBorder="1" applyAlignment="1">
      <alignment vertical="top" wrapText="1"/>
    </xf>
    <xf numFmtId="169" fontId="7" fillId="0" borderId="0" xfId="1" applyNumberFormat="1" applyFont="1" applyFill="1" applyBorder="1" applyAlignment="1">
      <alignment vertical="top"/>
    </xf>
    <xf numFmtId="0" fontId="11" fillId="19" borderId="1" xfId="0" applyFont="1" applyFill="1" applyBorder="1" applyAlignment="1">
      <alignment horizontal="center" vertical="center" wrapText="1"/>
    </xf>
    <xf numFmtId="0" fontId="3" fillId="0" borderId="0" xfId="0" applyFont="1" applyAlignment="1">
      <alignment horizontal="left" vertical="center"/>
    </xf>
    <xf numFmtId="0" fontId="27" fillId="0" borderId="0" xfId="0" applyFont="1" applyAlignment="1">
      <alignment vertical="center"/>
    </xf>
    <xf numFmtId="0" fontId="27" fillId="0" borderId="0" xfId="0" applyFont="1" applyBorder="1" applyAlignment="1">
      <alignment vertical="center"/>
    </xf>
    <xf numFmtId="169" fontId="11" fillId="0" borderId="0" xfId="1" applyNumberFormat="1" applyFont="1" applyAlignment="1">
      <alignment vertical="top"/>
    </xf>
    <xf numFmtId="165" fontId="27" fillId="0" borderId="0" xfId="0" applyNumberFormat="1" applyFont="1" applyAlignment="1">
      <alignment vertical="top"/>
    </xf>
    <xf numFmtId="43" fontId="27" fillId="0" borderId="0" xfId="1" applyFont="1" applyFill="1" applyAlignment="1">
      <alignment vertical="top"/>
    </xf>
    <xf numFmtId="170" fontId="27" fillId="0" borderId="0" xfId="1" applyNumberFormat="1" applyFont="1" applyFill="1" applyAlignment="1">
      <alignment horizontal="right" vertical="top"/>
    </xf>
    <xf numFmtId="170" fontId="27" fillId="0" borderId="0" xfId="1" applyNumberFormat="1" applyFont="1" applyAlignment="1">
      <alignment horizontal="right" vertical="top"/>
    </xf>
    <xf numFmtId="0" fontId="23" fillId="0" borderId="0" xfId="0" applyFont="1" applyAlignment="1">
      <alignment vertical="top"/>
    </xf>
    <xf numFmtId="170" fontId="11" fillId="0" borderId="0" xfId="0" applyNumberFormat="1" applyFont="1" applyAlignment="1">
      <alignment vertical="top"/>
    </xf>
    <xf numFmtId="0" fontId="31" fillId="0" borderId="0" xfId="0" applyFont="1" applyAlignment="1">
      <alignment vertical="top"/>
    </xf>
    <xf numFmtId="0" fontId="7" fillId="0" borderId="0" xfId="0" applyFont="1" applyBorder="1" applyAlignment="1">
      <alignment vertical="center" wrapText="1"/>
    </xf>
    <xf numFmtId="0" fontId="6" fillId="0" borderId="0" xfId="0" applyFont="1" applyBorder="1" applyAlignment="1">
      <alignment vertical="center"/>
    </xf>
    <xf numFmtId="0" fontId="7" fillId="0" borderId="0" xfId="0" applyFont="1" applyBorder="1" applyAlignment="1">
      <alignment vertical="top" wrapText="1"/>
    </xf>
    <xf numFmtId="0" fontId="6" fillId="0" borderId="0" xfId="0" applyFont="1" applyBorder="1" applyAlignment="1">
      <alignment vertical="top"/>
    </xf>
    <xf numFmtId="3" fontId="7" fillId="0" borderId="0" xfId="1" applyNumberFormat="1" applyFont="1" applyFill="1" applyBorder="1" applyAlignment="1">
      <alignment vertical="top"/>
    </xf>
    <xf numFmtId="3" fontId="6" fillId="0" borderId="0" xfId="3" applyNumberFormat="1" applyFont="1" applyFill="1" applyBorder="1" applyAlignment="1">
      <alignment horizontal="right" vertical="top" wrapText="1"/>
    </xf>
    <xf numFmtId="3" fontId="6" fillId="0" borderId="0" xfId="9" applyNumberFormat="1" applyFont="1" applyFill="1" applyBorder="1" applyAlignment="1">
      <alignment vertical="top"/>
    </xf>
    <xf numFmtId="0" fontId="7" fillId="0" borderId="0" xfId="0" applyFont="1" applyFill="1" applyBorder="1" applyAlignment="1">
      <alignment vertical="top" wrapText="1"/>
    </xf>
    <xf numFmtId="3" fontId="4" fillId="4" borderId="0" xfId="3" applyNumberFormat="1" applyFont="1" applyFill="1" applyBorder="1" applyAlignment="1">
      <alignment vertical="top" wrapText="1"/>
    </xf>
    <xf numFmtId="0" fontId="4" fillId="4" borderId="0" xfId="0" applyFont="1" applyFill="1" applyBorder="1" applyAlignment="1">
      <alignment vertical="top"/>
    </xf>
    <xf numFmtId="165" fontId="4" fillId="4" borderId="0" xfId="3" applyNumberFormat="1" applyFont="1" applyFill="1" applyBorder="1" applyAlignment="1">
      <alignment horizontal="right" vertical="top" wrapText="1"/>
    </xf>
    <xf numFmtId="3" fontId="6" fillId="0" borderId="0" xfId="10" applyNumberFormat="1" applyFont="1" applyFill="1" applyBorder="1" applyAlignment="1">
      <alignment vertical="top"/>
    </xf>
    <xf numFmtId="0" fontId="7" fillId="0" borderId="0" xfId="0" applyFont="1" applyFill="1" applyBorder="1" applyAlignment="1">
      <alignment horizontal="left" vertical="top"/>
    </xf>
    <xf numFmtId="0" fontId="6" fillId="0" borderId="0" xfId="0" applyFont="1" applyFill="1" applyBorder="1" applyAlignment="1">
      <alignment horizontal="left" vertical="top"/>
    </xf>
    <xf numFmtId="170" fontId="5" fillId="4" borderId="0" xfId="0" applyNumberFormat="1" applyFont="1" applyFill="1" applyBorder="1" applyAlignment="1">
      <alignment vertical="top"/>
    </xf>
    <xf numFmtId="3" fontId="5" fillId="4" borderId="0" xfId="0" applyNumberFormat="1" applyFont="1" applyFill="1" applyBorder="1" applyAlignment="1">
      <alignment vertical="top"/>
    </xf>
    <xf numFmtId="3" fontId="5" fillId="0" borderId="0" xfId="0" applyNumberFormat="1" applyFont="1" applyFill="1" applyBorder="1" applyAlignment="1">
      <alignment vertical="top"/>
    </xf>
    <xf numFmtId="0" fontId="7" fillId="0" borderId="0" xfId="0" applyFont="1" applyFill="1" applyBorder="1" applyAlignment="1">
      <alignment horizontal="left" vertical="top" wrapText="1"/>
    </xf>
    <xf numFmtId="3" fontId="7" fillId="0" borderId="0" xfId="9" applyNumberFormat="1" applyFont="1" applyFill="1" applyBorder="1" applyAlignment="1">
      <alignment vertical="top"/>
    </xf>
    <xf numFmtId="3" fontId="7" fillId="0" borderId="0" xfId="0" applyNumberFormat="1" applyFont="1" applyFill="1" applyBorder="1" applyAlignment="1">
      <alignment vertical="top"/>
    </xf>
    <xf numFmtId="3" fontId="4" fillId="4" borderId="0" xfId="1" applyNumberFormat="1" applyFont="1" applyFill="1" applyBorder="1" applyAlignment="1">
      <alignment vertical="top" wrapText="1"/>
    </xf>
    <xf numFmtId="0" fontId="33" fillId="0" borderId="0" xfId="0" applyFont="1" applyFill="1"/>
    <xf numFmtId="3" fontId="4" fillId="4" borderId="0" xfId="9" applyNumberFormat="1" applyFont="1" applyFill="1" applyBorder="1" applyAlignment="1">
      <alignment vertical="top"/>
    </xf>
    <xf numFmtId="3" fontId="6" fillId="0" borderId="0" xfId="3" applyNumberFormat="1" applyFont="1" applyFill="1" applyBorder="1" applyAlignment="1">
      <alignment vertical="top" wrapText="1"/>
    </xf>
    <xf numFmtId="170" fontId="4" fillId="4" borderId="0" xfId="3" applyNumberFormat="1" applyFont="1" applyFill="1" applyBorder="1" applyAlignment="1">
      <alignment vertical="top" wrapText="1"/>
    </xf>
    <xf numFmtId="0" fontId="27" fillId="0" borderId="0" xfId="0" applyFont="1" applyFill="1" applyAlignment="1">
      <alignment vertical="top"/>
    </xf>
    <xf numFmtId="0" fontId="6"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3" fontId="4" fillId="0" borderId="0" xfId="2" applyNumberFormat="1" applyFont="1" applyFill="1" applyBorder="1" applyAlignment="1">
      <alignment vertical="top"/>
    </xf>
    <xf numFmtId="165" fontId="27" fillId="0" borderId="0" xfId="0" applyNumberFormat="1" applyFont="1" applyFill="1" applyAlignment="1">
      <alignment vertical="top"/>
    </xf>
    <xf numFmtId="170" fontId="21" fillId="0" borderId="0" xfId="1" applyNumberFormat="1" applyFont="1" applyFill="1" applyAlignment="1">
      <alignment horizontal="right" vertical="top"/>
    </xf>
    <xf numFmtId="3" fontId="34" fillId="0" borderId="0" xfId="0" applyNumberFormat="1" applyFont="1" applyFill="1" applyAlignment="1">
      <alignment vertical="top"/>
    </xf>
    <xf numFmtId="0" fontId="20" fillId="0" borderId="0" xfId="0" applyFont="1" applyFill="1" applyAlignment="1">
      <alignment horizontal="left" vertical="top" wrapText="1"/>
    </xf>
    <xf numFmtId="170" fontId="7" fillId="0" borderId="0" xfId="1" applyNumberFormat="1" applyFont="1" applyAlignment="1">
      <alignment horizontal="right" vertical="top"/>
    </xf>
    <xf numFmtId="43" fontId="7" fillId="0" borderId="0" xfId="1" applyFont="1" applyFill="1" applyAlignment="1">
      <alignment vertical="top"/>
    </xf>
    <xf numFmtId="0" fontId="0" fillId="0" borderId="0" xfId="0" applyAlignment="1">
      <alignment horizontal="left"/>
    </xf>
    <xf numFmtId="0" fontId="0" fillId="0" borderId="0" xfId="0" applyNumberFormat="1"/>
    <xf numFmtId="2" fontId="7" fillId="0" borderId="3" xfId="0" applyNumberFormat="1" applyFont="1" applyFill="1" applyBorder="1" applyAlignment="1">
      <alignment horizontal="right" vertical="top"/>
    </xf>
    <xf numFmtId="0" fontId="6" fillId="0" borderId="3" xfId="2" applyFont="1" applyFill="1" applyBorder="1" applyAlignment="1">
      <alignment vertical="top"/>
    </xf>
    <xf numFmtId="0" fontId="29" fillId="0" borderId="3" xfId="2" applyFont="1" applyFill="1" applyBorder="1" applyAlignment="1">
      <alignment vertical="top"/>
    </xf>
    <xf numFmtId="2" fontId="4" fillId="4" borderId="0" xfId="1" applyNumberFormat="1" applyFont="1" applyFill="1" applyBorder="1" applyAlignment="1">
      <alignment vertical="top"/>
    </xf>
    <xf numFmtId="2" fontId="6" fillId="0" borderId="0" xfId="1" applyNumberFormat="1" applyFont="1" applyFill="1" applyBorder="1" applyAlignment="1">
      <alignment vertical="top"/>
    </xf>
    <xf numFmtId="2" fontId="6" fillId="0" borderId="0" xfId="1" applyNumberFormat="1" applyFont="1" applyFill="1" applyBorder="1" applyAlignment="1">
      <alignment horizontal="right" vertical="top"/>
    </xf>
    <xf numFmtId="2" fontId="4" fillId="4" borderId="0" xfId="1" applyNumberFormat="1" applyFont="1" applyFill="1" applyBorder="1" applyAlignment="1">
      <alignment horizontal="right" vertical="top"/>
    </xf>
    <xf numFmtId="2" fontId="4" fillId="0" borderId="0" xfId="1" applyNumberFormat="1" applyFont="1" applyFill="1" applyBorder="1" applyAlignment="1">
      <alignment vertical="top"/>
    </xf>
    <xf numFmtId="0" fontId="3" fillId="0" borderId="0" xfId="0" applyFont="1" applyAlignment="1">
      <alignment vertical="center"/>
    </xf>
    <xf numFmtId="0" fontId="35" fillId="0" borderId="0" xfId="0" applyFont="1" applyAlignment="1">
      <alignment vertical="top"/>
    </xf>
    <xf numFmtId="3" fontId="19" fillId="0" borderId="0" xfId="0" applyNumberFormat="1" applyFont="1" applyAlignment="1"/>
    <xf numFmtId="0" fontId="19" fillId="0" borderId="0" xfId="0" applyNumberFormat="1" applyFont="1"/>
    <xf numFmtId="0" fontId="19" fillId="0" borderId="0" xfId="0" applyFont="1" applyAlignment="1">
      <alignment horizontal="left"/>
    </xf>
    <xf numFmtId="0" fontId="7" fillId="0" borderId="6" xfId="0" applyFont="1" applyBorder="1" applyAlignment="1">
      <alignment vertical="top"/>
    </xf>
    <xf numFmtId="164" fontId="7" fillId="0" borderId="0" xfId="0" applyNumberFormat="1" applyFont="1" applyFill="1" applyAlignment="1">
      <alignment vertical="top"/>
    </xf>
    <xf numFmtId="170" fontId="6" fillId="0" borderId="3" xfId="1" applyNumberFormat="1" applyFont="1" applyFill="1" applyBorder="1" applyAlignment="1">
      <alignment horizontal="right" vertical="top"/>
    </xf>
    <xf numFmtId="164" fontId="4" fillId="0" borderId="3" xfId="1" applyNumberFormat="1" applyFont="1" applyFill="1" applyBorder="1" applyAlignment="1">
      <alignment vertical="top"/>
    </xf>
    <xf numFmtId="3" fontId="6" fillId="0" borderId="3" xfId="0" applyNumberFormat="1" applyFont="1" applyBorder="1" applyAlignment="1">
      <alignment vertical="top"/>
    </xf>
    <xf numFmtId="3" fontId="6" fillId="0" borderId="3" xfId="0" applyNumberFormat="1" applyFont="1" applyFill="1" applyBorder="1" applyAlignment="1">
      <alignment vertical="top"/>
    </xf>
    <xf numFmtId="0" fontId="6" fillId="3" borderId="3" xfId="0" applyFont="1" applyFill="1" applyBorder="1" applyAlignment="1">
      <alignment horizontal="left" vertical="top" wrapText="1"/>
    </xf>
    <xf numFmtId="0" fontId="6" fillId="0" borderId="3" xfId="0" applyFont="1" applyFill="1" applyBorder="1" applyAlignment="1">
      <alignment horizontal="center" vertical="top"/>
    </xf>
    <xf numFmtId="0" fontId="3" fillId="0" borderId="0" xfId="0" applyFont="1" applyFill="1" applyBorder="1" applyAlignment="1">
      <alignment vertical="top"/>
    </xf>
    <xf numFmtId="3" fontId="6" fillId="0" borderId="0" xfId="0" applyNumberFormat="1" applyFont="1" applyBorder="1" applyAlignment="1">
      <alignment vertical="top"/>
    </xf>
    <xf numFmtId="170" fontId="6" fillId="0" borderId="0" xfId="1" applyNumberFormat="1" applyFont="1" applyFill="1" applyBorder="1" applyAlignment="1">
      <alignment horizontal="right" vertical="top"/>
    </xf>
    <xf numFmtId="0" fontId="6" fillId="3" borderId="0" xfId="0" applyFont="1" applyFill="1" applyBorder="1" applyAlignment="1">
      <alignment horizontal="left" vertical="top" wrapText="1"/>
    </xf>
    <xf numFmtId="0" fontId="6" fillId="0" borderId="0" xfId="0" applyFont="1" applyFill="1" applyBorder="1" applyAlignment="1">
      <alignment horizontal="center" vertical="top"/>
    </xf>
    <xf numFmtId="170" fontId="4" fillId="4" borderId="0" xfId="1" applyNumberFormat="1" applyFont="1" applyFill="1" applyBorder="1" applyAlignment="1">
      <alignment horizontal="right" vertical="top"/>
    </xf>
    <xf numFmtId="3" fontId="6" fillId="0" borderId="0" xfId="0" applyNumberFormat="1" applyFont="1" applyFill="1" applyBorder="1" applyAlignment="1">
      <alignment vertical="top"/>
    </xf>
    <xf numFmtId="0" fontId="6" fillId="0" borderId="0" xfId="14" applyFont="1" applyFill="1" applyBorder="1" applyAlignment="1">
      <alignment horizontal="center" vertical="top"/>
    </xf>
    <xf numFmtId="0" fontId="6" fillId="0" borderId="0" xfId="0" applyFont="1" applyFill="1" applyBorder="1" applyAlignment="1">
      <alignment horizontal="left" vertical="top" wrapText="1"/>
    </xf>
    <xf numFmtId="170" fontId="6" fillId="4" borderId="0" xfId="1" applyNumberFormat="1" applyFont="1" applyFill="1" applyBorder="1" applyAlignment="1">
      <alignment horizontal="right" vertical="top"/>
    </xf>
    <xf numFmtId="3" fontId="6" fillId="3" borderId="0" xfId="0" applyNumberFormat="1" applyFont="1" applyFill="1" applyBorder="1" applyAlignment="1">
      <alignment vertical="top"/>
    </xf>
    <xf numFmtId="170" fontId="4" fillId="0" borderId="0" xfId="1" applyNumberFormat="1" applyFont="1" applyFill="1" applyBorder="1" applyAlignment="1">
      <alignment horizontal="right" vertical="top"/>
    </xf>
    <xf numFmtId="0" fontId="4" fillId="0" borderId="0" xfId="4" applyFont="1" applyFill="1" applyBorder="1" applyAlignment="1" applyProtection="1">
      <alignment vertical="top" wrapText="1"/>
    </xf>
    <xf numFmtId="0" fontId="4" fillId="0" borderId="0" xfId="4" applyFont="1" applyFill="1" applyBorder="1" applyAlignment="1" applyProtection="1">
      <alignment horizontal="center" vertical="top"/>
    </xf>
    <xf numFmtId="169" fontId="11" fillId="3" borderId="0" xfId="1" applyNumberFormat="1" applyFont="1" applyFill="1" applyBorder="1" applyAlignment="1">
      <alignment horizontal="center" vertical="center"/>
    </xf>
    <xf numFmtId="171" fontId="3" fillId="0" borderId="0" xfId="0" applyNumberFormat="1" applyFont="1" applyAlignment="1">
      <alignment vertical="top"/>
    </xf>
    <xf numFmtId="0" fontId="36" fillId="0" borderId="0" xfId="0" applyFont="1" applyAlignment="1">
      <alignment horizontal="left"/>
    </xf>
    <xf numFmtId="0" fontId="36" fillId="0" borderId="0" xfId="0" applyNumberFormat="1" applyFont="1"/>
    <xf numFmtId="164" fontId="37" fillId="0" borderId="0" xfId="1" applyNumberFormat="1" applyFont="1" applyFill="1" applyBorder="1" applyAlignment="1">
      <alignment vertical="top"/>
    </xf>
    <xf numFmtId="165" fontId="26" fillId="0" borderId="0" xfId="0" applyNumberFormat="1" applyFont="1" applyFill="1" applyBorder="1" applyAlignment="1">
      <alignment horizontal="right" vertical="top"/>
    </xf>
    <xf numFmtId="0" fontId="37" fillId="0" borderId="0" xfId="2" applyFont="1" applyFill="1" applyBorder="1" applyAlignment="1">
      <alignment vertical="top"/>
    </xf>
    <xf numFmtId="0" fontId="38" fillId="0" borderId="0" xfId="2" applyFont="1" applyFill="1" applyBorder="1" applyAlignment="1">
      <alignment vertical="top"/>
    </xf>
    <xf numFmtId="164" fontId="38" fillId="0" borderId="0" xfId="1" applyNumberFormat="1" applyFont="1" applyFill="1" applyBorder="1" applyAlignment="1">
      <alignment vertical="top"/>
    </xf>
    <xf numFmtId="0" fontId="27" fillId="0" borderId="0" xfId="0" applyFont="1" applyFill="1" applyBorder="1"/>
    <xf numFmtId="0" fontId="27" fillId="0" borderId="0" xfId="0" applyFont="1"/>
    <xf numFmtId="3" fontId="27" fillId="0" borderId="0" xfId="0" applyNumberFormat="1" applyFont="1"/>
    <xf numFmtId="0" fontId="27" fillId="0" borderId="0" xfId="0" applyFont="1" applyAlignment="1">
      <alignment horizontal="left"/>
    </xf>
    <xf numFmtId="3" fontId="6" fillId="0" borderId="2" xfId="0" applyNumberFormat="1" applyFont="1" applyFill="1" applyBorder="1" applyAlignment="1">
      <alignment horizontal="center" vertical="top"/>
    </xf>
    <xf numFmtId="3" fontId="6" fillId="0" borderId="2" xfId="1" applyNumberFormat="1" applyFont="1" applyFill="1" applyBorder="1" applyAlignment="1">
      <alignment vertical="top"/>
    </xf>
    <xf numFmtId="0" fontId="6" fillId="0" borderId="2" xfId="2" applyFont="1" applyFill="1" applyBorder="1" applyAlignment="1">
      <alignment vertical="top" wrapText="1"/>
    </xf>
    <xf numFmtId="0" fontId="7" fillId="0" borderId="2" xfId="2" applyFont="1" applyFill="1" applyBorder="1" applyAlignment="1">
      <alignment horizontal="left" vertical="top"/>
    </xf>
    <xf numFmtId="3" fontId="4" fillId="0" borderId="0" xfId="0" applyNumberFormat="1" applyFont="1" applyFill="1" applyBorder="1" applyAlignment="1">
      <alignment horizontal="center" vertical="top"/>
    </xf>
    <xf numFmtId="3" fontId="6" fillId="0" borderId="0" xfId="1" applyNumberFormat="1" applyFont="1" applyFill="1" applyBorder="1" applyAlignment="1">
      <alignment vertical="top"/>
    </xf>
    <xf numFmtId="0" fontId="6" fillId="0" borderId="0" xfId="2" applyFont="1" applyFill="1" applyBorder="1" applyAlignment="1">
      <alignment vertical="top" wrapText="1"/>
    </xf>
    <xf numFmtId="0" fontId="7" fillId="0" borderId="0" xfId="2" applyFont="1" applyFill="1" applyBorder="1" applyAlignment="1">
      <alignment horizontal="left" vertical="top"/>
    </xf>
    <xf numFmtId="170" fontId="4" fillId="21" borderId="0" xfId="0" applyNumberFormat="1" applyFont="1" applyFill="1" applyBorder="1" applyAlignment="1">
      <alignment horizontal="right" vertical="top"/>
    </xf>
    <xf numFmtId="3" fontId="4" fillId="21" borderId="0" xfId="0" applyNumberFormat="1" applyFont="1" applyFill="1" applyBorder="1" applyAlignment="1">
      <alignment horizontal="center" vertical="top"/>
    </xf>
    <xf numFmtId="3" fontId="4" fillId="21" borderId="0" xfId="9" applyNumberFormat="1" applyFont="1" applyFill="1" applyBorder="1" applyAlignment="1">
      <alignment vertical="top"/>
    </xf>
    <xf numFmtId="0" fontId="4" fillId="21" borderId="0" xfId="2" applyFont="1" applyFill="1" applyBorder="1" applyAlignment="1">
      <alignment vertical="top" wrapText="1"/>
    </xf>
    <xf numFmtId="0" fontId="5" fillId="21" borderId="0" xfId="2" applyFont="1" applyFill="1" applyBorder="1" applyAlignment="1">
      <alignment horizontal="left" vertical="top"/>
    </xf>
    <xf numFmtId="3" fontId="6" fillId="0" borderId="0" xfId="0" applyNumberFormat="1" applyFont="1" applyFill="1" applyBorder="1" applyAlignment="1">
      <alignment horizontal="center" vertical="top"/>
    </xf>
    <xf numFmtId="0" fontId="39" fillId="0" borderId="0" xfId="0" applyFont="1" applyFill="1" applyBorder="1"/>
    <xf numFmtId="3" fontId="4" fillId="0" borderId="0" xfId="9" applyNumberFormat="1" applyFont="1" applyFill="1" applyBorder="1" applyAlignment="1">
      <alignment vertical="top"/>
    </xf>
    <xf numFmtId="0" fontId="4" fillId="0" borderId="0" xfId="2" applyFont="1" applyFill="1" applyBorder="1" applyAlignment="1">
      <alignment vertical="top" wrapText="1"/>
    </xf>
    <xf numFmtId="0" fontId="5" fillId="0" borderId="0" xfId="2" applyFont="1" applyFill="1" applyBorder="1" applyAlignment="1">
      <alignment horizontal="left" vertical="top"/>
    </xf>
    <xf numFmtId="3" fontId="4" fillId="0" borderId="0" xfId="1" applyNumberFormat="1" applyFont="1" applyFill="1" applyBorder="1" applyAlignment="1">
      <alignment vertical="top"/>
    </xf>
    <xf numFmtId="0" fontId="40" fillId="0" borderId="0" xfId="0" applyFont="1" applyFill="1" applyBorder="1" applyAlignment="1">
      <alignment horizontal="center" vertical="center"/>
    </xf>
    <xf numFmtId="43" fontId="5" fillId="0" borderId="0" xfId="1" applyFont="1" applyFill="1" applyBorder="1" applyAlignment="1">
      <alignment vertical="top"/>
    </xf>
    <xf numFmtId="0" fontId="11" fillId="0" borderId="0" xfId="0" applyFont="1"/>
    <xf numFmtId="3" fontId="11" fillId="0" borderId="0" xfId="0" applyNumberFormat="1" applyFont="1"/>
    <xf numFmtId="3" fontId="11" fillId="0" borderId="0" xfId="0" applyNumberFormat="1" applyFont="1" applyFill="1" applyBorder="1"/>
    <xf numFmtId="43" fontId="11" fillId="0" borderId="0" xfId="0" applyNumberFormat="1" applyFont="1" applyFill="1" applyBorder="1"/>
    <xf numFmtId="3" fontId="4" fillId="4" borderId="0" xfId="1" applyNumberFormat="1" applyFont="1" applyFill="1" applyBorder="1" applyAlignment="1">
      <alignment vertical="top"/>
    </xf>
    <xf numFmtId="3" fontId="6" fillId="0" borderId="0" xfId="1" applyNumberFormat="1" applyFont="1" applyFill="1" applyBorder="1" applyAlignment="1">
      <alignment horizontal="left" vertical="top" wrapText="1"/>
    </xf>
    <xf numFmtId="170" fontId="5" fillId="0" borderId="0" xfId="0" applyNumberFormat="1" applyFont="1" applyFill="1" applyBorder="1" applyAlignment="1">
      <alignment horizontal="right" vertical="top"/>
    </xf>
    <xf numFmtId="170" fontId="5" fillId="4" borderId="0" xfId="0" applyNumberFormat="1" applyFont="1" applyFill="1" applyBorder="1" applyAlignment="1">
      <alignment horizontal="right" vertical="top"/>
    </xf>
    <xf numFmtId="170" fontId="7" fillId="0" borderId="0" xfId="0" applyNumberFormat="1" applyFont="1" applyFill="1" applyBorder="1" applyAlignment="1">
      <alignment horizontal="right" vertical="top"/>
    </xf>
    <xf numFmtId="0" fontId="27" fillId="0" borderId="0" xfId="0" applyFont="1" applyFill="1" applyBorder="1" applyAlignment="1">
      <alignment vertical="center"/>
    </xf>
    <xf numFmtId="0" fontId="22" fillId="0" borderId="0" xfId="0" applyFont="1" applyFill="1" applyBorder="1" applyAlignment="1">
      <alignment vertical="center"/>
    </xf>
    <xf numFmtId="3" fontId="27" fillId="0" borderId="0" xfId="0" applyNumberFormat="1" applyFont="1" applyAlignme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3" fillId="0" borderId="0" xfId="0" applyFont="1" applyFill="1" applyAlignment="1">
      <alignment vertical="center"/>
    </xf>
    <xf numFmtId="170" fontId="4" fillId="0" borderId="2" xfId="0" applyNumberFormat="1" applyFont="1" applyFill="1" applyBorder="1" applyAlignment="1">
      <alignment horizontal="right" vertical="center"/>
    </xf>
    <xf numFmtId="3" fontId="6" fillId="0" borderId="2" xfId="0" applyNumberFormat="1" applyFont="1" applyFill="1" applyBorder="1" applyAlignment="1">
      <alignment horizontal="center" vertical="center"/>
    </xf>
    <xf numFmtId="3" fontId="6" fillId="0" borderId="2" xfId="1" applyNumberFormat="1" applyFont="1" applyFill="1" applyBorder="1" applyAlignment="1">
      <alignment vertical="center"/>
    </xf>
    <xf numFmtId="0" fontId="7" fillId="0" borderId="2" xfId="2" applyFont="1" applyFill="1" applyBorder="1" applyAlignment="1">
      <alignment horizontal="left" vertical="center"/>
    </xf>
    <xf numFmtId="0" fontId="7" fillId="0" borderId="2" xfId="2" applyFont="1" applyFill="1" applyBorder="1" applyAlignment="1">
      <alignment horizontal="center" vertical="center"/>
    </xf>
    <xf numFmtId="0" fontId="7" fillId="0" borderId="0" xfId="2" applyFont="1" applyFill="1" applyBorder="1" applyAlignment="1">
      <alignment horizontal="center" vertical="center"/>
    </xf>
    <xf numFmtId="166" fontId="4" fillId="21" borderId="0" xfId="0" applyNumberFormat="1" applyFont="1" applyFill="1" applyBorder="1" applyAlignment="1">
      <alignment horizontal="right" vertical="center"/>
    </xf>
    <xf numFmtId="3" fontId="6" fillId="21" borderId="0" xfId="0" applyNumberFormat="1" applyFont="1" applyFill="1" applyBorder="1" applyAlignment="1">
      <alignment horizontal="center" vertical="center"/>
    </xf>
    <xf numFmtId="164" fontId="4" fillId="21" borderId="0" xfId="1" applyNumberFormat="1" applyFont="1" applyFill="1" applyBorder="1" applyAlignment="1">
      <alignment vertical="center"/>
    </xf>
    <xf numFmtId="0" fontId="5" fillId="21" borderId="0" xfId="2" quotePrefix="1" applyFont="1" applyFill="1" applyBorder="1" applyAlignment="1">
      <alignment horizontal="left" vertical="center"/>
    </xf>
    <xf numFmtId="166" fontId="4" fillId="0" borderId="0" xfId="0" applyNumberFormat="1" applyFont="1" applyFill="1" applyBorder="1" applyAlignment="1">
      <alignment horizontal="right" vertical="center"/>
    </xf>
    <xf numFmtId="3" fontId="6" fillId="0" borderId="0" xfId="0" applyNumberFormat="1" applyFont="1" applyFill="1" applyBorder="1" applyAlignment="1">
      <alignment horizontal="center" vertical="center"/>
    </xf>
    <xf numFmtId="164" fontId="6" fillId="0" borderId="0" xfId="1" applyNumberFormat="1" applyFont="1" applyFill="1" applyBorder="1" applyAlignment="1">
      <alignment vertical="center"/>
    </xf>
    <xf numFmtId="0" fontId="39" fillId="0" borderId="0" xfId="0" applyFont="1" applyFill="1" applyBorder="1" applyAlignment="1">
      <alignment vertical="center"/>
    </xf>
    <xf numFmtId="3" fontId="4" fillId="0" borderId="0" xfId="0" applyNumberFormat="1" applyFont="1" applyFill="1" applyBorder="1" applyAlignment="1">
      <alignment horizontal="center" vertical="center"/>
    </xf>
    <xf numFmtId="3" fontId="41" fillId="0" borderId="0" xfId="0" applyNumberFormat="1" applyFont="1" applyFill="1" applyBorder="1" applyAlignment="1">
      <alignment horizontal="center" vertical="center"/>
    </xf>
    <xf numFmtId="0" fontId="11" fillId="3" borderId="2" xfId="0" applyFont="1" applyFill="1" applyBorder="1" applyAlignment="1">
      <alignment horizontal="center" vertical="center" wrapText="1"/>
    </xf>
    <xf numFmtId="0" fontId="11" fillId="0" borderId="0" xfId="0" applyFont="1" applyFill="1" applyBorder="1" applyAlignment="1">
      <alignment vertical="center"/>
    </xf>
    <xf numFmtId="0" fontId="42" fillId="0" borderId="0" xfId="0" applyFont="1" applyFill="1" applyBorder="1" applyAlignment="1">
      <alignment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2" xfId="0" applyFont="1" applyFill="1" applyBorder="1" applyAlignment="1">
      <alignment horizontal="center" vertical="center"/>
    </xf>
    <xf numFmtId="169" fontId="3" fillId="0" borderId="0" xfId="1" applyNumberFormat="1" applyFont="1" applyAlignment="1">
      <alignment vertical="top"/>
    </xf>
    <xf numFmtId="0" fontId="36" fillId="0" borderId="0" xfId="0" applyFont="1"/>
    <xf numFmtId="172" fontId="7" fillId="0" borderId="0" xfId="1" applyNumberFormat="1" applyFont="1" applyFill="1" applyBorder="1" applyAlignment="1">
      <alignment vertical="center"/>
    </xf>
    <xf numFmtId="3" fontId="7" fillId="0" borderId="0" xfId="0" applyNumberFormat="1" applyFont="1" applyFill="1" applyBorder="1" applyAlignment="1">
      <alignment horizontal="right" vertical="top"/>
    </xf>
    <xf numFmtId="0" fontId="7" fillId="0" borderId="0" xfId="0" applyFont="1" applyFill="1" applyBorder="1" applyAlignment="1">
      <alignment horizontal="justify" vertical="center" wrapText="1"/>
    </xf>
    <xf numFmtId="0" fontId="5" fillId="0" borderId="0" xfId="0" applyFont="1" applyFill="1" applyBorder="1" applyAlignment="1">
      <alignment horizontal="justify" vertical="center"/>
    </xf>
    <xf numFmtId="165" fontId="5" fillId="18" borderId="0" xfId="0" applyNumberFormat="1" applyFont="1" applyFill="1" applyBorder="1" applyAlignment="1">
      <alignment horizontal="right" vertical="top"/>
    </xf>
    <xf numFmtId="172" fontId="5" fillId="18" borderId="0" xfId="1" applyNumberFormat="1" applyFont="1" applyFill="1" applyBorder="1" applyAlignment="1">
      <alignment vertical="center"/>
    </xf>
    <xf numFmtId="3" fontId="5" fillId="18" borderId="0" xfId="1" applyNumberFormat="1" applyFont="1" applyFill="1" applyBorder="1" applyAlignment="1">
      <alignment vertical="center"/>
    </xf>
    <xf numFmtId="0" fontId="4" fillId="0" borderId="0" xfId="0" applyFont="1" applyFill="1" applyBorder="1" applyAlignment="1">
      <alignment horizontal="justify" vertical="center"/>
    </xf>
    <xf numFmtId="0" fontId="7" fillId="0" borderId="0" xfId="0" applyFont="1" applyFill="1" applyBorder="1" applyAlignment="1">
      <alignment horizontal="justify" vertical="center"/>
    </xf>
    <xf numFmtId="3" fontId="5" fillId="0" borderId="0" xfId="1" applyNumberFormat="1" applyFont="1" applyFill="1" applyBorder="1" applyAlignment="1">
      <alignment vertical="center"/>
    </xf>
    <xf numFmtId="173" fontId="3" fillId="0" borderId="0" xfId="0" applyNumberFormat="1" applyFont="1" applyAlignment="1">
      <alignment vertical="top"/>
    </xf>
    <xf numFmtId="165" fontId="7" fillId="0" borderId="2" xfId="0" applyNumberFormat="1" applyFont="1" applyFill="1" applyBorder="1" applyAlignment="1">
      <alignment horizontal="right" vertical="top"/>
    </xf>
    <xf numFmtId="164" fontId="4" fillId="0" borderId="2" xfId="1" applyNumberFormat="1" applyFont="1" applyFill="1" applyBorder="1" applyAlignment="1">
      <alignment vertical="top"/>
    </xf>
    <xf numFmtId="172" fontId="7" fillId="3" borderId="0" xfId="1" applyNumberFormat="1" applyFont="1" applyFill="1" applyBorder="1" applyAlignment="1">
      <alignment vertical="center"/>
    </xf>
    <xf numFmtId="172" fontId="7" fillId="0" borderId="2" xfId="1" applyNumberFormat="1" applyFont="1" applyFill="1" applyBorder="1" applyAlignment="1">
      <alignment vertical="center"/>
    </xf>
    <xf numFmtId="0" fontId="7" fillId="0" borderId="2" xfId="0" applyFont="1" applyFill="1" applyBorder="1" applyAlignment="1">
      <alignment horizontal="justify" vertical="center" wrapText="1"/>
    </xf>
    <xf numFmtId="0" fontId="4" fillId="0" borderId="2" xfId="0" applyFont="1" applyFill="1" applyBorder="1" applyAlignment="1">
      <alignment horizontal="justify" vertical="center"/>
    </xf>
    <xf numFmtId="164" fontId="4" fillId="18" borderId="0" xfId="1" applyNumberFormat="1" applyFont="1" applyFill="1" applyBorder="1" applyAlignment="1">
      <alignment vertical="top"/>
    </xf>
    <xf numFmtId="165" fontId="5" fillId="18" borderId="0" xfId="0" applyNumberFormat="1" applyFont="1" applyFill="1" applyBorder="1" applyAlignment="1">
      <alignment horizontal="right" vertical="center"/>
    </xf>
    <xf numFmtId="165" fontId="7" fillId="0" borderId="0" xfId="1" applyNumberFormat="1" applyFont="1" applyFill="1" applyBorder="1" applyAlignment="1">
      <alignment vertical="center"/>
    </xf>
    <xf numFmtId="0" fontId="5" fillId="0"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justify" vertical="center"/>
    </xf>
    <xf numFmtId="172" fontId="5" fillId="0" borderId="0" xfId="1" applyNumberFormat="1" applyFont="1" applyFill="1" applyBorder="1" applyAlignment="1">
      <alignment vertical="center"/>
    </xf>
    <xf numFmtId="172" fontId="3" fillId="0" borderId="0" xfId="0" applyNumberFormat="1" applyFont="1" applyAlignment="1">
      <alignment vertical="top"/>
    </xf>
    <xf numFmtId="165" fontId="5" fillId="18" borderId="0" xfId="1" applyNumberFormat="1" applyFont="1" applyFill="1" applyBorder="1" applyAlignment="1">
      <alignment horizontal="right" vertical="center"/>
    </xf>
    <xf numFmtId="165" fontId="5" fillId="3" borderId="0" xfId="1" applyNumberFormat="1" applyFont="1" applyFill="1" applyBorder="1" applyAlignment="1">
      <alignment horizontal="right"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xf numFmtId="0" fontId="20" fillId="0" borderId="0" xfId="0" applyFont="1" applyAlignment="1">
      <alignment horizontal="left" vertical="center"/>
    </xf>
    <xf numFmtId="170" fontId="26" fillId="0" borderId="0" xfId="0" applyNumberFormat="1" applyFont="1" applyAlignment="1">
      <alignment horizontal="center" vertical="center"/>
    </xf>
    <xf numFmtId="0" fontId="22" fillId="0" borderId="0" xfId="0" applyFont="1" applyFill="1" applyBorder="1" applyAlignment="1">
      <alignment horizontal="center" vertical="center"/>
    </xf>
    <xf numFmtId="0" fontId="27" fillId="0" borderId="0" xfId="0" applyFont="1" applyFill="1" applyBorder="1" applyAlignment="1">
      <alignment horizontal="center" vertical="center"/>
    </xf>
    <xf numFmtId="172" fontId="11" fillId="3" borderId="0" xfId="0" applyNumberFormat="1" applyFont="1" applyFill="1" applyBorder="1" applyAlignment="1">
      <alignment horizontal="center" vertical="center"/>
    </xf>
    <xf numFmtId="0" fontId="3" fillId="0" borderId="0" xfId="0" applyFont="1" applyAlignment="1">
      <alignment horizontal="center" vertical="center"/>
    </xf>
    <xf numFmtId="3" fontId="7" fillId="3" borderId="0" xfId="0" applyNumberFormat="1" applyFont="1" applyFill="1" applyBorder="1" applyAlignment="1">
      <alignment horizontal="center" vertical="center"/>
    </xf>
    <xf numFmtId="170" fontId="3" fillId="0" borderId="0" xfId="0" applyNumberFormat="1" applyFont="1" applyAlignment="1">
      <alignment horizontal="center" vertical="center"/>
    </xf>
    <xf numFmtId="0" fontId="3" fillId="0" borderId="0" xfId="0" applyFont="1" applyBorder="1" applyAlignment="1">
      <alignment horizontal="center" vertical="center"/>
    </xf>
    <xf numFmtId="170" fontId="6" fillId="0" borderId="0" xfId="0" applyNumberFormat="1" applyFont="1" applyFill="1" applyBorder="1" applyAlignment="1">
      <alignment horizontal="right" vertical="top"/>
    </xf>
    <xf numFmtId="170" fontId="6" fillId="0" borderId="2" xfId="0" applyNumberFormat="1" applyFont="1" applyFill="1" applyBorder="1" applyAlignment="1">
      <alignment horizontal="right" vertical="top"/>
    </xf>
    <xf numFmtId="3" fontId="6" fillId="0" borderId="3" xfId="1" applyNumberFormat="1" applyFont="1" applyFill="1" applyBorder="1" applyAlignment="1">
      <alignment vertical="top" wrapText="1"/>
    </xf>
    <xf numFmtId="169" fontId="6" fillId="0" borderId="3" xfId="1" applyNumberFormat="1" applyFont="1" applyFill="1" applyBorder="1" applyAlignment="1">
      <alignment horizontal="left" vertical="top" wrapText="1"/>
    </xf>
    <xf numFmtId="3" fontId="6" fillId="0" borderId="3" xfId="1" applyNumberFormat="1" applyFont="1" applyFill="1" applyBorder="1" applyAlignment="1">
      <alignment horizontal="left" vertical="top" wrapText="1"/>
    </xf>
    <xf numFmtId="170" fontId="7" fillId="0" borderId="3" xfId="0" applyNumberFormat="1" applyFont="1" applyFill="1" applyBorder="1" applyAlignment="1">
      <alignment horizontal="right" vertical="top"/>
    </xf>
    <xf numFmtId="0" fontId="7" fillId="22" borderId="0" xfId="0" applyFont="1" applyFill="1" applyBorder="1" applyAlignment="1">
      <alignment vertical="top"/>
    </xf>
    <xf numFmtId="3" fontId="5" fillId="22" borderId="0" xfId="0" applyNumberFormat="1" applyFont="1" applyFill="1" applyBorder="1" applyAlignment="1">
      <alignment vertical="top"/>
    </xf>
    <xf numFmtId="164" fontId="5" fillId="0" borderId="0" xfId="1" applyNumberFormat="1" applyFont="1" applyFill="1" applyAlignment="1">
      <alignment vertical="center"/>
    </xf>
    <xf numFmtId="168" fontId="7" fillId="0" borderId="0" xfId="1" applyNumberFormat="1" applyFont="1" applyFill="1" applyAlignment="1">
      <alignment vertical="top"/>
    </xf>
    <xf numFmtId="167" fontId="7" fillId="0" borderId="0" xfId="0" applyNumberFormat="1" applyFont="1" applyFill="1" applyAlignment="1">
      <alignment vertical="top"/>
    </xf>
    <xf numFmtId="43" fontId="7" fillId="0" borderId="0" xfId="0" applyNumberFormat="1" applyFont="1" applyFill="1" applyAlignment="1">
      <alignment vertical="top"/>
    </xf>
    <xf numFmtId="164" fontId="11" fillId="0" borderId="0" xfId="0" applyNumberFormat="1" applyFont="1" applyFill="1" applyBorder="1" applyAlignment="1">
      <alignment vertical="center"/>
    </xf>
    <xf numFmtId="166" fontId="6" fillId="0" borderId="0" xfId="0" applyNumberFormat="1" applyFont="1" applyFill="1" applyBorder="1" applyAlignment="1">
      <alignment horizontal="right" vertical="center"/>
    </xf>
    <xf numFmtId="0" fontId="7" fillId="0" borderId="0" xfId="2" applyFont="1" applyFill="1" applyBorder="1" applyAlignment="1">
      <alignment horizontal="left" vertical="center"/>
    </xf>
    <xf numFmtId="164" fontId="7" fillId="0" borderId="0" xfId="1" applyNumberFormat="1" applyFont="1" applyBorder="1" applyAlignment="1">
      <alignment vertical="center"/>
    </xf>
    <xf numFmtId="0" fontId="5" fillId="21" borderId="0" xfId="2" quotePrefix="1" applyFont="1" applyFill="1" applyBorder="1" applyAlignment="1">
      <alignment horizontal="right" vertical="center"/>
    </xf>
    <xf numFmtId="0" fontId="7" fillId="0" borderId="0" xfId="2" applyFont="1" applyFill="1" applyBorder="1" applyAlignment="1">
      <alignment horizontal="right" vertical="center"/>
    </xf>
    <xf numFmtId="0" fontId="7" fillId="0" borderId="0" xfId="0" applyFont="1" applyBorder="1" applyAlignment="1">
      <alignment vertical="center"/>
    </xf>
    <xf numFmtId="0" fontId="28" fillId="0" borderId="0" xfId="0" applyFont="1" applyAlignment="1">
      <alignment vertical="center" wrapText="1"/>
    </xf>
    <xf numFmtId="0" fontId="7" fillId="0" borderId="0" xfId="0" applyFont="1" applyAlignment="1">
      <alignment vertical="center"/>
    </xf>
    <xf numFmtId="0" fontId="28" fillId="0" borderId="0" xfId="0" applyFont="1" applyAlignment="1">
      <alignment vertical="center"/>
    </xf>
    <xf numFmtId="0" fontId="7" fillId="0" borderId="0" xfId="0" applyFont="1" applyBorder="1" applyAlignment="1">
      <alignment horizontal="left" vertical="center" wrapText="1"/>
    </xf>
    <xf numFmtId="0" fontId="7" fillId="0" borderId="0" xfId="0" applyFont="1" applyBorder="1" applyAlignment="1">
      <alignment horizontal="left" vertical="top" wrapText="1"/>
    </xf>
    <xf numFmtId="0" fontId="11" fillId="3" borderId="0" xfId="0" applyFont="1" applyFill="1" applyBorder="1" applyAlignment="1">
      <alignment horizontal="center" vertical="center" wrapText="1"/>
    </xf>
    <xf numFmtId="0" fontId="20" fillId="2" borderId="0" xfId="0" applyFont="1" applyFill="1" applyAlignment="1">
      <alignment horizontal="center" vertical="center" wrapText="1"/>
    </xf>
    <xf numFmtId="0" fontId="3" fillId="2" borderId="0" xfId="0" applyFont="1" applyFill="1" applyAlignment="1">
      <alignment horizontal="left" vertical="center" wrapText="1"/>
    </xf>
    <xf numFmtId="0" fontId="11" fillId="3" borderId="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5" xfId="0" applyFont="1" applyFill="1" applyBorder="1" applyAlignment="1">
      <alignment horizontal="center" vertical="center" wrapText="1"/>
    </xf>
    <xf numFmtId="0" fontId="6" fillId="3" borderId="0" xfId="7" applyFont="1" applyFill="1" applyBorder="1" applyAlignment="1">
      <alignment horizontal="justify" vertical="top"/>
    </xf>
    <xf numFmtId="0" fontId="0" fillId="0" borderId="0" xfId="0" applyAlignment="1">
      <alignment horizontal="justify" vertical="top"/>
    </xf>
    <xf numFmtId="0" fontId="20" fillId="20" borderId="0" xfId="0" applyFont="1" applyFill="1" applyAlignment="1">
      <alignment horizontal="center" vertical="top" wrapText="1"/>
    </xf>
    <xf numFmtId="0" fontId="3" fillId="20" borderId="0" xfId="0" applyFont="1" applyFill="1" applyAlignment="1">
      <alignment horizontal="left" vertical="center" wrapText="1"/>
    </xf>
    <xf numFmtId="0" fontId="3" fillId="20" borderId="0" xfId="0" applyFont="1" applyFill="1" applyAlignment="1">
      <alignment horizontal="left" vertical="top" wrapText="1"/>
    </xf>
    <xf numFmtId="0" fontId="11" fillId="3" borderId="0" xfId="0" applyFont="1" applyFill="1" applyBorder="1" applyAlignment="1">
      <alignment horizontal="center" vertical="top" wrapText="1"/>
    </xf>
    <xf numFmtId="0" fontId="11" fillId="3" borderId="5" xfId="0" applyFont="1" applyFill="1" applyBorder="1" applyAlignment="1">
      <alignment horizontal="center" vertical="top" wrapText="1"/>
    </xf>
    <xf numFmtId="0" fontId="11" fillId="3" borderId="0" xfId="0" applyFont="1" applyFill="1" applyBorder="1" applyAlignment="1">
      <alignment horizontal="right" vertical="center"/>
    </xf>
    <xf numFmtId="0" fontId="11" fillId="3" borderId="2" xfId="0" applyFont="1" applyFill="1" applyBorder="1" applyAlignment="1">
      <alignment horizontal="right" vertical="center"/>
    </xf>
    <xf numFmtId="0" fontId="25" fillId="3" borderId="0" xfId="559" applyFont="1" applyFill="1" applyBorder="1" applyAlignment="1" applyProtection="1">
      <alignment horizontal="right" vertical="center"/>
    </xf>
    <xf numFmtId="0" fontId="25" fillId="3" borderId="2" xfId="559" applyFont="1" applyFill="1" applyBorder="1" applyAlignment="1" applyProtection="1">
      <alignment horizontal="right" vertical="center"/>
    </xf>
    <xf numFmtId="0" fontId="7" fillId="0" borderId="0" xfId="0" applyFont="1" applyAlignment="1">
      <alignment horizontal="left" vertical="center"/>
    </xf>
    <xf numFmtId="0" fontId="20" fillId="20" borderId="0" xfId="0" applyFont="1" applyFill="1" applyAlignment="1">
      <alignment horizontal="center" vertical="center" wrapText="1"/>
    </xf>
    <xf numFmtId="0" fontId="25" fillId="3" borderId="0" xfId="0" applyFont="1" applyFill="1" applyBorder="1" applyAlignment="1">
      <alignment horizontal="center" vertical="center"/>
    </xf>
    <xf numFmtId="0" fontId="25" fillId="3" borderId="2" xfId="0" applyFont="1" applyFill="1" applyBorder="1" applyAlignment="1">
      <alignment horizontal="center" vertical="center"/>
    </xf>
    <xf numFmtId="0" fontId="7" fillId="0" borderId="0" xfId="0" applyFont="1" applyBorder="1" applyAlignment="1">
      <alignment horizontal="left" vertical="center"/>
    </xf>
    <xf numFmtId="0" fontId="28" fillId="0" borderId="0" xfId="0" applyFont="1" applyAlignment="1">
      <alignment horizontal="left" vertical="center" wrapText="1"/>
    </xf>
    <xf numFmtId="0" fontId="25" fillId="0" borderId="0" xfId="0" applyFont="1" applyFill="1" applyBorder="1" applyAlignment="1">
      <alignment horizontal="center" vertical="center"/>
    </xf>
    <xf numFmtId="0" fontId="25" fillId="0" borderId="2"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5" fillId="18" borderId="0" xfId="0" applyFont="1" applyFill="1" applyBorder="1" applyAlignment="1">
      <alignment horizontal="justify" vertical="center" wrapText="1"/>
    </xf>
    <xf numFmtId="0" fontId="6" fillId="0" borderId="6" xfId="0" applyFont="1" applyFill="1" applyBorder="1" applyAlignment="1">
      <alignment horizontal="left" vertical="top" wrapText="1"/>
    </xf>
    <xf numFmtId="0" fontId="6" fillId="0" borderId="6" xfId="0" applyFont="1" applyFill="1" applyBorder="1" applyAlignment="1">
      <alignment horizontal="left" vertical="top"/>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4" fillId="4" borderId="0" xfId="0" applyFont="1" applyFill="1" applyBorder="1" applyAlignment="1">
      <alignment horizontal="left" vertical="top" wrapText="1"/>
    </xf>
    <xf numFmtId="0" fontId="4" fillId="4" borderId="0" xfId="14" applyFont="1" applyFill="1" applyBorder="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Border="1" applyAlignment="1">
      <alignment horizontal="justify" vertical="top" wrapText="1"/>
    </xf>
    <xf numFmtId="0" fontId="11" fillId="0" borderId="0" xfId="0" applyFont="1" applyFill="1" applyBorder="1" applyAlignment="1">
      <alignment horizontal="left" vertical="center"/>
    </xf>
    <xf numFmtId="0" fontId="11" fillId="0" borderId="2" xfId="0" applyFont="1" applyFill="1" applyBorder="1" applyAlignment="1">
      <alignment horizontal="left" vertical="center"/>
    </xf>
    <xf numFmtId="0" fontId="5" fillId="0" borderId="0" xfId="0" applyFont="1" applyFill="1" applyBorder="1" applyAlignment="1">
      <alignment horizontal="justify" vertical="center" wrapText="1"/>
    </xf>
    <xf numFmtId="0" fontId="5" fillId="0" borderId="5" xfId="2" applyFont="1" applyFill="1" applyBorder="1" applyAlignment="1">
      <alignment horizontal="left" vertical="center"/>
    </xf>
    <xf numFmtId="0" fontId="11" fillId="3" borderId="2" xfId="0" applyFont="1" applyFill="1" applyBorder="1" applyAlignment="1">
      <alignment horizontal="center"/>
    </xf>
    <xf numFmtId="0" fontId="11" fillId="3" borderId="2" xfId="0" applyFont="1" applyFill="1" applyBorder="1" applyAlignment="1">
      <alignment horizontal="center" wrapText="1"/>
    </xf>
    <xf numFmtId="0" fontId="11" fillId="3" borderId="0" xfId="0" applyFont="1" applyFill="1" applyBorder="1" applyAlignment="1">
      <alignment horizontal="center" vertical="top"/>
    </xf>
    <xf numFmtId="0" fontId="11" fillId="3" borderId="2" xfId="0" applyFont="1" applyFill="1" applyBorder="1" applyAlignment="1">
      <alignment horizontal="center" vertical="top"/>
    </xf>
    <xf numFmtId="0" fontId="11" fillId="3" borderId="0" xfId="0" applyFont="1" applyFill="1" applyBorder="1" applyAlignment="1">
      <alignment vertical="top"/>
    </xf>
  </cellXfs>
  <cellStyles count="560">
    <cellStyle name="_x0008__x0002_" xfId="542"/>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Hipervínculo 2 2" xfId="559"/>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2 2" xfId="537"/>
    <cellStyle name="Millares 2 2 3" xfId="552"/>
    <cellStyle name="Millares 2 3" xfId="11"/>
    <cellStyle name="Millares 2 3 2" xfId="558"/>
    <cellStyle name="Millares 2 4" xfId="539"/>
    <cellStyle name="Millares 2 5" xfId="544"/>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38" xfId="531"/>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 4" xfId="536"/>
    <cellStyle name="Millares 3 5" xfId="555"/>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 2" xfId="540"/>
    <cellStyle name="Millares 4 3" xfId="543"/>
    <cellStyle name="Millares 4 4" xfId="546"/>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 2" xfId="548"/>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 2" xfId="551"/>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 2" xfId="549"/>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2 3" xfId="556"/>
    <cellStyle name="Normal 2 3" xfId="8"/>
    <cellStyle name="Normal 2 3 2" xfId="538"/>
    <cellStyle name="Normal 2 3 3" xfId="530"/>
    <cellStyle name="Normal 2 4" xfId="387"/>
    <cellStyle name="Normal 2 4 2" xfId="388"/>
    <cellStyle name="Normal 2 4 3" xfId="533"/>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2 2" xfId="554"/>
    <cellStyle name="Normal 3 2 2 2" xfId="557"/>
    <cellStyle name="Normal 3 2 3" xfId="535"/>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 2 4" xfId="550"/>
    <cellStyle name="Normal 4 3" xfId="545"/>
    <cellStyle name="Normal 4 4" xfId="553"/>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 3" xfId="541"/>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 2" xfId="534"/>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 2" xfId="547"/>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 2" xfId="532"/>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1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triana_carcano/AppData/Local/Microsoft/Windows/INetCache/Content.Outlook/MPD1TMLQ/Anexo%2010%20%20Desarrollo%20Integral%20Pueblos%20y%20Comunidades%20Ind&#237;genas-1%20trimestre%202017-EN%20ALCANCE-27%20abril%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0"/>
  <sheetViews>
    <sheetView showGridLines="0" tabSelected="1" zoomScale="140" zoomScaleNormal="140" workbookViewId="0">
      <selection sqref="A1:B1"/>
    </sheetView>
  </sheetViews>
  <sheetFormatPr baseColWidth="10" defaultRowHeight="12"/>
  <cols>
    <col min="1" max="1" width="5.140625" style="1" customWidth="1"/>
    <col min="2" max="2" width="56.42578125" style="1" customWidth="1"/>
    <col min="3" max="6" width="14" style="1" customWidth="1"/>
    <col min="7" max="7" width="1.5703125" style="3" customWidth="1"/>
    <col min="8" max="9" width="13.28515625" style="1" customWidth="1"/>
    <col min="10" max="10" width="2.7109375" style="1" customWidth="1"/>
    <col min="11" max="16384" width="11.42578125" style="1"/>
  </cols>
  <sheetData>
    <row r="1" spans="1:9" ht="35.25" customHeight="1">
      <c r="A1" s="326" t="s">
        <v>0</v>
      </c>
      <c r="B1" s="326"/>
      <c r="C1" s="35" t="s">
        <v>83</v>
      </c>
    </row>
    <row r="2" spans="1:9" ht="9" customHeight="1">
      <c r="C2" s="29"/>
      <c r="D2" s="29"/>
      <c r="E2" s="29"/>
      <c r="F2" s="29"/>
    </row>
    <row r="3" spans="1:9" ht="66" customHeight="1">
      <c r="A3" s="327" t="s">
        <v>84</v>
      </c>
      <c r="B3" s="327"/>
      <c r="C3" s="327"/>
      <c r="D3" s="327"/>
      <c r="E3" s="327"/>
      <c r="F3" s="327"/>
      <c r="G3" s="327"/>
      <c r="H3" s="327"/>
      <c r="I3" s="327"/>
    </row>
    <row r="4" spans="1:9" ht="12.75" customHeight="1">
      <c r="A4" s="328" t="s">
        <v>5</v>
      </c>
      <c r="B4" s="328" t="s">
        <v>34</v>
      </c>
      <c r="C4" s="33"/>
      <c r="D4" s="370"/>
      <c r="E4" s="369" t="s">
        <v>1</v>
      </c>
      <c r="F4" s="369"/>
      <c r="G4" s="368"/>
      <c r="H4" s="328" t="s">
        <v>4</v>
      </c>
      <c r="I4" s="328"/>
    </row>
    <row r="5" spans="1:9" ht="12" customHeight="1">
      <c r="A5" s="328"/>
      <c r="B5" s="328"/>
      <c r="C5" s="325" t="s">
        <v>2</v>
      </c>
      <c r="D5" s="325" t="s">
        <v>81</v>
      </c>
      <c r="E5" s="330" t="s">
        <v>82</v>
      </c>
      <c r="F5" s="34" t="s">
        <v>35</v>
      </c>
      <c r="G5" s="288"/>
      <c r="H5" s="329"/>
      <c r="I5" s="329"/>
    </row>
    <row r="6" spans="1:9" ht="17.25" customHeight="1">
      <c r="A6" s="328"/>
      <c r="B6" s="328"/>
      <c r="C6" s="325"/>
      <c r="D6" s="325"/>
      <c r="E6" s="325"/>
      <c r="F6" s="289" t="s">
        <v>92</v>
      </c>
      <c r="G6" s="289"/>
      <c r="H6" s="288" t="s">
        <v>3</v>
      </c>
      <c r="I6" s="288" t="s">
        <v>6</v>
      </c>
    </row>
    <row r="7" spans="1:9" ht="11.25" customHeight="1">
      <c r="A7" s="329"/>
      <c r="B7" s="329"/>
      <c r="C7" s="367" t="s">
        <v>7</v>
      </c>
      <c r="D7" s="367" t="s">
        <v>8</v>
      </c>
      <c r="E7" s="367" t="s">
        <v>9</v>
      </c>
      <c r="F7" s="366" t="s">
        <v>10</v>
      </c>
      <c r="G7" s="366"/>
      <c r="H7" s="366" t="s">
        <v>78</v>
      </c>
      <c r="I7" s="366" t="s">
        <v>79</v>
      </c>
    </row>
    <row r="8" spans="1:9" ht="11.25" customHeight="1">
      <c r="A8" s="4" t="s">
        <v>80</v>
      </c>
      <c r="B8" s="27"/>
      <c r="C8" s="11">
        <f>C9+C11+C14+C18+C26+C33+C36+C46+C48+C60+C62+C65+C68+C70+C72+C80</f>
        <v>74895765919.068207</v>
      </c>
      <c r="D8" s="11">
        <f>D9+D11+D14+D18+D26+D33+D36+D46+D48+D60+D62+D65+D68+D70+D72+D80</f>
        <v>72758338592.660461</v>
      </c>
      <c r="E8" s="11">
        <f>E9+E11+E14+E18+E26+E33+E36+E46+E48+E60+E62+E65+E68+E70+E72+E80</f>
        <v>18486617752.353897</v>
      </c>
      <c r="F8" s="11">
        <f>F9+F11+F14+F18+F26+F33+F36+F46+F48+F60+F62+F65+F68+F70+F72+F80</f>
        <v>17394793762.982002</v>
      </c>
      <c r="G8" s="11"/>
      <c r="H8" s="12">
        <f>IFERROR(+F8/D8*100,"n.a")</f>
        <v>23.907629145254717</v>
      </c>
      <c r="I8" s="12">
        <f>IFERROR(+F8/E8*100,"n.a.")</f>
        <v>94.093976496956174</v>
      </c>
    </row>
    <row r="9" spans="1:9" ht="11.25" customHeight="1">
      <c r="A9" s="21" t="s">
        <v>55</v>
      </c>
      <c r="B9" s="21"/>
      <c r="C9" s="22">
        <f>+C10</f>
        <v>26842250</v>
      </c>
      <c r="D9" s="22">
        <f>+D10</f>
        <v>27058464</v>
      </c>
      <c r="E9" s="22">
        <f>+E10</f>
        <v>4386719.7100000009</v>
      </c>
      <c r="F9" s="22">
        <f>+F10</f>
        <v>4386719.7100000009</v>
      </c>
      <c r="G9" s="22"/>
      <c r="H9" s="23">
        <f>IFERROR(+F9/D9*100,"n.a")</f>
        <v>16.212005640822781</v>
      </c>
      <c r="I9" s="23">
        <f>IFERROR(+F9/E9*100,"n.a.")</f>
        <v>100</v>
      </c>
    </row>
    <row r="10" spans="1:9" ht="11.25" customHeight="1">
      <c r="A10" s="5"/>
      <c r="B10" s="5" t="s">
        <v>58</v>
      </c>
      <c r="C10" s="31">
        <v>26842250</v>
      </c>
      <c r="D10" s="31">
        <v>27058464</v>
      </c>
      <c r="E10" s="31">
        <v>4386719.7100000009</v>
      </c>
      <c r="F10" s="31">
        <v>4386719.7100000009</v>
      </c>
      <c r="G10" s="13"/>
      <c r="H10" s="14">
        <f>IFERROR(+F10/D10*100,"n.a")</f>
        <v>16.212005640822781</v>
      </c>
      <c r="I10" s="14">
        <f>IFERROR(+F10/E10*100,"n.a.")</f>
        <v>100</v>
      </c>
    </row>
    <row r="11" spans="1:9" ht="11.25" customHeight="1">
      <c r="A11" s="21" t="s">
        <v>11</v>
      </c>
      <c r="B11" s="21"/>
      <c r="C11" s="24">
        <f>SUM(C12:C13)</f>
        <v>4637870674</v>
      </c>
      <c r="D11" s="24">
        <f>SUM(D12:D13)</f>
        <v>4328943278.4700003</v>
      </c>
      <c r="E11" s="24">
        <f>SUM(E12:E13)</f>
        <v>182993320.34999999</v>
      </c>
      <c r="F11" s="24">
        <f>SUM(F12:F13)</f>
        <v>127550952.59</v>
      </c>
      <c r="G11" s="24"/>
      <c r="H11" s="23">
        <f>IFERROR(+F11/D11*100,"n.a")</f>
        <v>2.9464685579128442</v>
      </c>
      <c r="I11" s="23">
        <f>IFERROR(+F11/E11*100,"n.a.")</f>
        <v>69.702518291947044</v>
      </c>
    </row>
    <row r="12" spans="1:9" ht="11.25" customHeight="1">
      <c r="A12" s="5"/>
      <c r="B12" s="5" t="s">
        <v>44</v>
      </c>
      <c r="C12" s="31">
        <v>2229066450</v>
      </c>
      <c r="D12" s="31">
        <v>2229066450</v>
      </c>
      <c r="E12" s="31">
        <v>166369789.69</v>
      </c>
      <c r="F12" s="31">
        <v>113787910.12</v>
      </c>
      <c r="G12" s="13"/>
      <c r="H12" s="14">
        <f>IFERROR(+F12/D12*100,"n.a")</f>
        <v>5.1047338727833802</v>
      </c>
      <c r="I12" s="14">
        <f>IFERROR(+F12/E12*100,"n.a.")</f>
        <v>68.394574719378554</v>
      </c>
    </row>
    <row r="13" spans="1:9" ht="11.25" customHeight="1">
      <c r="A13" s="5"/>
      <c r="B13" s="5" t="s">
        <v>59</v>
      </c>
      <c r="C13" s="31">
        <v>2408804224</v>
      </c>
      <c r="D13" s="31">
        <v>2099876828.47</v>
      </c>
      <c r="E13" s="31">
        <v>16623530.66</v>
      </c>
      <c r="F13" s="31">
        <v>13763042.470000001</v>
      </c>
      <c r="G13" s="13"/>
      <c r="H13" s="14">
        <f>IFERROR(+F13/D13*100,"n.a")</f>
        <v>0.65542141726607595</v>
      </c>
      <c r="I13" s="14">
        <f>IFERROR(+F13/E13*100,"n.a.")</f>
        <v>82.792535180971001</v>
      </c>
    </row>
    <row r="14" spans="1:9" ht="11.25" customHeight="1">
      <c r="A14" s="21" t="s">
        <v>12</v>
      </c>
      <c r="B14" s="21"/>
      <c r="C14" s="24">
        <f>SUM(C15:C17)</f>
        <v>1977106656.240001</v>
      </c>
      <c r="D14" s="24">
        <f>SUM(D15:D17)</f>
        <v>1954832469.3345015</v>
      </c>
      <c r="E14" s="24">
        <f>SUM(E15:E17)</f>
        <v>354503449.23399997</v>
      </c>
      <c r="F14" s="24">
        <f>SUM(F15:F17)</f>
        <v>351166331.03700006</v>
      </c>
      <c r="G14" s="24"/>
      <c r="H14" s="23">
        <f>IFERROR(+F14/D14*100,"n.a")</f>
        <v>17.964011573664433</v>
      </c>
      <c r="I14" s="23">
        <f>IFERROR(+F14/E14*100,"n.a.")</f>
        <v>99.058650006308653</v>
      </c>
    </row>
    <row r="15" spans="1:9" ht="11.25" customHeight="1">
      <c r="A15" s="5"/>
      <c r="B15" s="10" t="s">
        <v>45</v>
      </c>
      <c r="C15" s="31">
        <v>1592499158.2500012</v>
      </c>
      <c r="D15" s="31">
        <v>1586431294.7770014</v>
      </c>
      <c r="E15" s="31">
        <v>304402272.78649998</v>
      </c>
      <c r="F15" s="31">
        <v>301702671.06700003</v>
      </c>
      <c r="G15" s="13"/>
      <c r="H15" s="14">
        <f>IFERROR(+F15/D15*100,"n.a")</f>
        <v>19.017695380839626</v>
      </c>
      <c r="I15" s="14">
        <f>IFERROR(+F15/E15*100,"n.a.")</f>
        <v>99.113146661229635</v>
      </c>
    </row>
    <row r="16" spans="1:9" ht="11.25" customHeight="1">
      <c r="A16" s="5"/>
      <c r="B16" s="10" t="s">
        <v>13</v>
      </c>
      <c r="C16" s="31">
        <v>48894499.040000007</v>
      </c>
      <c r="D16" s="31">
        <v>48809269.824000008</v>
      </c>
      <c r="E16" s="31">
        <v>3749.12</v>
      </c>
      <c r="F16" s="31">
        <v>3749.12</v>
      </c>
      <c r="G16" s="13"/>
      <c r="H16" s="14">
        <f>IFERROR(+F16/D16*100,"n.a")</f>
        <v>7.6811638721883116E-3</v>
      </c>
      <c r="I16" s="14">
        <f>IFERROR(+F16/E16*100,"n.a.")</f>
        <v>100</v>
      </c>
    </row>
    <row r="17" spans="1:9" ht="11.25" customHeight="1">
      <c r="A17" s="5"/>
      <c r="B17" s="5" t="s">
        <v>14</v>
      </c>
      <c r="C17" s="31">
        <v>335712998.94999981</v>
      </c>
      <c r="D17" s="31">
        <v>319591904.73349994</v>
      </c>
      <c r="E17" s="31">
        <v>50097427.327500015</v>
      </c>
      <c r="F17" s="31">
        <v>49459910.850000009</v>
      </c>
      <c r="G17" s="13"/>
      <c r="H17" s="14">
        <f>IFERROR(+F17/D17*100,"n.a")</f>
        <v>15.475958595147599</v>
      </c>
      <c r="I17" s="14">
        <f>IFERROR(+F17/E17*100,"n.a.")</f>
        <v>98.727446674392297</v>
      </c>
    </row>
    <row r="18" spans="1:9" ht="11.25" customHeight="1">
      <c r="A18" s="21" t="s">
        <v>15</v>
      </c>
      <c r="B18" s="21"/>
      <c r="C18" s="24">
        <f>SUM(C19:C25)</f>
        <v>9653643267.0607586</v>
      </c>
      <c r="D18" s="24">
        <f>SUM(D19:D25)</f>
        <v>9266540983.9912357</v>
      </c>
      <c r="E18" s="24">
        <f>SUM(E19:E25)</f>
        <v>4019606899.0679665</v>
      </c>
      <c r="F18" s="24">
        <f>SUM(F19:F25)</f>
        <v>3996682154.2406611</v>
      </c>
      <c r="G18" s="24"/>
      <c r="H18" s="23">
        <f>IFERROR(+F18/D18*100,"n.a")</f>
        <v>43.130248505297509</v>
      </c>
      <c r="I18" s="23">
        <f>IFERROR(+F18/E18*100,"n.a.")</f>
        <v>99.429676945956558</v>
      </c>
    </row>
    <row r="19" spans="1:9" ht="11.25" customHeight="1">
      <c r="A19" s="5"/>
      <c r="B19" s="5" t="s">
        <v>72</v>
      </c>
      <c r="C19" s="31">
        <v>80483494.349999979</v>
      </c>
      <c r="D19" s="31">
        <v>91702998.309999958</v>
      </c>
      <c r="E19" s="31">
        <v>17772824.938049994</v>
      </c>
      <c r="F19" s="31">
        <v>17097191.879599996</v>
      </c>
      <c r="G19" s="13"/>
      <c r="H19" s="14">
        <f>IFERROR(+F19/D19*100,"n.a")</f>
        <v>18.644092553880647</v>
      </c>
      <c r="I19" s="14">
        <f>IFERROR(+F19/E19*100,"n.a.")</f>
        <v>96.198504960213</v>
      </c>
    </row>
    <row r="20" spans="1:9" ht="11.25" customHeight="1">
      <c r="A20" s="5"/>
      <c r="B20" s="5" t="s">
        <v>73</v>
      </c>
      <c r="C20" s="31">
        <v>494704590.51530015</v>
      </c>
      <c r="D20" s="31">
        <v>412258549.26960003</v>
      </c>
      <c r="E20" s="31">
        <v>117111247.3784</v>
      </c>
      <c r="F20" s="31">
        <v>116518775.88356498</v>
      </c>
      <c r="G20" s="13"/>
      <c r="H20" s="14">
        <f>IFERROR(+F20/D20*100,"n.a")</f>
        <v>28.26351960195894</v>
      </c>
      <c r="I20" s="14">
        <f>IFERROR(+F20/E20*100,"n.a.")</f>
        <v>99.494095137659428</v>
      </c>
    </row>
    <row r="21" spans="1:9" ht="11.25" customHeight="1">
      <c r="A21" s="5"/>
      <c r="B21" s="5" t="s">
        <v>16</v>
      </c>
      <c r="C21" s="31">
        <v>101880707</v>
      </c>
      <c r="D21" s="31">
        <v>99767510.090000004</v>
      </c>
      <c r="E21" s="31">
        <v>16156802.430000002</v>
      </c>
      <c r="F21" s="31">
        <v>15871197.939999999</v>
      </c>
      <c r="G21" s="13"/>
      <c r="H21" s="14">
        <f>IFERROR(+F21/D21*100,"n.a")</f>
        <v>15.908182860013881</v>
      </c>
      <c r="I21" s="14">
        <f>IFERROR(+F21/E21*100,"n.a.")</f>
        <v>98.232295708031373</v>
      </c>
    </row>
    <row r="22" spans="1:9" ht="11.25" customHeight="1">
      <c r="A22" s="5"/>
      <c r="B22" s="5" t="s">
        <v>38</v>
      </c>
      <c r="C22" s="31">
        <v>8031795611.9483109</v>
      </c>
      <c r="D22" s="31">
        <v>7749419358.2409916</v>
      </c>
      <c r="E22" s="31">
        <v>3756846346.9889374</v>
      </c>
      <c r="F22" s="31">
        <v>3756846346.9889374</v>
      </c>
      <c r="G22" s="13"/>
      <c r="H22" s="14">
        <f>IFERROR(+F22/D22*100,"n.a")</f>
        <v>48.479068860737051</v>
      </c>
      <c r="I22" s="14">
        <f>IFERROR(+F22/E22*100,"n.a.")</f>
        <v>100</v>
      </c>
    </row>
    <row r="23" spans="1:9" ht="11.25" customHeight="1">
      <c r="A23" s="5"/>
      <c r="B23" s="5" t="s">
        <v>17</v>
      </c>
      <c r="C23" s="31">
        <v>591396229.80146086</v>
      </c>
      <c r="D23" s="31">
        <v>558017144.88495672</v>
      </c>
      <c r="E23" s="31">
        <v>43092376.184178598</v>
      </c>
      <c r="F23" s="31">
        <v>43092376.184178598</v>
      </c>
      <c r="G23" s="13"/>
      <c r="H23" s="14">
        <f>IFERROR(+F23/D23*100,"n.a")</f>
        <v>7.7224107859737376</v>
      </c>
      <c r="I23" s="14">
        <f>IFERROR(+F23/E23*100,"n.a.")</f>
        <v>100</v>
      </c>
    </row>
    <row r="24" spans="1:9" ht="11.25" customHeight="1">
      <c r="A24" s="5"/>
      <c r="B24" s="5" t="s">
        <v>47</v>
      </c>
      <c r="C24" s="31">
        <v>275440209</v>
      </c>
      <c r="D24" s="31">
        <v>277432998.74999994</v>
      </c>
      <c r="E24" s="31">
        <v>0</v>
      </c>
      <c r="F24" s="31">
        <v>0</v>
      </c>
      <c r="G24" s="13"/>
      <c r="H24" s="14">
        <f>IFERROR(+F24/D24*100,"n.a")</f>
        <v>0</v>
      </c>
      <c r="I24" s="14" t="str">
        <f>IFERROR(+F24/E24*100,"n.a.")</f>
        <v>n.a.</v>
      </c>
    </row>
    <row r="25" spans="1:9" s="2" customFormat="1" ht="11.25" customHeight="1">
      <c r="A25" s="5"/>
      <c r="B25" s="5" t="s">
        <v>60</v>
      </c>
      <c r="C25" s="31">
        <v>77942424.445687905</v>
      </c>
      <c r="D25" s="31">
        <v>77942424.445687905</v>
      </c>
      <c r="E25" s="31">
        <v>68627301.148400128</v>
      </c>
      <c r="F25" s="31">
        <v>47256265.364379786</v>
      </c>
      <c r="G25" s="16"/>
      <c r="H25" s="14">
        <f>IFERROR(+F25/D25*100,"n.a")</f>
        <v>60.629709302036218</v>
      </c>
      <c r="I25" s="14">
        <f>IFERROR(+F25/E25*100,"n.a.")</f>
        <v>68.85927986908959</v>
      </c>
    </row>
    <row r="26" spans="1:9" ht="11.25" customHeight="1">
      <c r="A26" s="21" t="s">
        <v>18</v>
      </c>
      <c r="B26" s="21"/>
      <c r="C26" s="24">
        <f>SUM(C27:C32)</f>
        <v>5172412270.4557915</v>
      </c>
      <c r="D26" s="24">
        <f>SUM(D27:D32)</f>
        <v>4333729280.338788</v>
      </c>
      <c r="E26" s="24">
        <f>SUM(E27:E32)</f>
        <v>228067618.7083115</v>
      </c>
      <c r="F26" s="24">
        <f>SUM(F27:F32)</f>
        <v>186238895.64627311</v>
      </c>
      <c r="G26" s="24"/>
      <c r="H26" s="23">
        <f>IFERROR(+F26/D26*100,"n.a")</f>
        <v>4.2974280025104363</v>
      </c>
      <c r="I26" s="23">
        <f>IFERROR(+F26/E26*100,"n.a.")</f>
        <v>81.659508132307252</v>
      </c>
    </row>
    <row r="27" spans="1:9" ht="11.25" customHeight="1">
      <c r="A27" s="5"/>
      <c r="B27" s="5" t="s">
        <v>61</v>
      </c>
      <c r="C27" s="31">
        <v>9800000</v>
      </c>
      <c r="D27" s="31">
        <v>9800000</v>
      </c>
      <c r="E27" s="31">
        <v>9800000</v>
      </c>
      <c r="F27" s="31">
        <v>9800000</v>
      </c>
      <c r="G27" s="13"/>
      <c r="H27" s="14">
        <f>IFERROR(+F27/D27*100,"n.a")</f>
        <v>100</v>
      </c>
      <c r="I27" s="14">
        <f>IFERROR(+F27/E27*100,"n.a.")</f>
        <v>100</v>
      </c>
    </row>
    <row r="28" spans="1:9" ht="11.25" customHeight="1">
      <c r="A28" s="5"/>
      <c r="B28" s="5" t="s">
        <v>62</v>
      </c>
      <c r="C28" s="31">
        <v>29184643.199999999</v>
      </c>
      <c r="D28" s="31">
        <v>0</v>
      </c>
      <c r="E28" s="31">
        <v>0</v>
      </c>
      <c r="F28" s="31">
        <v>0</v>
      </c>
      <c r="G28" s="13"/>
      <c r="H28" s="14" t="str">
        <f>IFERROR(+F28/D28*100,"n.a")</f>
        <v>n.a</v>
      </c>
      <c r="I28" s="14" t="str">
        <f>IFERROR(+F28/E28*100,"n.a.")</f>
        <v>n.a.</v>
      </c>
    </row>
    <row r="29" spans="1:9" ht="11.25" customHeight="1">
      <c r="A29" s="5"/>
      <c r="B29" s="5" t="s">
        <v>63</v>
      </c>
      <c r="C29" s="31">
        <v>14886151.2128</v>
      </c>
      <c r="D29" s="31">
        <v>14937031.212800005</v>
      </c>
      <c r="E29" s="31">
        <v>14937031.212800005</v>
      </c>
      <c r="F29" s="31">
        <v>12552811.4187616</v>
      </c>
      <c r="G29" s="13"/>
      <c r="H29" s="14">
        <f>IFERROR(+F29/D29*100,"n.a")</f>
        <v>84.038195006278798</v>
      </c>
      <c r="I29" s="14">
        <f>IFERROR(+F29/E29*100,"n.a.")</f>
        <v>84.038195006278798</v>
      </c>
    </row>
    <row r="30" spans="1:9" ht="11.25" customHeight="1">
      <c r="A30" s="5"/>
      <c r="B30" s="5" t="s">
        <v>38</v>
      </c>
      <c r="C30" s="31">
        <v>964405283.85019135</v>
      </c>
      <c r="D30" s="31">
        <v>1096057839.4955199</v>
      </c>
      <c r="E30" s="31">
        <v>101250036.25864351</v>
      </c>
      <c r="F30" s="31">
        <v>101250036.25864351</v>
      </c>
      <c r="G30" s="13"/>
      <c r="H30" s="14">
        <f>IFERROR(+F30/D30*100,"n.a")</f>
        <v>9.2376544932378408</v>
      </c>
      <c r="I30" s="14">
        <f>IFERROR(+F30/E30*100,"n.a.")</f>
        <v>100</v>
      </c>
    </row>
    <row r="31" spans="1:9" ht="11.25" customHeight="1">
      <c r="A31" s="5"/>
      <c r="B31" s="5" t="s">
        <v>75</v>
      </c>
      <c r="C31" s="31">
        <v>279109209.14880002</v>
      </c>
      <c r="D31" s="31">
        <v>279109209.14880002</v>
      </c>
      <c r="E31" s="31">
        <v>39444503.268000007</v>
      </c>
      <c r="F31" s="31">
        <v>0</v>
      </c>
      <c r="G31" s="13"/>
      <c r="H31" s="14">
        <f>IFERROR(+F31/D31*100,"n.a")</f>
        <v>0</v>
      </c>
      <c r="I31" s="14">
        <f>IFERROR(+F31/E31*100,"n.a.")</f>
        <v>0</v>
      </c>
    </row>
    <row r="32" spans="1:9" ht="11.25" customHeight="1">
      <c r="A32" s="5"/>
      <c r="B32" s="5" t="s">
        <v>48</v>
      </c>
      <c r="C32" s="31">
        <v>3875026983.0439997</v>
      </c>
      <c r="D32" s="31">
        <v>2933825200.481668</v>
      </c>
      <c r="E32" s="31">
        <v>62636047.968868002</v>
      </c>
      <c r="F32" s="31">
        <v>62636047.968868002</v>
      </c>
      <c r="G32" s="13"/>
      <c r="H32" s="14">
        <f>IFERROR(+F32/D32*100,"n.a")</f>
        <v>2.1349618224897848</v>
      </c>
      <c r="I32" s="14">
        <f>IFERROR(+F32/E32*100,"n.a.")</f>
        <v>100</v>
      </c>
    </row>
    <row r="33" spans="1:10" ht="11.25" customHeight="1">
      <c r="A33" s="21" t="s">
        <v>19</v>
      </c>
      <c r="B33" s="21"/>
      <c r="C33" s="24">
        <f>SUM(C34:C35)</f>
        <v>1548537913.9455094</v>
      </c>
      <c r="D33" s="24">
        <f>SUM(D34:D35)</f>
        <v>1212165300.8969417</v>
      </c>
      <c r="E33" s="24">
        <f>SUM(E34:E35)</f>
        <v>115669404.66760774</v>
      </c>
      <c r="F33" s="24">
        <f>SUM(F34:F35)</f>
        <v>112621016.02490509</v>
      </c>
      <c r="G33" s="24"/>
      <c r="H33" s="23">
        <f>IFERROR(+F33/D33*100,"n.a")</f>
        <v>9.290895882069151</v>
      </c>
      <c r="I33" s="23">
        <f>IFERROR(+F33/E33*100,"n.a.")</f>
        <v>97.36456788079559</v>
      </c>
    </row>
    <row r="34" spans="1:10" ht="11.25" customHeight="1">
      <c r="A34" s="5"/>
      <c r="B34" s="5" t="s">
        <v>64</v>
      </c>
      <c r="C34" s="31">
        <v>299146431.32114232</v>
      </c>
      <c r="D34" s="31">
        <v>280737842.32114238</v>
      </c>
      <c r="E34" s="31">
        <v>102729987.00666778</v>
      </c>
      <c r="F34" s="31">
        <v>99734024.179198995</v>
      </c>
      <c r="G34" s="13"/>
      <c r="H34" s="14">
        <f>IFERROR(+F34/D34*100,"n.a")</f>
        <v>35.525678816435082</v>
      </c>
      <c r="I34" s="14">
        <f>IFERROR(+F34/E34*100,"n.a.")</f>
        <v>97.083653064928029</v>
      </c>
    </row>
    <row r="35" spans="1:10" ht="11.25" customHeight="1">
      <c r="A35" s="5"/>
      <c r="B35" s="5" t="s">
        <v>65</v>
      </c>
      <c r="C35" s="31">
        <v>1249391482.624367</v>
      </c>
      <c r="D35" s="31">
        <v>931427458.57579923</v>
      </c>
      <c r="E35" s="31">
        <v>12939417.660939956</v>
      </c>
      <c r="F35" s="31">
        <v>12886991.845706092</v>
      </c>
      <c r="G35" s="13"/>
      <c r="H35" s="14">
        <f>IFERROR(+F35/D35*100,"n.a")</f>
        <v>1.3835743972387253</v>
      </c>
      <c r="I35" s="14">
        <f>IFERROR(+F35/E35*100,"n.a.")</f>
        <v>99.594836362751309</v>
      </c>
    </row>
    <row r="36" spans="1:10" ht="11.25" customHeight="1">
      <c r="A36" s="21" t="s">
        <v>20</v>
      </c>
      <c r="B36" s="21"/>
      <c r="C36" s="24">
        <f>SUM(C37:C45)</f>
        <v>1353564689.4500833</v>
      </c>
      <c r="D36" s="24">
        <f>SUM(D37:D45)</f>
        <v>1332505096.2315826</v>
      </c>
      <c r="E36" s="24">
        <f>SUM(E37:E45)</f>
        <v>68749474.945882022</v>
      </c>
      <c r="F36" s="24">
        <f>SUM(F37:F45)</f>
        <v>48631416.219399393</v>
      </c>
      <c r="G36" s="24"/>
      <c r="H36" s="23">
        <f>IFERROR(+F36/D36*100,"n.a")</f>
        <v>3.6496232815118255</v>
      </c>
      <c r="I36" s="23">
        <f>IFERROR(+F36/E36*100,"n.a.")</f>
        <v>70.737145640284396</v>
      </c>
      <c r="J36" s="20"/>
    </row>
    <row r="37" spans="1:10" ht="11.25" customHeight="1">
      <c r="A37" s="30"/>
      <c r="B37" s="5" t="s">
        <v>66</v>
      </c>
      <c r="C37" s="31">
        <v>56577873.299999997</v>
      </c>
      <c r="D37" s="31">
        <v>56990570</v>
      </c>
      <c r="E37" s="31">
        <v>124260.63</v>
      </c>
      <c r="F37" s="31">
        <v>0</v>
      </c>
      <c r="G37" s="13"/>
      <c r="H37" s="14">
        <f>IFERROR(+F37/D37*100,"n.a")</f>
        <v>0</v>
      </c>
      <c r="I37" s="14">
        <f>IFERROR(+F37/E37*100,"n.a.")</f>
        <v>0</v>
      </c>
    </row>
    <row r="38" spans="1:10" ht="11.25" customHeight="1">
      <c r="A38" s="30"/>
      <c r="B38" s="5" t="s">
        <v>67</v>
      </c>
      <c r="C38" s="31">
        <v>78389999.87000002</v>
      </c>
      <c r="D38" s="31">
        <v>70248751.995499998</v>
      </c>
      <c r="E38" s="31">
        <v>608844.99</v>
      </c>
      <c r="F38" s="31">
        <v>604786.70980000007</v>
      </c>
      <c r="G38" s="13"/>
      <c r="H38" s="14">
        <f>IFERROR(+F38/D38*100,"n.a")</f>
        <v>0.86092164290511741</v>
      </c>
      <c r="I38" s="14">
        <f>IFERROR(+F38/E38*100,"n.a.")</f>
        <v>99.333446071388394</v>
      </c>
    </row>
    <row r="39" spans="1:10" ht="11.25" customHeight="1">
      <c r="A39" s="30"/>
      <c r="B39" s="5" t="s">
        <v>68</v>
      </c>
      <c r="C39" s="31">
        <v>178962097.24888292</v>
      </c>
      <c r="D39" s="31">
        <v>170632411.07748273</v>
      </c>
      <c r="E39" s="31">
        <v>12025073.880062008</v>
      </c>
      <c r="F39" s="31">
        <v>7713410.3849793905</v>
      </c>
      <c r="G39" s="13"/>
      <c r="H39" s="14">
        <f>IFERROR(+F39/D39*100,"n.a")</f>
        <v>4.5204837324116554</v>
      </c>
      <c r="I39" s="14">
        <f>IFERROR(+F39/E39*100,"n.a.")</f>
        <v>64.144390811340415</v>
      </c>
    </row>
    <row r="40" spans="1:10" ht="11.25" customHeight="1">
      <c r="A40" s="5"/>
      <c r="B40" s="5" t="s">
        <v>21</v>
      </c>
      <c r="C40" s="31">
        <v>584804.78</v>
      </c>
      <c r="D40" s="31">
        <v>909273.12000000011</v>
      </c>
      <c r="E40" s="31">
        <v>373162.34</v>
      </c>
      <c r="F40" s="31">
        <v>369871.00079999998</v>
      </c>
      <c r="G40" s="13"/>
      <c r="H40" s="14">
        <f>IFERROR(+F40/D40*100,"n.a")</f>
        <v>40.677656983855407</v>
      </c>
      <c r="I40" s="14">
        <f>IFERROR(+F40/E40*100,"n.a.")</f>
        <v>99.117987308151186</v>
      </c>
    </row>
    <row r="41" spans="1:10" ht="11.25" customHeight="1">
      <c r="A41" s="5"/>
      <c r="B41" s="5" t="s">
        <v>69</v>
      </c>
      <c r="C41" s="31">
        <v>49327931.939999998</v>
      </c>
      <c r="D41" s="31">
        <v>49327931.939999998</v>
      </c>
      <c r="E41" s="31">
        <v>2013654.6444000001</v>
      </c>
      <c r="F41" s="31">
        <v>2013654.6444000001</v>
      </c>
      <c r="G41" s="13"/>
      <c r="H41" s="14">
        <f>IFERROR(+F41/D41*100,"n.a")</f>
        <v>4.0821793357347875</v>
      </c>
      <c r="I41" s="14">
        <f>IFERROR(+F41/E41*100,"n.a.")</f>
        <v>100</v>
      </c>
    </row>
    <row r="42" spans="1:10" ht="11.25" customHeight="1">
      <c r="A42" s="5"/>
      <c r="B42" s="5" t="s">
        <v>14</v>
      </c>
      <c r="C42" s="31">
        <v>44204648.880000003</v>
      </c>
      <c r="D42" s="31">
        <v>45459217.441399992</v>
      </c>
      <c r="E42" s="31">
        <v>13148923.215399999</v>
      </c>
      <c r="F42" s="31">
        <v>13148923.215399999</v>
      </c>
      <c r="G42" s="13"/>
      <c r="H42" s="14">
        <f>IFERROR(+F42/D42*100,"n.a")</f>
        <v>28.924658090187872</v>
      </c>
      <c r="I42" s="14">
        <f>IFERROR(+F42/E42*100,"n.a.")</f>
        <v>100</v>
      </c>
    </row>
    <row r="43" spans="1:10" ht="11.25" customHeight="1">
      <c r="A43" s="5"/>
      <c r="B43" s="5" t="s">
        <v>85</v>
      </c>
      <c r="C43" s="31">
        <v>133285309.12000003</v>
      </c>
      <c r="D43" s="31">
        <v>132725426.29600002</v>
      </c>
      <c r="E43" s="31">
        <v>19952615.468800001</v>
      </c>
      <c r="F43" s="31">
        <v>4277830.4868000001</v>
      </c>
      <c r="G43" s="15"/>
      <c r="H43" s="14">
        <f>IFERROR(+F43/D43*100,"n.a")</f>
        <v>3.2230678071130989</v>
      </c>
      <c r="I43" s="14">
        <f>IFERROR(+F43/E43*100,"n.a.")</f>
        <v>21.439948529501127</v>
      </c>
    </row>
    <row r="44" spans="1:10" ht="11.25" customHeight="1">
      <c r="A44" s="5"/>
      <c r="B44" s="5" t="s">
        <v>70</v>
      </c>
      <c r="C44" s="31">
        <v>230633149.11000013</v>
      </c>
      <c r="D44" s="31">
        <v>224612639.16000006</v>
      </c>
      <c r="E44" s="31">
        <v>0</v>
      </c>
      <c r="F44" s="31">
        <v>0</v>
      </c>
      <c r="G44" s="15"/>
      <c r="H44" s="14">
        <f>IFERROR(+F44/D44*100,"n.a")</f>
        <v>0</v>
      </c>
      <c r="I44" s="14" t="str">
        <f>IFERROR(+F44/E44*100,"n.a.")</f>
        <v>n.a.</v>
      </c>
    </row>
    <row r="45" spans="1:10" ht="11.25" customHeight="1">
      <c r="A45" s="5"/>
      <c r="B45" s="10" t="s">
        <v>76</v>
      </c>
      <c r="C45" s="31">
        <v>581598875.20120001</v>
      </c>
      <c r="D45" s="31">
        <v>581598875.20119977</v>
      </c>
      <c r="E45" s="31">
        <v>20502939.777220003</v>
      </c>
      <c r="F45" s="31">
        <v>20502939.777220003</v>
      </c>
      <c r="G45" s="15"/>
      <c r="H45" s="14">
        <f>IFERROR(+F45/D45*100,"n.a")</f>
        <v>3.5252715662710257</v>
      </c>
      <c r="I45" s="14">
        <f>IFERROR(+F45/E45*100,"n.a.")</f>
        <v>100</v>
      </c>
    </row>
    <row r="46" spans="1:10" ht="11.25" customHeight="1">
      <c r="A46" s="21" t="s">
        <v>22</v>
      </c>
      <c r="B46" s="21"/>
      <c r="C46" s="24">
        <f>C47</f>
        <v>3776145000</v>
      </c>
      <c r="D46" s="24">
        <f>D47</f>
        <v>3776145000</v>
      </c>
      <c r="E46" s="24">
        <f>E47</f>
        <v>920806137.89999998</v>
      </c>
      <c r="F46" s="24">
        <f>F47</f>
        <v>920806137.89999998</v>
      </c>
      <c r="G46" s="24"/>
      <c r="H46" s="23">
        <f>IFERROR(+F46/D46*100,"n.a")</f>
        <v>24.384819383259913</v>
      </c>
      <c r="I46" s="23">
        <f>IFERROR(+F46/E46*100,"n.a.")</f>
        <v>100</v>
      </c>
    </row>
    <row r="47" spans="1:10" ht="11.25" customHeight="1">
      <c r="A47" s="5"/>
      <c r="B47" s="5" t="s">
        <v>49</v>
      </c>
      <c r="C47" s="31">
        <v>3776145000</v>
      </c>
      <c r="D47" s="31">
        <v>3776145000</v>
      </c>
      <c r="E47" s="31">
        <v>920806137.89999998</v>
      </c>
      <c r="F47" s="31">
        <v>920806137.89999998</v>
      </c>
      <c r="G47" s="13"/>
      <c r="H47" s="14">
        <f>IFERROR(+F47/D47*100,"n.a")</f>
        <v>24.384819383259913</v>
      </c>
      <c r="I47" s="14">
        <f>IFERROR(+F47/E47*100,"n.a.")</f>
        <v>100</v>
      </c>
    </row>
    <row r="48" spans="1:10" ht="11.25" customHeight="1">
      <c r="A48" s="21" t="s">
        <v>23</v>
      </c>
      <c r="B48" s="21"/>
      <c r="C48" s="24">
        <f>SUM(C49:C59)</f>
        <v>29560862466.716064</v>
      </c>
      <c r="D48" s="24">
        <f>SUM(D49:D59)</f>
        <v>29077465002.307415</v>
      </c>
      <c r="E48" s="24">
        <f>SUM(E49:E59)</f>
        <v>8087907333.0401354</v>
      </c>
      <c r="F48" s="24">
        <f>SUM(F49:F59)</f>
        <v>7737867784.1537657</v>
      </c>
      <c r="G48" s="24"/>
      <c r="H48" s="23">
        <f>IFERROR(+F48/D48*100,"n.a")</f>
        <v>26.611218631128036</v>
      </c>
      <c r="I48" s="23">
        <f>IFERROR(+F48/E48*100,"n.a.")</f>
        <v>95.672062815848378</v>
      </c>
    </row>
    <row r="49" spans="1:9" ht="11.25" customHeight="1">
      <c r="A49" s="5"/>
      <c r="B49" s="5" t="s">
        <v>46</v>
      </c>
      <c r="C49" s="31">
        <v>232799751.685</v>
      </c>
      <c r="D49" s="31">
        <v>174644748.06191999</v>
      </c>
      <c r="E49" s="31">
        <v>27630735.120000001</v>
      </c>
      <c r="F49" s="31">
        <v>27003759.724199999</v>
      </c>
      <c r="G49" s="13"/>
      <c r="H49" s="14">
        <f>IFERROR(+F49/D49*100,"n.a")</f>
        <v>15.462108093067799</v>
      </c>
      <c r="I49" s="14">
        <f>IFERROR(+F49/E49*100,"n.a.")</f>
        <v>97.730876890980085</v>
      </c>
    </row>
    <row r="50" spans="1:9" ht="11.25" customHeight="1">
      <c r="A50" s="5"/>
      <c r="B50" s="5" t="s">
        <v>24</v>
      </c>
      <c r="C50" s="31">
        <v>32108105.320666723</v>
      </c>
      <c r="D50" s="31">
        <v>32108105.320666723</v>
      </c>
      <c r="E50" s="31">
        <v>16054052.810274474</v>
      </c>
      <c r="F50" s="31">
        <v>16054052.810274474</v>
      </c>
      <c r="G50" s="13"/>
      <c r="H50" s="14">
        <f>IFERROR(+F50/D50*100,"n.a")</f>
        <v>50.000000466988361</v>
      </c>
      <c r="I50" s="14">
        <f>IFERROR(+F50/E50*100,"n.a.")</f>
        <v>100</v>
      </c>
    </row>
    <row r="51" spans="1:9" ht="11.25" customHeight="1">
      <c r="A51" s="5"/>
      <c r="B51" s="5" t="s">
        <v>50</v>
      </c>
      <c r="C51" s="31">
        <v>979048139.94999969</v>
      </c>
      <c r="D51" s="31">
        <v>979048139.94999969</v>
      </c>
      <c r="E51" s="31">
        <v>394720605.80999994</v>
      </c>
      <c r="F51" s="31">
        <v>394720605.80999994</v>
      </c>
      <c r="G51" s="13"/>
      <c r="H51" s="14">
        <f>IFERROR(+F51/D51*100,"n.a")</f>
        <v>40.316771944447844</v>
      </c>
      <c r="I51" s="14">
        <f>IFERROR(+F51/E51*100,"n.a.")</f>
        <v>100</v>
      </c>
    </row>
    <row r="52" spans="1:9" ht="11.25" customHeight="1">
      <c r="A52" s="5"/>
      <c r="B52" s="5" t="s">
        <v>25</v>
      </c>
      <c r="C52" s="31">
        <v>173795063</v>
      </c>
      <c r="D52" s="31">
        <v>184893453</v>
      </c>
      <c r="E52" s="31">
        <v>37591164.060000002</v>
      </c>
      <c r="F52" s="31">
        <v>37526241.600000001</v>
      </c>
      <c r="G52" s="13"/>
      <c r="H52" s="14">
        <f>IFERROR(+F52/D52*100,"n.a")</f>
        <v>20.296144071688683</v>
      </c>
      <c r="I52" s="14">
        <f>IFERROR(+F52/E52*100,"n.a.")</f>
        <v>99.827293297179153</v>
      </c>
    </row>
    <row r="53" spans="1:9" ht="11.25" customHeight="1">
      <c r="A53" s="5"/>
      <c r="B53" s="5" t="s">
        <v>26</v>
      </c>
      <c r="C53" s="31">
        <v>37564750.187999994</v>
      </c>
      <c r="D53" s="31">
        <v>37564750.213199988</v>
      </c>
      <c r="E53" s="31">
        <v>0</v>
      </c>
      <c r="F53" s="31">
        <v>0</v>
      </c>
      <c r="G53" s="13"/>
      <c r="H53" s="14">
        <f>IFERROR(+F53/D53*100,"n.a")</f>
        <v>0</v>
      </c>
      <c r="I53" s="14" t="str">
        <f>IFERROR(+F53/E53*100,"n.a.")</f>
        <v>n.a.</v>
      </c>
    </row>
    <row r="54" spans="1:9" ht="11.25" customHeight="1">
      <c r="A54" s="5"/>
      <c r="B54" s="5" t="s">
        <v>27</v>
      </c>
      <c r="C54" s="31">
        <v>169997676.25</v>
      </c>
      <c r="D54" s="31">
        <v>170297377.17289999</v>
      </c>
      <c r="E54" s="31">
        <v>0</v>
      </c>
      <c r="F54" s="31">
        <v>0</v>
      </c>
      <c r="G54" s="13"/>
      <c r="H54" s="14">
        <f>IFERROR(+F54/D54*100,"n.a")</f>
        <v>0</v>
      </c>
      <c r="I54" s="14" t="str">
        <f>IFERROR(+F54/E54*100,"n.a.")</f>
        <v>n.a.</v>
      </c>
    </row>
    <row r="55" spans="1:9" ht="11.25" customHeight="1">
      <c r="A55" s="5"/>
      <c r="B55" s="5" t="s">
        <v>14</v>
      </c>
      <c r="C55" s="31">
        <v>119925960.87500001</v>
      </c>
      <c r="D55" s="31">
        <v>119935456.64625002</v>
      </c>
      <c r="E55" s="31">
        <v>8750000</v>
      </c>
      <c r="F55" s="31">
        <v>8750000</v>
      </c>
      <c r="G55" s="13"/>
      <c r="H55" s="14">
        <f>IFERROR(+F55/D55*100,"n.a")</f>
        <v>7.2955906824185863</v>
      </c>
      <c r="I55" s="14">
        <f>IFERROR(+F55/E55*100,"n.a.")</f>
        <v>100</v>
      </c>
    </row>
    <row r="56" spans="1:9" ht="11.25" customHeight="1">
      <c r="A56" s="5"/>
      <c r="B56" s="5" t="s">
        <v>38</v>
      </c>
      <c r="C56" s="31">
        <v>13599975494.209999</v>
      </c>
      <c r="D56" s="31">
        <v>13296360726.960005</v>
      </c>
      <c r="E56" s="31">
        <v>4167711127.9610004</v>
      </c>
      <c r="F56" s="31">
        <v>3998746538.1100006</v>
      </c>
      <c r="G56" s="13"/>
      <c r="H56" s="14">
        <f>IFERROR(+F56/D56*100,"n.a")</f>
        <v>30.073992577548314</v>
      </c>
      <c r="I56" s="14">
        <f>IFERROR(+F56/E56*100,"n.a.")</f>
        <v>95.945866096202707</v>
      </c>
    </row>
    <row r="57" spans="1:9" ht="11.25" customHeight="1">
      <c r="A57" s="5"/>
      <c r="B57" s="5" t="s">
        <v>28</v>
      </c>
      <c r="C57" s="31">
        <v>263972820.33599997</v>
      </c>
      <c r="D57" s="31">
        <v>260101042.75169998</v>
      </c>
      <c r="E57" s="31">
        <v>41715472.065859996</v>
      </c>
      <c r="F57" s="31">
        <v>41620294.586289994</v>
      </c>
      <c r="G57" s="13"/>
      <c r="H57" s="14">
        <f>IFERROR(+F57/D57*100,"n.a")</f>
        <v>16.001586977881491</v>
      </c>
      <c r="I57" s="14">
        <f>IFERROR(+F57/E57*100,"n.a.")</f>
        <v>99.771841298068651</v>
      </c>
    </row>
    <row r="58" spans="1:9" ht="11.25" customHeight="1">
      <c r="A58" s="5"/>
      <c r="B58" s="5" t="s">
        <v>51</v>
      </c>
      <c r="C58" s="31">
        <v>12575009339.301397</v>
      </c>
      <c r="D58" s="31">
        <v>12565516270.447273</v>
      </c>
      <c r="E58" s="31">
        <v>3273265232.1420002</v>
      </c>
      <c r="F58" s="31">
        <v>3092977348.4419999</v>
      </c>
      <c r="G58" s="13"/>
      <c r="H58" s="14">
        <f>IFERROR(+F58/D58*100,"n.a")</f>
        <v>24.614805168939586</v>
      </c>
      <c r="I58" s="14">
        <f>IFERROR(+F58/E58*100,"n.a.")</f>
        <v>94.492108921401979</v>
      </c>
    </row>
    <row r="59" spans="1:9" ht="11.25" customHeight="1">
      <c r="A59" s="5"/>
      <c r="B59" s="5" t="s">
        <v>86</v>
      </c>
      <c r="C59" s="31">
        <v>1376665365.5999999</v>
      </c>
      <c r="D59" s="31">
        <v>1256994931.7835</v>
      </c>
      <c r="E59" s="31">
        <v>120468943.07099999</v>
      </c>
      <c r="F59" s="31">
        <v>120468943.07099999</v>
      </c>
      <c r="G59" s="13"/>
      <c r="H59" s="14">
        <f>IFERROR(+F59/D59*100,"n.a")</f>
        <v>9.5838845507572117</v>
      </c>
      <c r="I59" s="14">
        <f>IFERROR(+F59/E59*100,"n.a.")</f>
        <v>100</v>
      </c>
    </row>
    <row r="60" spans="1:9" ht="11.25" customHeight="1">
      <c r="A60" s="21" t="s">
        <v>87</v>
      </c>
      <c r="B60" s="21"/>
      <c r="C60" s="24">
        <f>+C61</f>
        <v>56038510</v>
      </c>
      <c r="D60" s="24">
        <f>+D61</f>
        <v>56038510</v>
      </c>
      <c r="E60" s="24">
        <f>+E61</f>
        <v>11207702</v>
      </c>
      <c r="F60" s="24">
        <f>+F61</f>
        <v>7346182.9900000002</v>
      </c>
      <c r="G60" s="24"/>
      <c r="H60" s="23">
        <f>IFERROR(+F60/D60*100,"n.a")</f>
        <v>13.109169016092684</v>
      </c>
      <c r="I60" s="23">
        <f>IFERROR(+F60/E60*100,"n.a.")</f>
        <v>65.545845080463423</v>
      </c>
    </row>
    <row r="61" spans="1:9" ht="11.25" customHeight="1">
      <c r="A61" s="5"/>
      <c r="B61" s="5" t="s">
        <v>88</v>
      </c>
      <c r="C61" s="31">
        <v>56038510</v>
      </c>
      <c r="D61" s="31">
        <v>56038510</v>
      </c>
      <c r="E61" s="31">
        <v>11207702</v>
      </c>
      <c r="F61" s="31">
        <v>7346182.9900000002</v>
      </c>
      <c r="G61" s="13"/>
      <c r="H61" s="14">
        <f>IFERROR(+F61/D61*100,"n.a")</f>
        <v>13.109169016092684</v>
      </c>
      <c r="I61" s="14">
        <f>IFERROR(+F61/E61*100,"n.a.")</f>
        <v>65.545845080463423</v>
      </c>
    </row>
    <row r="62" spans="1:9" ht="11.25" customHeight="1">
      <c r="A62" s="21" t="s">
        <v>93</v>
      </c>
      <c r="B62" s="21"/>
      <c r="C62" s="24">
        <f>SUM(C63:C64)</f>
        <v>578899951.20000005</v>
      </c>
      <c r="D62" s="24">
        <f>SUM(D63:D64)</f>
        <v>841607577.72000003</v>
      </c>
      <c r="E62" s="24">
        <f>SUM(E63:E64)</f>
        <v>578607577.72000003</v>
      </c>
      <c r="F62" s="24">
        <f>SUM(F63:F64)</f>
        <v>0</v>
      </c>
      <c r="G62" s="24"/>
      <c r="H62" s="23">
        <f>IFERROR(+F62/D62*100,"n.a")</f>
        <v>0</v>
      </c>
      <c r="I62" s="23">
        <f>IFERROR(+F62/E62*100,"n.a.")</f>
        <v>0</v>
      </c>
    </row>
    <row r="63" spans="1:9" ht="11.25" customHeight="1">
      <c r="A63" s="5"/>
      <c r="B63" s="5" t="s">
        <v>89</v>
      </c>
      <c r="C63" s="31">
        <v>578899951.20000005</v>
      </c>
      <c r="D63" s="31">
        <v>578607577.72000003</v>
      </c>
      <c r="E63" s="31">
        <v>578607577.72000003</v>
      </c>
      <c r="F63" s="31">
        <v>0</v>
      </c>
      <c r="G63" s="13"/>
      <c r="H63" s="14">
        <f>IFERROR(+F63/D63*100,"n.a")</f>
        <v>0</v>
      </c>
      <c r="I63" s="14">
        <f>IFERROR(+F63/E63*100,"n.a.")</f>
        <v>0</v>
      </c>
    </row>
    <row r="64" spans="1:9" ht="11.25" customHeight="1">
      <c r="A64" s="5"/>
      <c r="B64" s="5" t="s">
        <v>29</v>
      </c>
      <c r="C64" s="31">
        <v>0</v>
      </c>
      <c r="D64" s="31">
        <v>263000000</v>
      </c>
      <c r="E64" s="31">
        <v>0</v>
      </c>
      <c r="F64" s="31">
        <v>0</v>
      </c>
      <c r="G64" s="13"/>
      <c r="H64" s="14">
        <f>IFERROR(+F64/D64*100,"n.a")</f>
        <v>0</v>
      </c>
      <c r="I64" s="14" t="str">
        <f>IFERROR(+F64/E64*100,"n.a.")</f>
        <v>n.a.</v>
      </c>
    </row>
    <row r="65" spans="1:9" ht="11.25" customHeight="1">
      <c r="A65" s="21" t="s">
        <v>30</v>
      </c>
      <c r="B65" s="21"/>
      <c r="C65" s="22">
        <f>SUM(C66:C67)</f>
        <v>10627482728</v>
      </c>
      <c r="D65" s="22">
        <f>SUM(D66:D67)</f>
        <v>10627482728</v>
      </c>
      <c r="E65" s="22">
        <f>SUM(E66:E67)</f>
        <v>3081615471.6300001</v>
      </c>
      <c r="F65" s="22">
        <f>SUM(F66:F67)</f>
        <v>3081615471.6300001</v>
      </c>
      <c r="G65" s="22"/>
      <c r="H65" s="23">
        <f>IFERROR(+F65/D65*100,"n.a")</f>
        <v>28.996664125465326</v>
      </c>
      <c r="I65" s="23">
        <f>IFERROR(+F65/E65*100,"n.a.")</f>
        <v>100</v>
      </c>
    </row>
    <row r="66" spans="1:9" ht="11.25" customHeight="1">
      <c r="A66" s="5"/>
      <c r="B66" s="5" t="s">
        <v>31</v>
      </c>
      <c r="C66" s="31">
        <v>8494895763</v>
      </c>
      <c r="D66" s="31">
        <v>8494895763</v>
      </c>
      <c r="E66" s="31">
        <v>2548468728.48</v>
      </c>
      <c r="F66" s="31">
        <v>2548468728.48</v>
      </c>
      <c r="G66" s="13"/>
      <c r="H66" s="14">
        <f>IFERROR(+F66/D66*100,"n.a")</f>
        <v>29.999999995055855</v>
      </c>
      <c r="I66" s="14">
        <f>IFERROR(+F66/E66*100,"n.a.")</f>
        <v>100</v>
      </c>
    </row>
    <row r="67" spans="1:9" ht="11.25" customHeight="1">
      <c r="A67" s="5"/>
      <c r="B67" s="5" t="s">
        <v>52</v>
      </c>
      <c r="C67" s="31">
        <v>2132586965</v>
      </c>
      <c r="D67" s="31">
        <v>2132586965</v>
      </c>
      <c r="E67" s="31">
        <v>533146743.14999998</v>
      </c>
      <c r="F67" s="31">
        <v>533146743.14999998</v>
      </c>
      <c r="G67" s="13"/>
      <c r="H67" s="14">
        <f>IFERROR(+F67/D67*100,"n.a")</f>
        <v>25.000000089093671</v>
      </c>
      <c r="I67" s="14">
        <f>IFERROR(+F67/E67*100,"n.a.")</f>
        <v>100</v>
      </c>
    </row>
    <row r="68" spans="1:9" ht="11.25" customHeight="1">
      <c r="A68" s="21" t="s">
        <v>32</v>
      </c>
      <c r="B68" s="21"/>
      <c r="C68" s="24">
        <f>SUM(C69:C69)</f>
        <v>19420966</v>
      </c>
      <c r="D68" s="24">
        <f>SUM(D69:D69)</f>
        <v>19455579.370000001</v>
      </c>
      <c r="E68" s="24">
        <f>SUM(E69:E69)</f>
        <v>5423888.3700000001</v>
      </c>
      <c r="F68" s="24">
        <f>SUM(F69:F69)</f>
        <v>3952696.21</v>
      </c>
      <c r="G68" s="24"/>
      <c r="H68" s="23">
        <f>IFERROR(+F68/D68*100,"n.a")</f>
        <v>20.316517615995309</v>
      </c>
      <c r="I68" s="23">
        <f>IFERROR(+F68/E68*100,"n.a.")</f>
        <v>72.875692498811503</v>
      </c>
    </row>
    <row r="69" spans="1:9" ht="11.25" customHeight="1">
      <c r="A69" s="5"/>
      <c r="B69" s="10" t="s">
        <v>90</v>
      </c>
      <c r="C69" s="31">
        <v>19420966</v>
      </c>
      <c r="D69" s="31">
        <v>19455579.370000001</v>
      </c>
      <c r="E69" s="31">
        <v>5423888.3700000001</v>
      </c>
      <c r="F69" s="31">
        <v>3952696.21</v>
      </c>
      <c r="G69" s="13"/>
      <c r="H69" s="14">
        <f>IFERROR(+F69/D69*100,"n.a")</f>
        <v>20.316517615995309</v>
      </c>
      <c r="I69" s="14">
        <f>IFERROR(+F69/E69*100,"n.a.")</f>
        <v>72.875692498811503</v>
      </c>
    </row>
    <row r="70" spans="1:9" ht="11.25" customHeight="1">
      <c r="A70" s="21" t="s">
        <v>33</v>
      </c>
      <c r="B70" s="25"/>
      <c r="C70" s="24">
        <f>+C71</f>
        <v>30000000</v>
      </c>
      <c r="D70" s="24">
        <f>+D71</f>
        <v>30000000</v>
      </c>
      <c r="E70" s="24">
        <f>+E71</f>
        <v>30000000</v>
      </c>
      <c r="F70" s="24">
        <f>+F71</f>
        <v>30000000</v>
      </c>
      <c r="G70" s="24"/>
      <c r="H70" s="23">
        <f>IFERROR(+F70/D70*100,"n.a")</f>
        <v>100</v>
      </c>
      <c r="I70" s="23">
        <f>IFERROR(+F70/E70*100,"n.a.")</f>
        <v>100</v>
      </c>
    </row>
    <row r="71" spans="1:9" s="3" customFormat="1" ht="11.25" customHeight="1">
      <c r="A71" s="32"/>
      <c r="B71" s="10" t="s">
        <v>77</v>
      </c>
      <c r="C71" s="31">
        <v>30000000</v>
      </c>
      <c r="D71" s="31">
        <v>30000000</v>
      </c>
      <c r="E71" s="31">
        <v>30000000</v>
      </c>
      <c r="F71" s="31">
        <v>30000000</v>
      </c>
      <c r="G71" s="13"/>
      <c r="H71" s="14">
        <f>IFERROR(+F71/D71*100,"n.a")</f>
        <v>100</v>
      </c>
      <c r="I71" s="14">
        <f>IFERROR(+F71/E71*100,"n.a.")</f>
        <v>100</v>
      </c>
    </row>
    <row r="72" spans="1:9" ht="11.25" customHeight="1">
      <c r="A72" s="21" t="s">
        <v>71</v>
      </c>
      <c r="B72" s="25"/>
      <c r="C72" s="24">
        <f>SUM(C73:C79)</f>
        <v>5806611235</v>
      </c>
      <c r="D72" s="24">
        <f>SUM(D73:D79)</f>
        <v>5804697305.999999</v>
      </c>
      <c r="E72" s="24">
        <f>SUM(E73:E79)</f>
        <v>786499423</v>
      </c>
      <c r="F72" s="24">
        <f>SUM(F73:F79)</f>
        <v>775778241.0200001</v>
      </c>
      <c r="G72" s="24"/>
      <c r="H72" s="23">
        <f>IFERROR(+F72/D72*100,"n.a")</f>
        <v>13.364663136148728</v>
      </c>
      <c r="I72" s="23">
        <f>IFERROR(+F72/E72*100,"n.a.")</f>
        <v>98.63684808068831</v>
      </c>
    </row>
    <row r="73" spans="1:9" s="3" customFormat="1" ht="11.25" customHeight="1">
      <c r="A73" s="32"/>
      <c r="B73" s="10" t="s">
        <v>39</v>
      </c>
      <c r="C73" s="31">
        <v>195031373</v>
      </c>
      <c r="D73" s="31">
        <v>194110017</v>
      </c>
      <c r="E73" s="31">
        <v>31765348.619999997</v>
      </c>
      <c r="F73" s="31">
        <v>31717151.390000001</v>
      </c>
      <c r="G73" s="13"/>
      <c r="H73" s="14">
        <f>IFERROR(+F73/D73*100,"n.a")</f>
        <v>16.3397808522164</v>
      </c>
      <c r="I73" s="14">
        <f>IFERROR(+F73/E73*100,"n.a.")</f>
        <v>99.848271049763795</v>
      </c>
    </row>
    <row r="74" spans="1:9" s="3" customFormat="1" ht="11.25" customHeight="1">
      <c r="A74" s="32"/>
      <c r="B74" s="10" t="s">
        <v>54</v>
      </c>
      <c r="C74" s="31">
        <v>11271327</v>
      </c>
      <c r="D74" s="31">
        <v>11107549</v>
      </c>
      <c r="E74" s="31">
        <v>3430539.88</v>
      </c>
      <c r="F74" s="31">
        <v>3430539.88</v>
      </c>
      <c r="G74" s="13"/>
      <c r="H74" s="14">
        <f>IFERROR(+F74/D74*100,"n.a")</f>
        <v>30.884760265293448</v>
      </c>
      <c r="I74" s="14">
        <f>IFERROR(+F74/E74*100,"n.a.")</f>
        <v>100</v>
      </c>
    </row>
    <row r="75" spans="1:9" s="3" customFormat="1" ht="11.25" customHeight="1">
      <c r="A75" s="32"/>
      <c r="B75" s="10" t="s">
        <v>40</v>
      </c>
      <c r="C75" s="31">
        <v>1013689527</v>
      </c>
      <c r="D75" s="31">
        <v>973415735.99999928</v>
      </c>
      <c r="E75" s="31">
        <v>150476826.86999995</v>
      </c>
      <c r="F75" s="31">
        <v>149413869.76999995</v>
      </c>
      <c r="G75" s="13"/>
      <c r="H75" s="14">
        <f>IFERROR(+F75/D75*100,"n.a")</f>
        <v>15.349440557020136</v>
      </c>
      <c r="I75" s="14">
        <f>IFERROR(+F75/E75*100,"n.a.")</f>
        <v>99.293607446335713</v>
      </c>
    </row>
    <row r="76" spans="1:9" s="3" customFormat="1" ht="11.25" customHeight="1">
      <c r="A76" s="32"/>
      <c r="B76" s="10" t="s">
        <v>41</v>
      </c>
      <c r="C76" s="31">
        <v>1261604280</v>
      </c>
      <c r="D76" s="31">
        <v>1261604280</v>
      </c>
      <c r="E76" s="31">
        <v>181168036.29999998</v>
      </c>
      <c r="F76" s="31">
        <v>180748108.49000001</v>
      </c>
      <c r="G76" s="13"/>
      <c r="H76" s="14">
        <f>IFERROR(+F76/D76*100,"n.a")</f>
        <v>14.326846488662834</v>
      </c>
      <c r="I76" s="14">
        <f>IFERROR(+F76/E76*100,"n.a.")</f>
        <v>99.768210872858049</v>
      </c>
    </row>
    <row r="77" spans="1:9" s="3" customFormat="1" ht="11.25" customHeight="1">
      <c r="A77" s="32"/>
      <c r="B77" s="10" t="s">
        <v>53</v>
      </c>
      <c r="C77" s="31">
        <v>2264127366</v>
      </c>
      <c r="D77" s="31">
        <v>2264127366</v>
      </c>
      <c r="E77" s="31">
        <v>279845580.47000003</v>
      </c>
      <c r="F77" s="31">
        <v>279014744.72000003</v>
      </c>
      <c r="G77" s="13"/>
      <c r="H77" s="14">
        <f>IFERROR(+F77/D77*100,"n.a")</f>
        <v>12.323279551756455</v>
      </c>
      <c r="I77" s="14">
        <f>IFERROR(+F77/E77*100,"n.a.")</f>
        <v>99.70310921165715</v>
      </c>
    </row>
    <row r="78" spans="1:9" s="3" customFormat="1" ht="11.25" customHeight="1">
      <c r="A78" s="32"/>
      <c r="B78" s="10" t="s">
        <v>42</v>
      </c>
      <c r="C78" s="31">
        <v>772209174</v>
      </c>
      <c r="D78" s="31">
        <v>811622669.99999988</v>
      </c>
      <c r="E78" s="31">
        <v>124355854.58</v>
      </c>
      <c r="F78" s="31">
        <v>116024234.94</v>
      </c>
      <c r="G78" s="13"/>
      <c r="H78" s="14">
        <f>IFERROR(+F78/D78*100,"n.a")</f>
        <v>14.295341816906127</v>
      </c>
      <c r="I78" s="14">
        <f>IFERROR(+F78/E78*100,"n.a.")</f>
        <v>93.300179015986615</v>
      </c>
    </row>
    <row r="79" spans="1:9" s="3" customFormat="1" ht="11.25" customHeight="1">
      <c r="A79" s="32"/>
      <c r="B79" s="10" t="s">
        <v>43</v>
      </c>
      <c r="C79" s="31">
        <v>288678188</v>
      </c>
      <c r="D79" s="31">
        <v>288709687.99999994</v>
      </c>
      <c r="E79" s="31">
        <v>15457236.279999997</v>
      </c>
      <c r="F79" s="31">
        <v>15429591.829999998</v>
      </c>
      <c r="G79" s="13"/>
      <c r="H79" s="14">
        <f>IFERROR(+F79/D79*100,"n.a")</f>
        <v>5.3443277005654206</v>
      </c>
      <c r="I79" s="14">
        <f>IFERROR(+F79/E79*100,"n.a.")</f>
        <v>99.821155286111733</v>
      </c>
    </row>
    <row r="80" spans="1:9" ht="11.25" customHeight="1">
      <c r="A80" s="21" t="s">
        <v>91</v>
      </c>
      <c r="B80" s="25"/>
      <c r="C80" s="24">
        <f>+C81</f>
        <v>70327341</v>
      </c>
      <c r="D80" s="24">
        <f>+D81</f>
        <v>69672016</v>
      </c>
      <c r="E80" s="24">
        <f>+E81</f>
        <v>10573332.01</v>
      </c>
      <c r="F80" s="24">
        <f>+F81</f>
        <v>10149763.609999999</v>
      </c>
      <c r="G80" s="24"/>
      <c r="H80" s="23">
        <f>IFERROR(+F80/D80*100,"n.a")</f>
        <v>14.567920081428387</v>
      </c>
      <c r="I80" s="23">
        <f>IFERROR(+F80/E80*100,"n.a.")</f>
        <v>95.993993193447452</v>
      </c>
    </row>
    <row r="81" spans="1:9" s="3" customFormat="1" ht="11.25" customHeight="1" thickBot="1">
      <c r="A81" s="26"/>
      <c r="B81" s="17" t="s">
        <v>74</v>
      </c>
      <c r="C81" s="303">
        <v>70327341</v>
      </c>
      <c r="D81" s="303">
        <v>69672016</v>
      </c>
      <c r="E81" s="303">
        <v>10573332.01</v>
      </c>
      <c r="F81" s="303">
        <v>10149763.609999999</v>
      </c>
      <c r="G81" s="18"/>
      <c r="H81" s="19">
        <f>IFERROR(+F81/D81*100,"n.a")</f>
        <v>14.567920081428387</v>
      </c>
      <c r="I81" s="19">
        <f>IFERROR(+F81/E81*100,"n.a.")</f>
        <v>95.993993193447452</v>
      </c>
    </row>
    <row r="82" spans="1:9" ht="10.5" customHeight="1">
      <c r="A82" s="324" t="s">
        <v>56</v>
      </c>
      <c r="B82" s="324"/>
      <c r="C82" s="324"/>
      <c r="D82" s="324"/>
      <c r="E82" s="324"/>
      <c r="F82" s="324"/>
      <c r="G82" s="324"/>
      <c r="H82" s="14"/>
      <c r="I82" s="14"/>
    </row>
    <row r="83" spans="1:9" ht="10.5" customHeight="1">
      <c r="A83" s="323" t="s">
        <v>57</v>
      </c>
      <c r="B83" s="323"/>
      <c r="C83" s="323"/>
      <c r="D83" s="323"/>
      <c r="E83" s="323"/>
      <c r="F83" s="323"/>
      <c r="G83" s="323"/>
      <c r="H83" s="14"/>
      <c r="I83" s="14"/>
    </row>
    <row r="84" spans="1:9" ht="10.5" customHeight="1">
      <c r="A84" s="6" t="s">
        <v>37</v>
      </c>
      <c r="B84" s="6"/>
      <c r="C84" s="6"/>
      <c r="D84" s="7"/>
      <c r="E84" s="7"/>
      <c r="F84" s="7"/>
      <c r="G84" s="7"/>
      <c r="H84" s="6"/>
      <c r="I84" s="6"/>
    </row>
    <row r="85" spans="1:9" ht="10.5" customHeight="1">
      <c r="A85" s="8" t="s">
        <v>36</v>
      </c>
      <c r="B85" s="8"/>
      <c r="C85" s="8"/>
      <c r="D85" s="9"/>
      <c r="E85" s="9"/>
      <c r="F85" s="9"/>
      <c r="G85" s="9"/>
      <c r="H85" s="8"/>
      <c r="I85" s="8"/>
    </row>
    <row r="86" spans="1:9">
      <c r="C86" s="29"/>
      <c r="D86" s="29"/>
      <c r="E86" s="29"/>
      <c r="F86" s="29"/>
    </row>
    <row r="87" spans="1:9">
      <c r="D87" s="29"/>
      <c r="E87" s="29"/>
      <c r="F87" s="29"/>
    </row>
    <row r="88" spans="1:9">
      <c r="D88" s="28"/>
      <c r="E88" s="28"/>
      <c r="F88" s="28"/>
    </row>
    <row r="90" spans="1:9">
      <c r="C90" s="36"/>
      <c r="D90" s="36"/>
      <c r="E90" s="36"/>
      <c r="F90" s="36"/>
    </row>
    <row r="102" spans="7:7">
      <c r="G102" s="1"/>
    </row>
    <row r="103" spans="7:7">
      <c r="G103" s="1"/>
    </row>
    <row r="104" spans="7:7">
      <c r="G104" s="1"/>
    </row>
    <row r="105" spans="7:7">
      <c r="G105" s="1"/>
    </row>
    <row r="106" spans="7:7">
      <c r="G106" s="1"/>
    </row>
    <row r="107" spans="7:7">
      <c r="G107" s="1"/>
    </row>
    <row r="108" spans="7:7">
      <c r="G108" s="1"/>
    </row>
    <row r="109" spans="7:7">
      <c r="G109" s="1"/>
    </row>
    <row r="110" spans="7:7">
      <c r="G110" s="1"/>
    </row>
    <row r="111" spans="7:7">
      <c r="G111" s="1"/>
    </row>
    <row r="112" spans="7:7">
      <c r="G112" s="1"/>
    </row>
    <row r="113" spans="7:7">
      <c r="G113" s="1"/>
    </row>
    <row r="114" spans="7:7">
      <c r="G114" s="1"/>
    </row>
    <row r="115" spans="7:7">
      <c r="G115" s="1"/>
    </row>
    <row r="116" spans="7:7">
      <c r="G116" s="1"/>
    </row>
    <row r="117" spans="7:7">
      <c r="G117" s="1"/>
    </row>
    <row r="118" spans="7:7">
      <c r="G118" s="1"/>
    </row>
    <row r="119" spans="7:7">
      <c r="G119" s="1"/>
    </row>
    <row r="120" spans="7:7">
      <c r="G120" s="1"/>
    </row>
    <row r="121" spans="7:7">
      <c r="G121" s="1"/>
    </row>
    <row r="122" spans="7:7">
      <c r="G122" s="1"/>
    </row>
    <row r="123" spans="7:7">
      <c r="G123" s="1"/>
    </row>
    <row r="124" spans="7:7">
      <c r="G124" s="1"/>
    </row>
    <row r="125" spans="7:7">
      <c r="G125" s="1"/>
    </row>
    <row r="126" spans="7:7">
      <c r="G126" s="1"/>
    </row>
    <row r="127" spans="7:7">
      <c r="G127" s="1"/>
    </row>
    <row r="128" spans="7:7">
      <c r="G128" s="1"/>
    </row>
    <row r="129" spans="7:7">
      <c r="G129" s="1"/>
    </row>
    <row r="130" spans="7:7">
      <c r="G130" s="1"/>
    </row>
  </sheetData>
  <mergeCells count="11">
    <mergeCell ref="E5:E6"/>
    <mergeCell ref="A83:G83"/>
    <mergeCell ref="A82:G82"/>
    <mergeCell ref="C5:C6"/>
    <mergeCell ref="A1:B1"/>
    <mergeCell ref="A3:I3"/>
    <mergeCell ref="A4:A7"/>
    <mergeCell ref="B4:B7"/>
    <mergeCell ref="E4:F4"/>
    <mergeCell ref="H4:I5"/>
    <mergeCell ref="D5:D6"/>
  </mergeCells>
  <pageMargins left="0" right="0" top="0" bottom="0.39370078740157483" header="0.31496062992125984" footer="0.31496062992125984"/>
  <pageSetup scale="93"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7"/>
  <sheetViews>
    <sheetView showGridLines="0" zoomScale="140" zoomScaleNormal="140" zoomScaleSheetLayoutView="55" workbookViewId="0">
      <selection sqref="A1:B1"/>
    </sheetView>
  </sheetViews>
  <sheetFormatPr baseColWidth="10" defaultRowHeight="12.75"/>
  <cols>
    <col min="1" max="1" width="5.140625" style="235" customWidth="1"/>
    <col min="2" max="2" width="56.42578125" style="234" customWidth="1"/>
    <col min="3" max="3" width="13.85546875" style="233" customWidth="1"/>
    <col min="4" max="6" width="13.85546875" style="106" customWidth="1"/>
    <col min="7" max="7" width="0.7109375" style="231" customWidth="1"/>
    <col min="8" max="9" width="13.85546875" style="231" customWidth="1"/>
    <col min="10" max="10" width="9.85546875" style="232" customWidth="1"/>
    <col min="11" max="12" width="7" style="231" customWidth="1"/>
    <col min="13" max="14" width="3.42578125" style="231" customWidth="1"/>
    <col min="15" max="15" width="1.140625" style="231" customWidth="1"/>
    <col min="16" max="16" width="5.42578125" style="231" customWidth="1"/>
    <col min="17" max="17" width="5.5703125" style="231" customWidth="1"/>
    <col min="18" max="18" width="1.140625" style="231" customWidth="1"/>
    <col min="19" max="20" width="3" style="231" customWidth="1"/>
    <col min="21" max="16384" width="11.42578125" style="231"/>
  </cols>
  <sheetData>
    <row r="1" spans="1:20" ht="35.25" customHeight="1">
      <c r="A1" s="326" t="s">
        <v>0</v>
      </c>
      <c r="B1" s="326"/>
      <c r="C1" s="292" t="s">
        <v>83</v>
      </c>
    </row>
    <row r="2" spans="1:20" ht="9" customHeight="1"/>
    <row r="3" spans="1:20" s="290" customFormat="1" ht="66" customHeight="1">
      <c r="A3" s="327" t="s">
        <v>608</v>
      </c>
      <c r="B3" s="327"/>
      <c r="C3" s="327"/>
      <c r="D3" s="327"/>
      <c r="E3" s="327"/>
      <c r="F3" s="327"/>
      <c r="G3" s="327"/>
      <c r="H3" s="327"/>
      <c r="I3" s="327"/>
      <c r="J3" s="232"/>
    </row>
    <row r="4" spans="1:20" s="295" customFormat="1" ht="11.25" customHeight="1">
      <c r="A4" s="350" t="s">
        <v>5</v>
      </c>
      <c r="B4" s="350"/>
      <c r="C4" s="257"/>
      <c r="D4" s="257"/>
      <c r="E4" s="329" t="s">
        <v>1</v>
      </c>
      <c r="F4" s="329"/>
      <c r="G4" s="257"/>
      <c r="H4" s="328" t="s">
        <v>4</v>
      </c>
      <c r="I4" s="328"/>
      <c r="J4" s="294"/>
    </row>
    <row r="5" spans="1:20" s="295" customFormat="1" ht="11.25" customHeight="1">
      <c r="A5" s="350"/>
      <c r="B5" s="350"/>
      <c r="C5" s="325" t="s">
        <v>2</v>
      </c>
      <c r="D5" s="325" t="s">
        <v>81</v>
      </c>
      <c r="E5" s="325" t="s">
        <v>82</v>
      </c>
      <c r="F5" s="104" t="s">
        <v>35</v>
      </c>
      <c r="G5" s="256"/>
      <c r="H5" s="329"/>
      <c r="I5" s="329"/>
      <c r="J5" s="294"/>
    </row>
    <row r="6" spans="1:20" s="295" customFormat="1" ht="19.5" customHeight="1">
      <c r="A6" s="350"/>
      <c r="B6" s="350"/>
      <c r="C6" s="325"/>
      <c r="D6" s="325"/>
      <c r="E6" s="325"/>
      <c r="F6" s="257" t="s">
        <v>92</v>
      </c>
      <c r="G6" s="257"/>
      <c r="H6" s="256" t="s">
        <v>81</v>
      </c>
      <c r="I6" s="256" t="s">
        <v>6</v>
      </c>
      <c r="J6" s="294"/>
    </row>
    <row r="7" spans="1:20" s="295" customFormat="1" ht="11.25" customHeight="1">
      <c r="A7" s="351"/>
      <c r="B7" s="351"/>
      <c r="C7" s="253" t="s">
        <v>7</v>
      </c>
      <c r="D7" s="253" t="s">
        <v>8</v>
      </c>
      <c r="E7" s="253" t="s">
        <v>9</v>
      </c>
      <c r="F7" s="258" t="s">
        <v>10</v>
      </c>
      <c r="G7" s="258"/>
      <c r="H7" s="258" t="s">
        <v>78</v>
      </c>
      <c r="I7" s="258" t="s">
        <v>79</v>
      </c>
      <c r="J7" s="294"/>
    </row>
    <row r="8" spans="1:20" s="220" customFormat="1" ht="10.5" customHeight="1">
      <c r="A8" s="365" t="s">
        <v>258</v>
      </c>
      <c r="B8" s="365"/>
      <c r="C8" s="309">
        <f>C9+C22+C24+C29+C31+C33+C50+C56+C59+C63+C66+C69+C79+C83+C85</f>
        <v>139152759843.3428</v>
      </c>
      <c r="D8" s="309">
        <f>D9+D22+D24+D29+D31+D33+D50+D56+D59+D63+D66+D69+D79+D83+D85</f>
        <v>131261158340.74382</v>
      </c>
      <c r="E8" s="309">
        <f>E9+E22+E24+E29+E31+E33+E50+E56+E59+E63+E66+E69+E79+E83+E85</f>
        <v>38145801189.871246</v>
      </c>
      <c r="F8" s="309">
        <f>F9+F22+F24+F29+F31+F33+F50+F56+F59+F63+F66+F69+F79+F83+F85</f>
        <v>36456040708.322716</v>
      </c>
      <c r="G8" s="251"/>
      <c r="H8" s="247">
        <f t="shared" ref="H8:H39" si="0">IF(F8=0,"n.a.",IF(D8=0,"n.a.",(F8/D8)*100))</f>
        <v>27.773669811510921</v>
      </c>
      <c r="I8" s="247">
        <f t="shared" ref="I8:I39" si="1">IF(F8=0,"n.a.",IF(E8=0,"n.a.",(F8/E8)*100))</f>
        <v>95.570258249033174</v>
      </c>
      <c r="J8" s="252"/>
      <c r="K8" s="310"/>
      <c r="L8" s="310"/>
      <c r="M8" s="311"/>
      <c r="N8" s="311"/>
      <c r="O8" s="311"/>
      <c r="P8" s="312"/>
      <c r="Q8" s="312"/>
      <c r="R8" s="167"/>
      <c r="S8" s="313"/>
      <c r="T8" s="313"/>
    </row>
    <row r="9" spans="1:20" ht="10.5" customHeight="1">
      <c r="A9" s="317" t="s">
        <v>607</v>
      </c>
      <c r="B9" s="246" t="s">
        <v>606</v>
      </c>
      <c r="C9" s="245">
        <f>SUM(C10:C21)</f>
        <v>31797728274</v>
      </c>
      <c r="D9" s="245">
        <f>SUM(D10:D21)</f>
        <v>31990588516.049995</v>
      </c>
      <c r="E9" s="245">
        <f>SUM(E10:E21)</f>
        <v>9989243094.3600006</v>
      </c>
      <c r="F9" s="245">
        <f>SUM(F10:F21)</f>
        <v>9798356352.7200012</v>
      </c>
      <c r="G9" s="244"/>
      <c r="H9" s="243">
        <f t="shared" si="0"/>
        <v>30.628871825237191</v>
      </c>
      <c r="I9" s="243">
        <f t="shared" si="1"/>
        <v>98.089077021783808</v>
      </c>
      <c r="K9" s="41"/>
      <c r="L9" s="41"/>
      <c r="M9" s="37"/>
      <c r="N9" s="37"/>
      <c r="O9" s="37"/>
      <c r="P9" s="38"/>
      <c r="Q9" s="38"/>
      <c r="R9" s="39"/>
      <c r="S9" s="40"/>
      <c r="T9" s="40"/>
    </row>
    <row r="10" spans="1:20" s="250" customFormat="1" ht="10.5" customHeight="1">
      <c r="A10" s="318"/>
      <c r="B10" s="315" t="s">
        <v>464</v>
      </c>
      <c r="C10" s="316">
        <v>171836378</v>
      </c>
      <c r="D10" s="316">
        <v>153038056.44</v>
      </c>
      <c r="E10" s="316">
        <v>7589836.3299999991</v>
      </c>
      <c r="F10" s="316">
        <v>7589836.3299999991</v>
      </c>
      <c r="G10" s="251"/>
      <c r="H10" s="314">
        <f t="shared" si="0"/>
        <v>4.95944375311357</v>
      </c>
      <c r="I10" s="314">
        <f t="shared" si="1"/>
        <v>100</v>
      </c>
      <c r="J10" s="232"/>
      <c r="K10" s="41"/>
      <c r="L10" s="41"/>
      <c r="M10" s="37"/>
      <c r="N10" s="37"/>
      <c r="O10" s="37"/>
      <c r="P10" s="38"/>
      <c r="Q10" s="38"/>
      <c r="R10" s="39"/>
      <c r="S10" s="40"/>
      <c r="T10" s="40"/>
    </row>
    <row r="11" spans="1:20" s="250" customFormat="1" ht="10.5" customHeight="1">
      <c r="A11" s="318"/>
      <c r="B11" s="315" t="s">
        <v>605</v>
      </c>
      <c r="C11" s="316">
        <v>1526762127</v>
      </c>
      <c r="D11" s="316">
        <v>1526841545.3900001</v>
      </c>
      <c r="E11" s="316">
        <v>295317412.19000006</v>
      </c>
      <c r="F11" s="316">
        <v>294923563.19000006</v>
      </c>
      <c r="G11" s="251"/>
      <c r="H11" s="314">
        <f t="shared" si="0"/>
        <v>19.315924699616943</v>
      </c>
      <c r="I11" s="314">
        <f t="shared" si="1"/>
        <v>99.866635361227324</v>
      </c>
      <c r="J11" s="232"/>
      <c r="K11" s="41"/>
      <c r="L11" s="41"/>
      <c r="M11" s="37"/>
      <c r="N11" s="37"/>
      <c r="O11" s="37"/>
      <c r="P11" s="38"/>
      <c r="Q11" s="38"/>
      <c r="R11" s="39"/>
      <c r="S11" s="40"/>
      <c r="T11" s="40"/>
    </row>
    <row r="12" spans="1:20" s="250" customFormat="1" ht="10.5" customHeight="1">
      <c r="A12" s="318"/>
      <c r="B12" s="315" t="s">
        <v>604</v>
      </c>
      <c r="C12" s="316">
        <v>23662555132</v>
      </c>
      <c r="D12" s="316">
        <v>23941449954.999992</v>
      </c>
      <c r="E12" s="316">
        <v>5973719569.1100016</v>
      </c>
      <c r="F12" s="316">
        <v>5939757099.3700018</v>
      </c>
      <c r="G12" s="251"/>
      <c r="H12" s="314">
        <f t="shared" si="0"/>
        <v>24.809512834578875</v>
      </c>
      <c r="I12" s="314">
        <f t="shared" si="1"/>
        <v>99.431468629434519</v>
      </c>
      <c r="J12" s="232"/>
      <c r="K12" s="41"/>
      <c r="L12" s="41"/>
      <c r="M12" s="37"/>
      <c r="N12" s="37"/>
      <c r="O12" s="37"/>
      <c r="P12" s="38"/>
      <c r="Q12" s="38"/>
      <c r="R12" s="39"/>
      <c r="S12" s="40"/>
      <c r="T12" s="40"/>
    </row>
    <row r="13" spans="1:20" s="250" customFormat="1" ht="10.5" customHeight="1">
      <c r="A13" s="318"/>
      <c r="B13" s="315" t="s">
        <v>39</v>
      </c>
      <c r="C13" s="316">
        <v>439135545</v>
      </c>
      <c r="D13" s="316">
        <v>417564786.17999995</v>
      </c>
      <c r="E13" s="316">
        <v>106253373.44</v>
      </c>
      <c r="F13" s="316">
        <v>106238258.44</v>
      </c>
      <c r="G13" s="251"/>
      <c r="H13" s="314">
        <f t="shared" si="0"/>
        <v>25.442341393750525</v>
      </c>
      <c r="I13" s="314">
        <f t="shared" si="1"/>
        <v>99.985774569304823</v>
      </c>
      <c r="J13" s="232"/>
      <c r="K13" s="41"/>
      <c r="L13" s="41"/>
      <c r="M13" s="37"/>
      <c r="N13" s="37"/>
      <c r="O13" s="37"/>
      <c r="P13" s="38"/>
      <c r="Q13" s="38"/>
      <c r="R13" s="39"/>
      <c r="S13" s="40"/>
      <c r="T13" s="40"/>
    </row>
    <row r="14" spans="1:20" s="250" customFormat="1" ht="10.5" customHeight="1">
      <c r="A14" s="318"/>
      <c r="B14" s="315" t="s">
        <v>54</v>
      </c>
      <c r="C14" s="316">
        <v>58296573</v>
      </c>
      <c r="D14" s="316">
        <v>66167847.43</v>
      </c>
      <c r="E14" s="316">
        <v>11909200.750000004</v>
      </c>
      <c r="F14" s="316">
        <v>11909200.750000004</v>
      </c>
      <c r="G14" s="251"/>
      <c r="H14" s="314">
        <f t="shared" si="0"/>
        <v>17.998470877564717</v>
      </c>
      <c r="I14" s="314">
        <f t="shared" si="1"/>
        <v>100</v>
      </c>
      <c r="J14" s="232"/>
      <c r="K14" s="41"/>
      <c r="L14" s="41"/>
      <c r="M14" s="37"/>
      <c r="N14" s="37"/>
      <c r="O14" s="37"/>
      <c r="P14" s="38"/>
      <c r="Q14" s="38"/>
      <c r="R14" s="39"/>
      <c r="S14" s="40"/>
      <c r="T14" s="40"/>
    </row>
    <row r="15" spans="1:20" s="250" customFormat="1" ht="10.5" customHeight="1">
      <c r="A15" s="318"/>
      <c r="B15" s="315" t="s">
        <v>58</v>
      </c>
      <c r="C15" s="316">
        <v>51608539</v>
      </c>
      <c r="D15" s="316">
        <v>48631007.700000003</v>
      </c>
      <c r="E15" s="316">
        <v>13494921.739999998</v>
      </c>
      <c r="F15" s="316">
        <v>13494921.739999998</v>
      </c>
      <c r="G15" s="251"/>
      <c r="H15" s="314">
        <f t="shared" si="0"/>
        <v>27.749623909191577</v>
      </c>
      <c r="I15" s="314">
        <f t="shared" si="1"/>
        <v>100</v>
      </c>
      <c r="J15" s="232"/>
      <c r="K15" s="41"/>
      <c r="L15" s="41"/>
      <c r="M15" s="37"/>
      <c r="N15" s="37"/>
      <c r="O15" s="37"/>
      <c r="P15" s="38"/>
      <c r="Q15" s="38"/>
      <c r="R15" s="39"/>
      <c r="S15" s="40"/>
      <c r="T15" s="40"/>
    </row>
    <row r="16" spans="1:20" s="250" customFormat="1" ht="10.5" customHeight="1">
      <c r="A16" s="318"/>
      <c r="B16" s="315" t="s">
        <v>603</v>
      </c>
      <c r="C16" s="316">
        <v>395143341</v>
      </c>
      <c r="D16" s="316">
        <v>402599209</v>
      </c>
      <c r="E16" s="316">
        <v>74539935.579999998</v>
      </c>
      <c r="F16" s="316">
        <v>74539935.579999998</v>
      </c>
      <c r="G16" s="251"/>
      <c r="H16" s="314">
        <f t="shared" si="0"/>
        <v>18.514675119493344</v>
      </c>
      <c r="I16" s="314">
        <f t="shared" si="1"/>
        <v>100</v>
      </c>
      <c r="J16" s="232"/>
      <c r="K16" s="41"/>
      <c r="L16" s="41"/>
      <c r="M16" s="37"/>
      <c r="N16" s="37"/>
      <c r="O16" s="37"/>
      <c r="P16" s="38"/>
      <c r="Q16" s="38"/>
      <c r="R16" s="39"/>
      <c r="S16" s="40"/>
      <c r="T16" s="40"/>
    </row>
    <row r="17" spans="1:20" s="250" customFormat="1" ht="10.5" customHeight="1">
      <c r="A17" s="318"/>
      <c r="B17" s="315" t="s">
        <v>602</v>
      </c>
      <c r="C17" s="316">
        <v>70170450</v>
      </c>
      <c r="D17" s="316">
        <v>65708004.909999996</v>
      </c>
      <c r="E17" s="316">
        <v>7049103.2000000011</v>
      </c>
      <c r="F17" s="316">
        <v>7049103.2000000011</v>
      </c>
      <c r="G17" s="251"/>
      <c r="H17" s="314">
        <f t="shared" si="0"/>
        <v>10.727921521365822</v>
      </c>
      <c r="I17" s="314">
        <f t="shared" si="1"/>
        <v>100</v>
      </c>
      <c r="J17" s="232"/>
      <c r="K17" s="41"/>
      <c r="L17" s="41"/>
      <c r="M17" s="37"/>
      <c r="N17" s="37"/>
      <c r="O17" s="37"/>
      <c r="P17" s="38"/>
      <c r="Q17" s="38"/>
      <c r="R17" s="39"/>
      <c r="S17" s="40"/>
      <c r="T17" s="40"/>
    </row>
    <row r="18" spans="1:20" s="250" customFormat="1" ht="10.5" customHeight="1">
      <c r="A18" s="318"/>
      <c r="B18" s="315" t="s">
        <v>460</v>
      </c>
      <c r="C18" s="316">
        <v>213992264</v>
      </c>
      <c r="D18" s="316">
        <v>162189820</v>
      </c>
      <c r="E18" s="316">
        <v>25370125.409999996</v>
      </c>
      <c r="F18" s="316">
        <v>25370125.409999996</v>
      </c>
      <c r="G18" s="251"/>
      <c r="H18" s="314">
        <f t="shared" si="0"/>
        <v>15.642242780712129</v>
      </c>
      <c r="I18" s="314">
        <f t="shared" si="1"/>
        <v>100</v>
      </c>
      <c r="J18" s="232"/>
      <c r="K18" s="41"/>
      <c r="L18" s="41"/>
      <c r="M18" s="37"/>
      <c r="N18" s="37"/>
      <c r="O18" s="37"/>
      <c r="P18" s="38"/>
      <c r="Q18" s="38"/>
      <c r="R18" s="39"/>
      <c r="S18" s="40"/>
      <c r="T18" s="40"/>
    </row>
    <row r="19" spans="1:20" s="250" customFormat="1" ht="10.5" customHeight="1">
      <c r="A19" s="318"/>
      <c r="B19" s="315" t="s">
        <v>459</v>
      </c>
      <c r="C19" s="316">
        <v>154530198</v>
      </c>
      <c r="D19" s="316">
        <v>154352587</v>
      </c>
      <c r="E19" s="316">
        <v>20939453.649999999</v>
      </c>
      <c r="F19" s="316">
        <v>20939453.649999999</v>
      </c>
      <c r="G19" s="251"/>
      <c r="H19" s="314">
        <f t="shared" si="0"/>
        <v>13.565988142459833</v>
      </c>
      <c r="I19" s="314">
        <f t="shared" si="1"/>
        <v>100</v>
      </c>
      <c r="J19" s="232"/>
      <c r="K19" s="41"/>
      <c r="L19" s="41"/>
      <c r="M19" s="37"/>
      <c r="N19" s="37"/>
      <c r="O19" s="37"/>
      <c r="P19" s="38"/>
      <c r="Q19" s="38"/>
      <c r="R19" s="39"/>
      <c r="S19" s="40"/>
      <c r="T19" s="40"/>
    </row>
    <row r="20" spans="1:20" s="250" customFormat="1" ht="10.5" customHeight="1">
      <c r="A20" s="318"/>
      <c r="B20" s="315" t="s">
        <v>601</v>
      </c>
      <c r="C20" s="316">
        <v>53697727</v>
      </c>
      <c r="D20" s="316">
        <v>52045697</v>
      </c>
      <c r="E20" s="316">
        <v>7870162.96</v>
      </c>
      <c r="F20" s="316">
        <v>7870162.96</v>
      </c>
      <c r="G20" s="251"/>
      <c r="H20" s="314">
        <f t="shared" si="0"/>
        <v>15.12164004643842</v>
      </c>
      <c r="I20" s="314">
        <f t="shared" si="1"/>
        <v>100</v>
      </c>
      <c r="J20" s="232"/>
      <c r="K20" s="41"/>
      <c r="L20" s="41"/>
      <c r="M20" s="37"/>
      <c r="N20" s="37"/>
      <c r="O20" s="37"/>
      <c r="P20" s="38"/>
      <c r="Q20" s="38"/>
      <c r="R20" s="39"/>
      <c r="S20" s="40"/>
      <c r="T20" s="40"/>
    </row>
    <row r="21" spans="1:20" s="250" customFormat="1" ht="10.5" customHeight="1">
      <c r="A21" s="318"/>
      <c r="B21" s="315" t="s">
        <v>600</v>
      </c>
      <c r="C21" s="316">
        <v>5000000000</v>
      </c>
      <c r="D21" s="316">
        <v>5000000000</v>
      </c>
      <c r="E21" s="316">
        <v>3445189999.9999995</v>
      </c>
      <c r="F21" s="316">
        <v>3288674692.0999994</v>
      </c>
      <c r="G21" s="251"/>
      <c r="H21" s="314">
        <f t="shared" si="0"/>
        <v>65.773493841999979</v>
      </c>
      <c r="I21" s="314">
        <f t="shared" si="1"/>
        <v>95.456990531726831</v>
      </c>
      <c r="J21" s="232"/>
      <c r="K21" s="41"/>
      <c r="L21" s="41"/>
      <c r="M21" s="37"/>
      <c r="N21" s="37"/>
      <c r="O21" s="37"/>
      <c r="P21" s="38"/>
      <c r="Q21" s="38"/>
      <c r="R21" s="39"/>
      <c r="S21" s="40"/>
      <c r="T21" s="40"/>
    </row>
    <row r="22" spans="1:20" ht="10.5" customHeight="1">
      <c r="A22" s="317" t="s">
        <v>599</v>
      </c>
      <c r="B22" s="246" t="s">
        <v>256</v>
      </c>
      <c r="C22" s="245">
        <f>SUM(C23)</f>
        <v>196129497</v>
      </c>
      <c r="D22" s="245">
        <f>SUM(D23)</f>
        <v>195677303.08999997</v>
      </c>
      <c r="E22" s="245">
        <f>SUM(E23)</f>
        <v>28681907.32</v>
      </c>
      <c r="F22" s="245">
        <f>SUM(F23)</f>
        <v>28421825.200000003</v>
      </c>
      <c r="G22" s="244"/>
      <c r="H22" s="243">
        <f t="shared" si="0"/>
        <v>14.524845115494895</v>
      </c>
      <c r="I22" s="243">
        <f t="shared" si="1"/>
        <v>99.093218881511973</v>
      </c>
      <c r="K22" s="41"/>
      <c r="L22" s="41"/>
      <c r="M22" s="37"/>
      <c r="N22" s="37"/>
      <c r="O22" s="37"/>
      <c r="P22" s="38"/>
      <c r="Q22" s="38"/>
      <c r="R22" s="39"/>
      <c r="S22" s="40"/>
      <c r="T22" s="40"/>
    </row>
    <row r="23" spans="1:20" s="250" customFormat="1" ht="10.5" customHeight="1">
      <c r="A23" s="318"/>
      <c r="B23" s="315" t="s">
        <v>598</v>
      </c>
      <c r="C23" s="316">
        <v>196129497</v>
      </c>
      <c r="D23" s="316">
        <v>195677303.08999997</v>
      </c>
      <c r="E23" s="316">
        <v>28681907.32</v>
      </c>
      <c r="F23" s="316">
        <v>28421825.200000003</v>
      </c>
      <c r="G23" s="251"/>
      <c r="H23" s="314">
        <f t="shared" si="0"/>
        <v>14.524845115494895</v>
      </c>
      <c r="I23" s="314">
        <f t="shared" si="1"/>
        <v>99.093218881511973</v>
      </c>
      <c r="J23" s="232"/>
      <c r="K23" s="41"/>
      <c r="L23" s="41"/>
      <c r="M23" s="37"/>
      <c r="N23" s="37"/>
      <c r="O23" s="37"/>
      <c r="P23" s="38"/>
      <c r="Q23" s="38"/>
      <c r="R23" s="39"/>
      <c r="S23" s="40"/>
      <c r="T23" s="40"/>
    </row>
    <row r="24" spans="1:20" ht="10.5" customHeight="1">
      <c r="A24" s="317" t="s">
        <v>597</v>
      </c>
      <c r="B24" s="246" t="s">
        <v>596</v>
      </c>
      <c r="C24" s="245">
        <f>SUM(C25:C28)</f>
        <v>5041086433</v>
      </c>
      <c r="D24" s="245">
        <f>SUM(D25:D28)</f>
        <v>5971623266.25</v>
      </c>
      <c r="E24" s="245">
        <f>SUM(E25:E28)</f>
        <v>1884003166.6200004</v>
      </c>
      <c r="F24" s="245">
        <f>SUM(F25:F28)</f>
        <v>1807237858.3500006</v>
      </c>
      <c r="G24" s="244"/>
      <c r="H24" s="243">
        <f t="shared" si="0"/>
        <v>30.263762092361389</v>
      </c>
      <c r="I24" s="243">
        <f t="shared" si="1"/>
        <v>95.925415114470283</v>
      </c>
      <c r="K24" s="41"/>
      <c r="L24" s="41"/>
      <c r="M24" s="37"/>
      <c r="N24" s="37"/>
      <c r="O24" s="37"/>
      <c r="P24" s="38"/>
      <c r="Q24" s="38"/>
      <c r="R24" s="39"/>
      <c r="S24" s="40"/>
      <c r="T24" s="40"/>
    </row>
    <row r="25" spans="1:20" ht="10.5" customHeight="1">
      <c r="A25" s="318"/>
      <c r="B25" s="315" t="s">
        <v>595</v>
      </c>
      <c r="C25" s="316">
        <v>3145413312</v>
      </c>
      <c r="D25" s="316">
        <v>3881278168.21</v>
      </c>
      <c r="E25" s="249">
        <v>1453737906.7300003</v>
      </c>
      <c r="F25" s="249">
        <v>1391582725.5100005</v>
      </c>
      <c r="G25" s="248"/>
      <c r="H25" s="314">
        <f t="shared" si="0"/>
        <v>35.853723057210871</v>
      </c>
      <c r="I25" s="314">
        <f t="shared" si="1"/>
        <v>95.724457556464898</v>
      </c>
      <c r="K25" s="41"/>
      <c r="L25" s="41"/>
      <c r="M25" s="37"/>
      <c r="N25" s="37"/>
      <c r="O25" s="37"/>
      <c r="P25" s="38"/>
      <c r="Q25" s="38"/>
      <c r="R25" s="39"/>
      <c r="S25" s="40"/>
      <c r="T25" s="40"/>
    </row>
    <row r="26" spans="1:20" ht="10.5" customHeight="1">
      <c r="A26" s="318"/>
      <c r="B26" s="315" t="s">
        <v>594</v>
      </c>
      <c r="C26" s="316">
        <v>61914988</v>
      </c>
      <c r="D26" s="316">
        <v>57871736.68</v>
      </c>
      <c r="E26" s="249">
        <v>10923858.719999999</v>
      </c>
      <c r="F26" s="249">
        <v>10433796.379999999</v>
      </c>
      <c r="G26" s="248"/>
      <c r="H26" s="314">
        <f t="shared" si="0"/>
        <v>18.029174478888301</v>
      </c>
      <c r="I26" s="314">
        <f t="shared" si="1"/>
        <v>95.513834876839198</v>
      </c>
      <c r="K26" s="41"/>
      <c r="L26" s="41"/>
      <c r="M26" s="37"/>
      <c r="N26" s="37"/>
      <c r="O26" s="37"/>
      <c r="P26" s="38"/>
      <c r="Q26" s="38"/>
      <c r="R26" s="39"/>
      <c r="S26" s="40"/>
      <c r="T26" s="40"/>
    </row>
    <row r="27" spans="1:20" ht="10.5" customHeight="1">
      <c r="A27" s="318"/>
      <c r="B27" s="315" t="s">
        <v>565</v>
      </c>
      <c r="C27" s="316">
        <v>1725758133</v>
      </c>
      <c r="D27" s="316">
        <v>1924473361.3599999</v>
      </c>
      <c r="E27" s="249">
        <v>419341401.17000008</v>
      </c>
      <c r="F27" s="249">
        <v>405221336.46000004</v>
      </c>
      <c r="G27" s="248"/>
      <c r="H27" s="314">
        <f t="shared" si="0"/>
        <v>21.056219566148503</v>
      </c>
      <c r="I27" s="314">
        <f t="shared" si="1"/>
        <v>96.632799749654154</v>
      </c>
      <c r="K27" s="41"/>
      <c r="L27" s="41"/>
      <c r="M27" s="37"/>
      <c r="N27" s="37"/>
      <c r="O27" s="37"/>
      <c r="P27" s="38"/>
      <c r="Q27" s="38"/>
      <c r="R27" s="39"/>
      <c r="S27" s="40"/>
      <c r="T27" s="40"/>
    </row>
    <row r="28" spans="1:20" ht="10.5" customHeight="1">
      <c r="A28" s="318"/>
      <c r="B28" s="315" t="s">
        <v>454</v>
      </c>
      <c r="C28" s="316">
        <v>108000000</v>
      </c>
      <c r="D28" s="316">
        <v>108000000</v>
      </c>
      <c r="E28" s="249">
        <v>0</v>
      </c>
      <c r="F28" s="249">
        <v>0</v>
      </c>
      <c r="G28" s="248"/>
      <c r="H28" s="314" t="str">
        <f t="shared" si="0"/>
        <v>n.a.</v>
      </c>
      <c r="I28" s="314" t="str">
        <f t="shared" si="1"/>
        <v>n.a.</v>
      </c>
      <c r="K28" s="41"/>
      <c r="L28" s="41"/>
      <c r="M28" s="37"/>
      <c r="N28" s="37"/>
      <c r="O28" s="37"/>
      <c r="P28" s="38"/>
      <c r="Q28" s="38"/>
      <c r="R28" s="39"/>
      <c r="S28" s="40"/>
      <c r="T28" s="40"/>
    </row>
    <row r="29" spans="1:20" ht="10.5" customHeight="1">
      <c r="A29" s="317" t="s">
        <v>593</v>
      </c>
      <c r="B29" s="246" t="s">
        <v>150</v>
      </c>
      <c r="C29" s="245">
        <f>SUM(C30)</f>
        <v>959179997</v>
      </c>
      <c r="D29" s="245">
        <f>SUM(D30)</f>
        <v>913119727.81000006</v>
      </c>
      <c r="E29" s="245">
        <f>SUM(E30)</f>
        <v>143135506.65000001</v>
      </c>
      <c r="F29" s="245">
        <f>SUM(F30)</f>
        <v>141314030.99999997</v>
      </c>
      <c r="G29" s="244"/>
      <c r="H29" s="243">
        <f t="shared" si="0"/>
        <v>15.475958595147588</v>
      </c>
      <c r="I29" s="243">
        <f t="shared" si="1"/>
        <v>98.727446674392283</v>
      </c>
      <c r="K29" s="41"/>
      <c r="L29" s="41"/>
      <c r="M29" s="37"/>
      <c r="N29" s="37"/>
      <c r="O29" s="37"/>
      <c r="P29" s="38"/>
      <c r="Q29" s="38"/>
      <c r="R29" s="39"/>
      <c r="S29" s="40"/>
      <c r="T29" s="40"/>
    </row>
    <row r="30" spans="1:20" ht="10.5" customHeight="1">
      <c r="A30" s="318"/>
      <c r="B30" s="315" t="s">
        <v>14</v>
      </c>
      <c r="C30" s="316">
        <v>959179997</v>
      </c>
      <c r="D30" s="316">
        <v>913119727.81000006</v>
      </c>
      <c r="E30" s="249">
        <v>143135506.65000001</v>
      </c>
      <c r="F30" s="249">
        <v>141314030.99999997</v>
      </c>
      <c r="G30" s="248"/>
      <c r="H30" s="314">
        <f t="shared" si="0"/>
        <v>15.475958595147588</v>
      </c>
      <c r="I30" s="314">
        <f t="shared" si="1"/>
        <v>98.727446674392283</v>
      </c>
      <c r="K30" s="41"/>
      <c r="L30" s="41"/>
      <c r="M30" s="37"/>
      <c r="N30" s="37"/>
      <c r="O30" s="37"/>
      <c r="P30" s="38"/>
      <c r="Q30" s="38"/>
      <c r="R30" s="39"/>
      <c r="S30" s="40"/>
      <c r="T30" s="40"/>
    </row>
    <row r="31" spans="1:20" ht="10.5" customHeight="1">
      <c r="A31" s="317" t="s">
        <v>592</v>
      </c>
      <c r="B31" s="246" t="s">
        <v>209</v>
      </c>
      <c r="C31" s="245">
        <f>SUM(C32)</f>
        <v>10000000</v>
      </c>
      <c r="D31" s="245">
        <f>SUM(D32)</f>
        <v>10000000</v>
      </c>
      <c r="E31" s="245">
        <f>SUM(E32)</f>
        <v>0</v>
      </c>
      <c r="F31" s="245">
        <f>SUM(F32)</f>
        <v>0</v>
      </c>
      <c r="G31" s="244"/>
      <c r="H31" s="243" t="str">
        <f t="shared" si="0"/>
        <v>n.a.</v>
      </c>
      <c r="I31" s="243" t="str">
        <f t="shared" si="1"/>
        <v>n.a.</v>
      </c>
      <c r="K31" s="41"/>
      <c r="L31" s="41"/>
      <c r="M31" s="37"/>
      <c r="N31" s="37"/>
      <c r="O31" s="37"/>
      <c r="P31" s="38"/>
      <c r="Q31" s="38"/>
      <c r="R31" s="39"/>
      <c r="S31" s="40"/>
      <c r="T31" s="40"/>
    </row>
    <row r="32" spans="1:20" ht="10.5" customHeight="1">
      <c r="A32" s="318"/>
      <c r="B32" s="315" t="s">
        <v>450</v>
      </c>
      <c r="C32" s="316">
        <v>10000000</v>
      </c>
      <c r="D32" s="316">
        <v>10000000</v>
      </c>
      <c r="E32" s="249">
        <v>0</v>
      </c>
      <c r="F32" s="249">
        <v>0</v>
      </c>
      <c r="G32" s="248"/>
      <c r="H32" s="314" t="str">
        <f t="shared" si="0"/>
        <v>n.a.</v>
      </c>
      <c r="I32" s="314" t="str">
        <f t="shared" si="1"/>
        <v>n.a.</v>
      </c>
      <c r="K32" s="41"/>
      <c r="L32" s="41"/>
      <c r="M32" s="37"/>
      <c r="N32" s="37"/>
      <c r="O32" s="37"/>
      <c r="P32" s="38"/>
      <c r="Q32" s="38"/>
      <c r="R32" s="39"/>
      <c r="S32" s="40"/>
      <c r="T32" s="40"/>
    </row>
    <row r="33" spans="1:20" ht="10.5" customHeight="1">
      <c r="A33" s="317" t="s">
        <v>591</v>
      </c>
      <c r="B33" s="246" t="s">
        <v>184</v>
      </c>
      <c r="C33" s="245">
        <v>73432848802</v>
      </c>
      <c r="D33" s="245">
        <f>SUM(D34:D49)</f>
        <v>72021316552.603424</v>
      </c>
      <c r="E33" s="245">
        <f>SUM(E34:E49)</f>
        <v>22242486334.292744</v>
      </c>
      <c r="F33" s="245">
        <f>SUM(F34:F49)</f>
        <v>20867186578.119251</v>
      </c>
      <c r="G33" s="244"/>
      <c r="H33" s="243">
        <f t="shared" si="0"/>
        <v>28.973625555536923</v>
      </c>
      <c r="I33" s="243">
        <f t="shared" si="1"/>
        <v>93.816789474416353</v>
      </c>
      <c r="K33" s="41"/>
      <c r="L33" s="41"/>
      <c r="M33" s="37"/>
      <c r="N33" s="37"/>
      <c r="O33" s="37"/>
      <c r="P33" s="38"/>
      <c r="Q33" s="38"/>
      <c r="R33" s="39"/>
      <c r="S33" s="40"/>
      <c r="T33" s="40"/>
    </row>
    <row r="34" spans="1:20" ht="10.5" customHeight="1">
      <c r="A34" s="318"/>
      <c r="B34" s="315" t="s">
        <v>564</v>
      </c>
      <c r="C34" s="316">
        <v>3117482036</v>
      </c>
      <c r="D34" s="316">
        <v>3114621197.3899999</v>
      </c>
      <c r="E34" s="249">
        <v>633403328.56000006</v>
      </c>
      <c r="F34" s="249">
        <v>620977827.00999999</v>
      </c>
      <c r="G34" s="248"/>
      <c r="H34" s="314">
        <f t="shared" si="0"/>
        <v>19.93750724904746</v>
      </c>
      <c r="I34" s="314">
        <f t="shared" si="1"/>
        <v>98.038295507816699</v>
      </c>
      <c r="K34" s="41"/>
      <c r="L34" s="41"/>
      <c r="M34" s="37"/>
      <c r="N34" s="37"/>
      <c r="O34" s="37"/>
      <c r="P34" s="38"/>
      <c r="Q34" s="38"/>
      <c r="R34" s="39"/>
      <c r="S34" s="40"/>
      <c r="T34" s="40"/>
    </row>
    <row r="35" spans="1:20" ht="10.5" customHeight="1">
      <c r="A35" s="318"/>
      <c r="B35" s="315" t="s">
        <v>563</v>
      </c>
      <c r="C35" s="316">
        <v>4061456680</v>
      </c>
      <c r="D35" s="316">
        <v>4011762887.2125969</v>
      </c>
      <c r="E35" s="249">
        <v>1097992149.5554645</v>
      </c>
      <c r="F35" s="249">
        <v>1086062045.6925137</v>
      </c>
      <c r="G35" s="248"/>
      <c r="H35" s="314">
        <f t="shared" si="0"/>
        <v>27.071940097813652</v>
      </c>
      <c r="I35" s="314">
        <f t="shared" si="1"/>
        <v>98.913461825043029</v>
      </c>
      <c r="K35" s="41"/>
      <c r="L35" s="41"/>
      <c r="M35" s="37"/>
      <c r="N35" s="37"/>
      <c r="O35" s="37"/>
      <c r="P35" s="38"/>
      <c r="Q35" s="38"/>
      <c r="R35" s="39"/>
      <c r="S35" s="40"/>
      <c r="T35" s="40"/>
    </row>
    <row r="36" spans="1:20" ht="10.5" customHeight="1">
      <c r="A36" s="318"/>
      <c r="B36" s="315" t="s">
        <v>526</v>
      </c>
      <c r="C36" s="316">
        <v>4727922305</v>
      </c>
      <c r="D36" s="316">
        <v>4708050035.99858</v>
      </c>
      <c r="E36" s="249">
        <v>1492769878.4178371</v>
      </c>
      <c r="F36" s="249">
        <v>1453587644.2801907</v>
      </c>
      <c r="G36" s="248"/>
      <c r="H36" s="314">
        <f t="shared" si="0"/>
        <v>30.874515631010791</v>
      </c>
      <c r="I36" s="314">
        <f t="shared" si="1"/>
        <v>97.375199305389586</v>
      </c>
      <c r="K36" s="41"/>
      <c r="L36" s="41"/>
      <c r="M36" s="37"/>
      <c r="N36" s="37"/>
      <c r="O36" s="37"/>
      <c r="P36" s="38"/>
      <c r="Q36" s="38"/>
      <c r="R36" s="39"/>
      <c r="S36" s="40"/>
      <c r="T36" s="40"/>
    </row>
    <row r="37" spans="1:20" ht="10.5" customHeight="1">
      <c r="A37" s="318"/>
      <c r="B37" s="315" t="s">
        <v>393</v>
      </c>
      <c r="C37" s="316">
        <v>3457226146</v>
      </c>
      <c r="D37" s="316">
        <v>3485370457</v>
      </c>
      <c r="E37" s="249">
        <v>1157463085</v>
      </c>
      <c r="F37" s="249">
        <v>1157463085</v>
      </c>
      <c r="G37" s="248"/>
      <c r="H37" s="314">
        <f t="shared" si="0"/>
        <v>33.209183909714881</v>
      </c>
      <c r="I37" s="314">
        <f t="shared" si="1"/>
        <v>100</v>
      </c>
      <c r="K37" s="41"/>
      <c r="L37" s="41"/>
      <c r="M37" s="37"/>
      <c r="N37" s="37"/>
      <c r="O37" s="37"/>
      <c r="P37" s="38"/>
      <c r="Q37" s="38"/>
      <c r="R37" s="39"/>
      <c r="S37" s="40"/>
      <c r="T37" s="40"/>
    </row>
    <row r="38" spans="1:20" ht="10.5" customHeight="1">
      <c r="A38" s="318"/>
      <c r="B38" s="315" t="s">
        <v>590</v>
      </c>
      <c r="C38" s="316">
        <v>771264276</v>
      </c>
      <c r="D38" s="316">
        <v>816309247.47000027</v>
      </c>
      <c r="E38" s="249">
        <v>139089997.45999992</v>
      </c>
      <c r="F38" s="249">
        <v>129490232.59999996</v>
      </c>
      <c r="G38" s="248"/>
      <c r="H38" s="314">
        <f t="shared" si="0"/>
        <v>15.862889340201772</v>
      </c>
      <c r="I38" s="314">
        <f t="shared" si="1"/>
        <v>93.098163034505262</v>
      </c>
      <c r="K38" s="41"/>
      <c r="L38" s="41"/>
      <c r="M38" s="37"/>
      <c r="N38" s="37"/>
      <c r="O38" s="37"/>
      <c r="P38" s="38"/>
      <c r="Q38" s="38"/>
      <c r="R38" s="39"/>
      <c r="S38" s="40"/>
      <c r="T38" s="40"/>
    </row>
    <row r="39" spans="1:20" ht="10.5" customHeight="1">
      <c r="A39" s="318"/>
      <c r="B39" s="315" t="s">
        <v>589</v>
      </c>
      <c r="C39" s="316">
        <v>142958575</v>
      </c>
      <c r="D39" s="316">
        <v>142707409.77999997</v>
      </c>
      <c r="E39" s="249">
        <v>45530077.780000001</v>
      </c>
      <c r="F39" s="249">
        <v>45530077.780000001</v>
      </c>
      <c r="G39" s="248"/>
      <c r="H39" s="314">
        <f t="shared" si="0"/>
        <v>31.904494553008771</v>
      </c>
      <c r="I39" s="314">
        <f t="shared" si="1"/>
        <v>100</v>
      </c>
      <c r="K39" s="41"/>
      <c r="L39" s="41"/>
      <c r="M39" s="37"/>
      <c r="N39" s="37"/>
      <c r="O39" s="37"/>
      <c r="P39" s="38"/>
      <c r="Q39" s="38"/>
      <c r="R39" s="39"/>
      <c r="S39" s="40"/>
      <c r="T39" s="40"/>
    </row>
    <row r="40" spans="1:20" ht="10.5" customHeight="1">
      <c r="A40" s="318"/>
      <c r="B40" s="315" t="s">
        <v>588</v>
      </c>
      <c r="C40" s="316">
        <v>569753115</v>
      </c>
      <c r="D40" s="316">
        <v>567463569.75</v>
      </c>
      <c r="E40" s="249">
        <v>89733239.620000005</v>
      </c>
      <c r="F40" s="249">
        <v>83003006.609999999</v>
      </c>
      <c r="G40" s="248"/>
      <c r="H40" s="314">
        <f t="shared" ref="H40:H71" si="2">IF(F40=0,"n.a.",IF(D40=0,"n.a.",(F40/D40)*100))</f>
        <v>14.627019430792279</v>
      </c>
      <c r="I40" s="314">
        <f t="shared" ref="I40:I71" si="3">IF(F40=0,"n.a.",IF(E40=0,"n.a.",(F40/E40)*100))</f>
        <v>92.499732497677527</v>
      </c>
      <c r="K40" s="41"/>
      <c r="L40" s="41"/>
      <c r="M40" s="37"/>
      <c r="N40" s="37"/>
      <c r="O40" s="37"/>
      <c r="P40" s="38"/>
      <c r="Q40" s="38"/>
      <c r="R40" s="39"/>
      <c r="S40" s="40"/>
      <c r="T40" s="40"/>
    </row>
    <row r="41" spans="1:20" ht="10.5" customHeight="1">
      <c r="A41" s="318"/>
      <c r="B41" s="315" t="s">
        <v>562</v>
      </c>
      <c r="C41" s="316">
        <v>194039391</v>
      </c>
      <c r="D41" s="316">
        <v>240317711.17000002</v>
      </c>
      <c r="E41" s="249">
        <v>67138556.609999985</v>
      </c>
      <c r="F41" s="249">
        <v>60345149.04999999</v>
      </c>
      <c r="G41" s="248"/>
      <c r="H41" s="314">
        <f t="shared" si="2"/>
        <v>25.110570817359363</v>
      </c>
      <c r="I41" s="314">
        <f t="shared" si="3"/>
        <v>89.881510859010419</v>
      </c>
      <c r="K41" s="41"/>
      <c r="L41" s="41"/>
      <c r="M41" s="37"/>
      <c r="N41" s="37"/>
      <c r="O41" s="37"/>
      <c r="P41" s="38"/>
      <c r="Q41" s="38"/>
      <c r="R41" s="39"/>
      <c r="S41" s="40"/>
      <c r="T41" s="40"/>
    </row>
    <row r="42" spans="1:20" ht="10.5" customHeight="1">
      <c r="A42" s="318"/>
      <c r="B42" s="315" t="s">
        <v>38</v>
      </c>
      <c r="C42" s="316">
        <v>29352424805</v>
      </c>
      <c r="D42" s="316">
        <v>28316339181</v>
      </c>
      <c r="E42" s="249">
        <v>13699339888.16</v>
      </c>
      <c r="F42" s="249">
        <v>13699339888.16</v>
      </c>
      <c r="G42" s="248"/>
      <c r="H42" s="314">
        <f t="shared" si="2"/>
        <v>48.379629162487674</v>
      </c>
      <c r="I42" s="314">
        <f t="shared" si="3"/>
        <v>100</v>
      </c>
      <c r="K42" s="41"/>
      <c r="L42" s="41"/>
      <c r="M42" s="37"/>
      <c r="N42" s="37"/>
      <c r="O42" s="37"/>
      <c r="P42" s="38"/>
      <c r="Q42" s="38"/>
      <c r="R42" s="39"/>
      <c r="S42" s="40"/>
      <c r="T42" s="40"/>
    </row>
    <row r="43" spans="1:20" ht="10.5" customHeight="1">
      <c r="A43" s="318"/>
      <c r="B43" s="315" t="s">
        <v>587</v>
      </c>
      <c r="C43" s="316">
        <v>10261365390</v>
      </c>
      <c r="D43" s="316">
        <v>10261365389.999998</v>
      </c>
      <c r="E43" s="249">
        <v>1802920072.5</v>
      </c>
      <c r="F43" s="249">
        <v>516753563.59000003</v>
      </c>
      <c r="G43" s="248"/>
      <c r="H43" s="314">
        <f t="shared" si="2"/>
        <v>5.0359142662787502</v>
      </c>
      <c r="I43" s="314">
        <f t="shared" si="3"/>
        <v>28.66203396767607</v>
      </c>
      <c r="K43" s="41"/>
      <c r="L43" s="41"/>
      <c r="M43" s="37"/>
      <c r="N43" s="37"/>
      <c r="O43" s="37"/>
      <c r="P43" s="38"/>
      <c r="Q43" s="38"/>
      <c r="R43" s="39"/>
      <c r="S43" s="40"/>
      <c r="T43" s="40"/>
    </row>
    <row r="44" spans="1:20" ht="10.5" customHeight="1">
      <c r="A44" s="318"/>
      <c r="B44" s="315" t="s">
        <v>17</v>
      </c>
      <c r="C44" s="316">
        <v>10716818380</v>
      </c>
      <c r="D44" s="316">
        <v>10572313237.999996</v>
      </c>
      <c r="E44" s="249">
        <v>1487519270.8499999</v>
      </c>
      <c r="F44" s="249">
        <v>1487505542.6299999</v>
      </c>
      <c r="G44" s="248"/>
      <c r="H44" s="314">
        <f t="shared" si="2"/>
        <v>14.0698209478269</v>
      </c>
      <c r="I44" s="314">
        <f t="shared" si="3"/>
        <v>99.999077106410041</v>
      </c>
      <c r="K44" s="41"/>
      <c r="L44" s="41"/>
      <c r="M44" s="37"/>
      <c r="N44" s="37"/>
      <c r="O44" s="37"/>
      <c r="P44" s="38"/>
      <c r="Q44" s="38"/>
      <c r="R44" s="39"/>
      <c r="S44" s="40"/>
      <c r="T44" s="40"/>
    </row>
    <row r="45" spans="1:20" ht="10.5" customHeight="1">
      <c r="A45" s="318"/>
      <c r="B45" s="315" t="s">
        <v>586</v>
      </c>
      <c r="C45" s="316">
        <v>1539240402</v>
      </c>
      <c r="D45" s="316">
        <v>1539240402</v>
      </c>
      <c r="E45" s="249">
        <v>201420284.19</v>
      </c>
      <c r="F45" s="249">
        <v>199120284.19</v>
      </c>
      <c r="G45" s="248"/>
      <c r="H45" s="314">
        <f t="shared" si="2"/>
        <v>12.936269339816874</v>
      </c>
      <c r="I45" s="314">
        <f t="shared" si="3"/>
        <v>98.858109048326824</v>
      </c>
      <c r="K45" s="41"/>
      <c r="L45" s="41"/>
      <c r="M45" s="37"/>
      <c r="N45" s="37"/>
      <c r="O45" s="37"/>
      <c r="P45" s="38"/>
      <c r="Q45" s="38"/>
      <c r="R45" s="39"/>
      <c r="S45" s="40"/>
      <c r="T45" s="40"/>
    </row>
    <row r="46" spans="1:20" ht="10.5" customHeight="1">
      <c r="A46" s="318"/>
      <c r="B46" s="315" t="s">
        <v>444</v>
      </c>
      <c r="C46" s="316">
        <v>260529150</v>
      </c>
      <c r="D46" s="316">
        <v>260529149.99999997</v>
      </c>
      <c r="E46" s="249">
        <v>1143528.68</v>
      </c>
      <c r="F46" s="249">
        <v>1142428.18</v>
      </c>
      <c r="G46" s="248"/>
      <c r="H46" s="314">
        <f t="shared" si="2"/>
        <v>0.43850301588133234</v>
      </c>
      <c r="I46" s="314">
        <f t="shared" si="3"/>
        <v>99.90376279849842</v>
      </c>
      <c r="K46" s="41"/>
      <c r="L46" s="41"/>
      <c r="M46" s="37"/>
      <c r="N46" s="37"/>
      <c r="O46" s="37"/>
      <c r="P46" s="38"/>
      <c r="Q46" s="38"/>
      <c r="R46" s="39"/>
      <c r="S46" s="40"/>
      <c r="T46" s="40"/>
    </row>
    <row r="47" spans="1:20" ht="10.5" customHeight="1">
      <c r="A47" s="318"/>
      <c r="B47" s="315" t="s">
        <v>525</v>
      </c>
      <c r="C47" s="316">
        <v>996348021</v>
      </c>
      <c r="D47" s="316">
        <v>996971995.83225</v>
      </c>
      <c r="E47" s="249">
        <v>284787444.46944928</v>
      </c>
      <c r="F47" s="249">
        <v>284657409.19654286</v>
      </c>
      <c r="G47" s="248"/>
      <c r="H47" s="314">
        <f t="shared" si="2"/>
        <v>28.552197091445603</v>
      </c>
      <c r="I47" s="314">
        <f t="shared" si="3"/>
        <v>99.954339534473263</v>
      </c>
      <c r="K47" s="41"/>
      <c r="L47" s="41"/>
      <c r="M47" s="37"/>
      <c r="N47" s="37"/>
      <c r="O47" s="37"/>
      <c r="P47" s="38"/>
      <c r="Q47" s="38"/>
      <c r="R47" s="39"/>
      <c r="S47" s="40"/>
      <c r="T47" s="40"/>
    </row>
    <row r="48" spans="1:20" ht="10.5" customHeight="1">
      <c r="A48" s="318"/>
      <c r="B48" s="315" t="s">
        <v>559</v>
      </c>
      <c r="C48" s="316">
        <v>1123020131</v>
      </c>
      <c r="D48" s="316">
        <v>846954679.99999988</v>
      </c>
      <c r="E48" s="249">
        <v>40070759.939999998</v>
      </c>
      <c r="F48" s="249">
        <v>40047803.630000003</v>
      </c>
      <c r="G48" s="248"/>
      <c r="H48" s="314">
        <f t="shared" si="2"/>
        <v>4.728447055750375</v>
      </c>
      <c r="I48" s="314">
        <f t="shared" si="3"/>
        <v>99.942710569915889</v>
      </c>
      <c r="K48" s="41"/>
      <c r="L48" s="41"/>
      <c r="M48" s="37"/>
      <c r="N48" s="37"/>
      <c r="O48" s="37"/>
      <c r="P48" s="38"/>
      <c r="Q48" s="38"/>
      <c r="R48" s="39"/>
      <c r="S48" s="40"/>
      <c r="T48" s="40"/>
    </row>
    <row r="49" spans="1:20" ht="10.5" customHeight="1">
      <c r="A49" s="318"/>
      <c r="B49" s="315" t="s">
        <v>585</v>
      </c>
      <c r="C49" s="316">
        <v>2141000000</v>
      </c>
      <c r="D49" s="316">
        <v>2141000000</v>
      </c>
      <c r="E49" s="249">
        <v>2164772.5</v>
      </c>
      <c r="F49" s="249">
        <v>2160590.52</v>
      </c>
      <c r="G49" s="248"/>
      <c r="H49" s="314">
        <f t="shared" si="2"/>
        <v>0.10091501728164409</v>
      </c>
      <c r="I49" s="314">
        <f t="shared" si="3"/>
        <v>99.806816651634307</v>
      </c>
      <c r="K49" s="41"/>
      <c r="L49" s="41"/>
      <c r="M49" s="37"/>
      <c r="N49" s="37"/>
      <c r="O49" s="37"/>
      <c r="P49" s="38"/>
      <c r="Q49" s="38"/>
      <c r="R49" s="39"/>
      <c r="S49" s="40"/>
      <c r="T49" s="40"/>
    </row>
    <row r="50" spans="1:20" ht="10.5" customHeight="1">
      <c r="A50" s="317" t="s">
        <v>584</v>
      </c>
      <c r="B50" s="246" t="s">
        <v>101</v>
      </c>
      <c r="C50" s="245">
        <f>SUM(C51:C55)</f>
        <v>1402337296</v>
      </c>
      <c r="D50" s="245">
        <f>SUM(D51:D55)</f>
        <v>1384089792.7500021</v>
      </c>
      <c r="E50" s="245">
        <f>SUM(E51:E55)</f>
        <v>243521739.17999998</v>
      </c>
      <c r="F50" s="245">
        <f>SUM(F51:F55)</f>
        <v>240664007.72999996</v>
      </c>
      <c r="G50" s="244"/>
      <c r="H50" s="243">
        <f t="shared" si="2"/>
        <v>17.387889787976299</v>
      </c>
      <c r="I50" s="243">
        <f t="shared" si="3"/>
        <v>98.826498422841951</v>
      </c>
      <c r="K50" s="41"/>
      <c r="L50" s="41"/>
      <c r="M50" s="37"/>
      <c r="N50" s="37"/>
      <c r="O50" s="37"/>
      <c r="P50" s="38"/>
      <c r="Q50" s="38"/>
      <c r="R50" s="39"/>
      <c r="S50" s="40"/>
      <c r="T50" s="40"/>
    </row>
    <row r="51" spans="1:20" ht="10.5" customHeight="1">
      <c r="A51" s="318"/>
      <c r="B51" s="315" t="s">
        <v>440</v>
      </c>
      <c r="C51" s="316">
        <v>1273920046</v>
      </c>
      <c r="D51" s="316">
        <v>1256745934.5200021</v>
      </c>
      <c r="E51" s="249">
        <v>227454612.32999998</v>
      </c>
      <c r="F51" s="249">
        <v>226064098.84999996</v>
      </c>
      <c r="G51" s="248"/>
      <c r="H51" s="314">
        <f t="shared" si="2"/>
        <v>17.988050936989282</v>
      </c>
      <c r="I51" s="314">
        <f t="shared" si="3"/>
        <v>99.388663318032613</v>
      </c>
      <c r="K51" s="41"/>
      <c r="L51" s="41"/>
      <c r="M51" s="37"/>
      <c r="N51" s="37"/>
      <c r="O51" s="37"/>
      <c r="P51" s="38"/>
      <c r="Q51" s="38"/>
      <c r="R51" s="39"/>
      <c r="S51" s="40"/>
      <c r="T51" s="40"/>
    </row>
    <row r="52" spans="1:20" ht="10.5" customHeight="1">
      <c r="A52" s="318"/>
      <c r="B52" s="315" t="s">
        <v>62</v>
      </c>
      <c r="C52" s="316">
        <v>12667250</v>
      </c>
      <c r="D52" s="316">
        <v>11593858.229999989</v>
      </c>
      <c r="E52" s="249">
        <v>11309159.389999989</v>
      </c>
      <c r="F52" s="249">
        <v>9888816.4199999906</v>
      </c>
      <c r="G52" s="248"/>
      <c r="H52" s="314">
        <f t="shared" si="2"/>
        <v>85.293577201176447</v>
      </c>
      <c r="I52" s="314">
        <f t="shared" si="3"/>
        <v>87.440773261574833</v>
      </c>
      <c r="K52" s="41"/>
      <c r="L52" s="41"/>
      <c r="M52" s="37"/>
      <c r="N52" s="37"/>
      <c r="O52" s="37"/>
      <c r="P52" s="38"/>
      <c r="Q52" s="38"/>
      <c r="R52" s="39"/>
      <c r="S52" s="40"/>
      <c r="T52" s="40"/>
    </row>
    <row r="53" spans="1:20" ht="10.5" customHeight="1">
      <c r="A53" s="318"/>
      <c r="B53" s="315" t="s">
        <v>63</v>
      </c>
      <c r="C53" s="316">
        <v>950000</v>
      </c>
      <c r="D53" s="316">
        <v>950000</v>
      </c>
      <c r="E53" s="249">
        <v>950000</v>
      </c>
      <c r="F53" s="249">
        <v>950000</v>
      </c>
      <c r="G53" s="248"/>
      <c r="H53" s="314">
        <f t="shared" si="2"/>
        <v>100</v>
      </c>
      <c r="I53" s="314">
        <f t="shared" si="3"/>
        <v>100</v>
      </c>
      <c r="K53" s="41"/>
      <c r="L53" s="41"/>
      <c r="M53" s="37"/>
      <c r="N53" s="37"/>
      <c r="O53" s="37"/>
      <c r="P53" s="38"/>
      <c r="Q53" s="38"/>
      <c r="R53" s="39"/>
      <c r="S53" s="40"/>
      <c r="T53" s="40"/>
    </row>
    <row r="54" spans="1:20" ht="10.5" customHeight="1">
      <c r="A54" s="318"/>
      <c r="B54" s="315" t="s">
        <v>583</v>
      </c>
      <c r="C54" s="316">
        <v>113300000</v>
      </c>
      <c r="D54" s="316">
        <v>113299999.99999999</v>
      </c>
      <c r="E54" s="249">
        <v>2307967.46</v>
      </c>
      <c r="F54" s="249">
        <v>2307967.46</v>
      </c>
      <c r="G54" s="248"/>
      <c r="H54" s="314">
        <f t="shared" si="2"/>
        <v>2.037041006178288</v>
      </c>
      <c r="I54" s="314">
        <f t="shared" si="3"/>
        <v>100</v>
      </c>
      <c r="K54" s="41"/>
      <c r="L54" s="41"/>
      <c r="M54" s="37"/>
      <c r="N54" s="37"/>
      <c r="O54" s="37"/>
      <c r="P54" s="38"/>
      <c r="Q54" s="38"/>
      <c r="R54" s="39"/>
      <c r="S54" s="40"/>
      <c r="T54" s="40"/>
    </row>
    <row r="55" spans="1:20" ht="10.5" customHeight="1">
      <c r="A55" s="318"/>
      <c r="B55" s="315" t="s">
        <v>435</v>
      </c>
      <c r="C55" s="316">
        <v>1500000</v>
      </c>
      <c r="D55" s="316">
        <v>1500000</v>
      </c>
      <c r="E55" s="249">
        <v>1500000</v>
      </c>
      <c r="F55" s="249">
        <v>1453125</v>
      </c>
      <c r="G55" s="248"/>
      <c r="H55" s="314">
        <f t="shared" si="2"/>
        <v>96.875</v>
      </c>
      <c r="I55" s="314">
        <f t="shared" si="3"/>
        <v>96.875</v>
      </c>
      <c r="K55" s="41"/>
      <c r="L55" s="41"/>
      <c r="M55" s="37"/>
      <c r="N55" s="37"/>
      <c r="O55" s="37"/>
      <c r="P55" s="38"/>
      <c r="Q55" s="38"/>
      <c r="R55" s="39"/>
      <c r="S55" s="40"/>
      <c r="T55" s="40"/>
    </row>
    <row r="56" spans="1:20" ht="10.5" customHeight="1">
      <c r="A56" s="317" t="s">
        <v>582</v>
      </c>
      <c r="B56" s="246" t="s">
        <v>581</v>
      </c>
      <c r="C56" s="245">
        <f>SUM(C57:C58)</f>
        <v>5830161238</v>
      </c>
      <c r="D56" s="245">
        <f>SUM(D57:D58)</f>
        <v>6199351106.4500008</v>
      </c>
      <c r="E56" s="245">
        <f>SUM(E57:E58)</f>
        <v>1218570311.2199998</v>
      </c>
      <c r="F56" s="245">
        <f>SUM(F57:F58)</f>
        <v>1218570311.2199998</v>
      </c>
      <c r="G56" s="244"/>
      <c r="H56" s="243">
        <f t="shared" si="2"/>
        <v>19.656417103915292</v>
      </c>
      <c r="I56" s="243">
        <f t="shared" si="3"/>
        <v>100</v>
      </c>
      <c r="K56" s="41"/>
      <c r="L56" s="41"/>
      <c r="M56" s="37"/>
      <c r="N56" s="37"/>
      <c r="O56" s="37"/>
      <c r="P56" s="38"/>
      <c r="Q56" s="38"/>
      <c r="R56" s="39"/>
      <c r="S56" s="40"/>
      <c r="T56" s="40"/>
    </row>
    <row r="57" spans="1:20" ht="10.5" customHeight="1">
      <c r="A57" s="318"/>
      <c r="B57" s="315" t="s">
        <v>520</v>
      </c>
      <c r="C57" s="316">
        <v>4298032788</v>
      </c>
      <c r="D57" s="316">
        <v>4714116220.5200005</v>
      </c>
      <c r="E57" s="249">
        <v>886373330.74000001</v>
      </c>
      <c r="F57" s="249">
        <v>886373330.74000001</v>
      </c>
      <c r="G57" s="248"/>
      <c r="H57" s="314">
        <f t="shared" si="2"/>
        <v>18.802534542566427</v>
      </c>
      <c r="I57" s="314">
        <f t="shared" si="3"/>
        <v>100</v>
      </c>
      <c r="K57" s="41"/>
      <c r="L57" s="41"/>
      <c r="M57" s="37"/>
      <c r="N57" s="37"/>
      <c r="O57" s="37"/>
      <c r="P57" s="38"/>
      <c r="Q57" s="38"/>
      <c r="R57" s="39"/>
      <c r="S57" s="40"/>
      <c r="T57" s="40"/>
    </row>
    <row r="58" spans="1:20" ht="10.5" customHeight="1">
      <c r="A58" s="318"/>
      <c r="B58" s="315" t="s">
        <v>554</v>
      </c>
      <c r="C58" s="316">
        <v>1532128450</v>
      </c>
      <c r="D58" s="316">
        <v>1485234885.9300001</v>
      </c>
      <c r="E58" s="249">
        <v>332196980.47999984</v>
      </c>
      <c r="F58" s="249">
        <v>332196980.47999984</v>
      </c>
      <c r="G58" s="248"/>
      <c r="H58" s="314">
        <f t="shared" si="2"/>
        <v>22.366629253526465</v>
      </c>
      <c r="I58" s="314">
        <f t="shared" si="3"/>
        <v>100</v>
      </c>
      <c r="K58" s="41"/>
      <c r="L58" s="41"/>
      <c r="M58" s="37"/>
      <c r="N58" s="37"/>
      <c r="O58" s="37"/>
      <c r="P58" s="38"/>
      <c r="Q58" s="38"/>
      <c r="R58" s="39"/>
      <c r="S58" s="40"/>
      <c r="T58" s="40"/>
    </row>
    <row r="59" spans="1:20" ht="10.5" customHeight="1">
      <c r="A59" s="317">
        <v>14</v>
      </c>
      <c r="B59" s="246" t="s">
        <v>178</v>
      </c>
      <c r="C59" s="245">
        <f>SUM(C60:C62)</f>
        <v>1849999.87</v>
      </c>
      <c r="D59" s="245">
        <f>SUM(D60:D62)</f>
        <v>1672768.2000000002</v>
      </c>
      <c r="E59" s="245">
        <f>SUM(E60:E62)</f>
        <v>585369.74</v>
      </c>
      <c r="F59" s="245">
        <f>SUM(F60:F62)</f>
        <v>317913.59000000008</v>
      </c>
      <c r="G59" s="244"/>
      <c r="H59" s="243">
        <f t="shared" si="2"/>
        <v>19.005238741386883</v>
      </c>
      <c r="I59" s="243">
        <f t="shared" si="3"/>
        <v>54.309877719336853</v>
      </c>
      <c r="K59" s="41"/>
      <c r="L59" s="41"/>
      <c r="M59" s="37"/>
      <c r="N59" s="37"/>
      <c r="O59" s="37"/>
      <c r="P59" s="38"/>
      <c r="Q59" s="38"/>
      <c r="R59" s="39"/>
      <c r="S59" s="40"/>
      <c r="T59" s="40"/>
    </row>
    <row r="60" spans="1:20" ht="10.5" customHeight="1">
      <c r="A60" s="318"/>
      <c r="B60" s="315" t="s">
        <v>580</v>
      </c>
      <c r="C60" s="316">
        <v>124999.93999999997</v>
      </c>
      <c r="D60" s="316">
        <v>124285.54000000002</v>
      </c>
      <c r="E60" s="249">
        <v>24781.540000000005</v>
      </c>
      <c r="F60" s="249">
        <v>18174.510000000002</v>
      </c>
      <c r="G60" s="248"/>
      <c r="H60" s="314">
        <f t="shared" si="2"/>
        <v>14.623189471599026</v>
      </c>
      <c r="I60" s="314">
        <f t="shared" si="3"/>
        <v>73.338904684696743</v>
      </c>
      <c r="K60" s="41"/>
      <c r="L60" s="41"/>
      <c r="M60" s="37"/>
      <c r="N60" s="37"/>
      <c r="O60" s="37"/>
      <c r="P60" s="38"/>
      <c r="Q60" s="38"/>
      <c r="R60" s="39"/>
      <c r="S60" s="40"/>
      <c r="T60" s="40"/>
    </row>
    <row r="61" spans="1:20" ht="10.5" customHeight="1">
      <c r="A61" s="318"/>
      <c r="B61" s="315" t="s">
        <v>579</v>
      </c>
      <c r="C61" s="316">
        <v>24999.980000000007</v>
      </c>
      <c r="D61" s="316">
        <v>35681.170000000006</v>
      </c>
      <c r="E61" s="249">
        <v>6450.7599999999993</v>
      </c>
      <c r="F61" s="249">
        <v>4787.49</v>
      </c>
      <c r="G61" s="248"/>
      <c r="H61" s="314">
        <f t="shared" si="2"/>
        <v>13.417413162180496</v>
      </c>
      <c r="I61" s="314">
        <f t="shared" si="3"/>
        <v>74.215906342818528</v>
      </c>
      <c r="K61" s="41"/>
      <c r="L61" s="41"/>
      <c r="M61" s="37"/>
      <c r="N61" s="37"/>
      <c r="O61" s="37"/>
      <c r="P61" s="38"/>
      <c r="Q61" s="38"/>
      <c r="R61" s="39"/>
      <c r="S61" s="40"/>
      <c r="T61" s="40"/>
    </row>
    <row r="62" spans="1:20" ht="10.5" customHeight="1">
      <c r="A62" s="318"/>
      <c r="B62" s="315" t="s">
        <v>578</v>
      </c>
      <c r="C62" s="316">
        <v>1699999.9500000002</v>
      </c>
      <c r="D62" s="316">
        <v>1512801.4900000002</v>
      </c>
      <c r="E62" s="249">
        <v>554137.43999999994</v>
      </c>
      <c r="F62" s="249">
        <v>294951.59000000008</v>
      </c>
      <c r="G62" s="248"/>
      <c r="H62" s="314">
        <f t="shared" si="2"/>
        <v>19.497045180726257</v>
      </c>
      <c r="I62" s="314">
        <f t="shared" si="3"/>
        <v>53.227154259780775</v>
      </c>
      <c r="K62" s="41"/>
      <c r="L62" s="41"/>
      <c r="M62" s="37"/>
      <c r="N62" s="37"/>
      <c r="O62" s="37"/>
      <c r="P62" s="38"/>
      <c r="Q62" s="38"/>
      <c r="R62" s="39"/>
      <c r="S62" s="40"/>
      <c r="T62" s="40"/>
    </row>
    <row r="63" spans="1:20" ht="10.5" customHeight="1">
      <c r="A63" s="317">
        <v>15</v>
      </c>
      <c r="B63" s="246" t="s">
        <v>114</v>
      </c>
      <c r="C63" s="245">
        <f>SUM(C64:C65)</f>
        <v>2198700279.7982416</v>
      </c>
      <c r="D63" s="245">
        <f>SUM(D64:D65)</f>
        <v>1925790189.3309999</v>
      </c>
      <c r="E63" s="245">
        <f>SUM(E64:E65)</f>
        <v>518862061.4753859</v>
      </c>
      <c r="F63" s="245">
        <f>SUM(F64:F65)</f>
        <v>503916469.92649674</v>
      </c>
      <c r="G63" s="244"/>
      <c r="H63" s="243">
        <f t="shared" si="2"/>
        <v>26.1667378262817</v>
      </c>
      <c r="I63" s="243">
        <f t="shared" si="3"/>
        <v>97.119544353196432</v>
      </c>
      <c r="K63" s="41"/>
      <c r="L63" s="41"/>
      <c r="M63" s="37"/>
      <c r="N63" s="37"/>
      <c r="O63" s="37"/>
      <c r="P63" s="38"/>
      <c r="Q63" s="38"/>
      <c r="R63" s="39"/>
      <c r="S63" s="40"/>
      <c r="T63" s="40"/>
    </row>
    <row r="64" spans="1:20" ht="10.5" customHeight="1">
      <c r="A64" s="318"/>
      <c r="B64" s="315" t="s">
        <v>64</v>
      </c>
      <c r="C64" s="316">
        <v>1492315036.3687947</v>
      </c>
      <c r="D64" s="316">
        <v>1400482370.8687947</v>
      </c>
      <c r="E64" s="249">
        <v>512476460.50453234</v>
      </c>
      <c r="F64" s="249">
        <v>497530868.95564318</v>
      </c>
      <c r="G64" s="248"/>
      <c r="H64" s="314">
        <f t="shared" si="2"/>
        <v>35.525678816435082</v>
      </c>
      <c r="I64" s="314">
        <f t="shared" si="3"/>
        <v>97.083653064928043</v>
      </c>
      <c r="K64" s="41"/>
      <c r="L64" s="41"/>
      <c r="M64" s="37"/>
      <c r="N64" s="37"/>
      <c r="O64" s="37"/>
      <c r="P64" s="38"/>
      <c r="Q64" s="38"/>
      <c r="R64" s="39"/>
      <c r="S64" s="40"/>
      <c r="T64" s="40"/>
    </row>
    <row r="65" spans="1:20" ht="10.5" customHeight="1">
      <c r="A65" s="318"/>
      <c r="B65" s="315" t="s">
        <v>65</v>
      </c>
      <c r="C65" s="316">
        <v>706385243.42944682</v>
      </c>
      <c r="D65" s="316">
        <v>525307818.46220511</v>
      </c>
      <c r="E65" s="249">
        <v>6385600.9708535429</v>
      </c>
      <c r="F65" s="249">
        <v>6385600.9708535429</v>
      </c>
      <c r="G65" s="248"/>
      <c r="H65" s="314">
        <f t="shared" si="2"/>
        <v>1.2155922197287787</v>
      </c>
      <c r="I65" s="314">
        <f t="shared" si="3"/>
        <v>100</v>
      </c>
      <c r="K65" s="41"/>
      <c r="L65" s="41"/>
      <c r="M65" s="37"/>
      <c r="N65" s="37"/>
      <c r="O65" s="37"/>
      <c r="P65" s="38"/>
      <c r="Q65" s="38"/>
      <c r="R65" s="39"/>
      <c r="S65" s="40"/>
      <c r="T65" s="40"/>
    </row>
    <row r="66" spans="1:20" ht="10.5" customHeight="1">
      <c r="A66" s="317">
        <v>17</v>
      </c>
      <c r="B66" s="246" t="s">
        <v>577</v>
      </c>
      <c r="C66" s="245">
        <f>SUM(C67:C68)</f>
        <v>1552577641.4464326</v>
      </c>
      <c r="D66" s="245">
        <f>SUM(D67:D68)</f>
        <v>1547934152.6320698</v>
      </c>
      <c r="E66" s="245">
        <f>SUM(E67:E68)</f>
        <v>270666330.10920095</v>
      </c>
      <c r="F66" s="245">
        <f>SUM(F67:F68)</f>
        <v>249026036.92420343</v>
      </c>
      <c r="G66" s="244"/>
      <c r="H66" s="243">
        <f t="shared" si="2"/>
        <v>16.087637610473649</v>
      </c>
      <c r="I66" s="243">
        <f t="shared" si="3"/>
        <v>92.004807847260977</v>
      </c>
      <c r="K66" s="41"/>
      <c r="L66" s="41"/>
      <c r="M66" s="37"/>
      <c r="N66" s="37"/>
      <c r="O66" s="37"/>
      <c r="P66" s="38"/>
      <c r="Q66" s="38"/>
      <c r="R66" s="39"/>
      <c r="S66" s="40"/>
      <c r="T66" s="40"/>
    </row>
    <row r="67" spans="1:20" ht="10.5" customHeight="1">
      <c r="A67" s="318"/>
      <c r="B67" s="315" t="s">
        <v>424</v>
      </c>
      <c r="C67" s="316">
        <v>231208377.03874385</v>
      </c>
      <c r="D67" s="316">
        <v>229996445.84874386</v>
      </c>
      <c r="E67" s="249">
        <v>44430842.558154739</v>
      </c>
      <c r="F67" s="249">
        <v>42713942.148154743</v>
      </c>
      <c r="G67" s="248"/>
      <c r="H67" s="314">
        <f t="shared" si="2"/>
        <v>18.571566178133629</v>
      </c>
      <c r="I67" s="314">
        <f t="shared" si="3"/>
        <v>96.135791465685628</v>
      </c>
      <c r="K67" s="41"/>
      <c r="L67" s="41"/>
      <c r="M67" s="37"/>
      <c r="N67" s="37"/>
      <c r="O67" s="37"/>
      <c r="P67" s="38"/>
      <c r="Q67" s="38"/>
      <c r="R67" s="39"/>
      <c r="S67" s="40"/>
      <c r="T67" s="40"/>
    </row>
    <row r="68" spans="1:20" ht="10.5" customHeight="1">
      <c r="A68" s="318"/>
      <c r="B68" s="315" t="s">
        <v>421</v>
      </c>
      <c r="C68" s="316">
        <v>1321369264.4076886</v>
      </c>
      <c r="D68" s="316">
        <v>1317937706.7833259</v>
      </c>
      <c r="E68" s="249">
        <v>226235487.55104622</v>
      </c>
      <c r="F68" s="249">
        <v>206312094.77604869</v>
      </c>
      <c r="G68" s="248"/>
      <c r="H68" s="314">
        <f t="shared" si="2"/>
        <v>15.654161324482629</v>
      </c>
      <c r="I68" s="314">
        <f t="shared" si="3"/>
        <v>91.193515663407069</v>
      </c>
      <c r="K68" s="41"/>
      <c r="L68" s="41"/>
      <c r="M68" s="37"/>
      <c r="N68" s="37"/>
      <c r="O68" s="37"/>
      <c r="P68" s="38"/>
      <c r="Q68" s="38"/>
      <c r="R68" s="39"/>
      <c r="S68" s="40"/>
      <c r="T68" s="40"/>
    </row>
    <row r="69" spans="1:20" ht="10.5" customHeight="1">
      <c r="A69" s="317">
        <v>20</v>
      </c>
      <c r="B69" s="246" t="s">
        <v>153</v>
      </c>
      <c r="C69" s="245">
        <f>SUM(C70:C78)</f>
        <v>1818013764.1283998</v>
      </c>
      <c r="D69" s="245">
        <f>SUM(D70:D78)</f>
        <v>1805521395.7200699</v>
      </c>
      <c r="E69" s="245">
        <f>SUM(E70:E78)</f>
        <v>290861487.20350003</v>
      </c>
      <c r="F69" s="245">
        <f>SUM(F70:F78)</f>
        <v>287430860.59235001</v>
      </c>
      <c r="G69" s="244"/>
      <c r="H69" s="243">
        <f t="shared" si="2"/>
        <v>15.919548850193388</v>
      </c>
      <c r="I69" s="243">
        <f t="shared" si="3"/>
        <v>98.820529096466529</v>
      </c>
      <c r="K69" s="41"/>
      <c r="L69" s="41"/>
      <c r="M69" s="37"/>
      <c r="N69" s="37"/>
      <c r="O69" s="37"/>
      <c r="P69" s="38"/>
      <c r="Q69" s="38"/>
      <c r="R69" s="39"/>
      <c r="S69" s="40"/>
      <c r="T69" s="40"/>
    </row>
    <row r="70" spans="1:20" ht="10.5" customHeight="1">
      <c r="A70" s="318"/>
      <c r="B70" s="315" t="s">
        <v>576</v>
      </c>
      <c r="C70" s="316">
        <v>189574873</v>
      </c>
      <c r="D70" s="316">
        <v>145813036</v>
      </c>
      <c r="E70" s="249">
        <v>7416669.7999999989</v>
      </c>
      <c r="F70" s="249">
        <v>7394467.459999999</v>
      </c>
      <c r="G70" s="248"/>
      <c r="H70" s="314">
        <f t="shared" si="2"/>
        <v>5.071197790573402</v>
      </c>
      <c r="I70" s="314">
        <f t="shared" si="3"/>
        <v>99.700642733211609</v>
      </c>
      <c r="K70" s="41"/>
      <c r="L70" s="41"/>
      <c r="M70" s="37"/>
      <c r="N70" s="37"/>
      <c r="O70" s="37"/>
      <c r="P70" s="38"/>
      <c r="Q70" s="38"/>
      <c r="R70" s="39"/>
      <c r="S70" s="40"/>
      <c r="T70" s="40"/>
    </row>
    <row r="71" spans="1:20" ht="10.5" customHeight="1">
      <c r="A71" s="318"/>
      <c r="B71" s="315" t="s">
        <v>39</v>
      </c>
      <c r="C71" s="316">
        <v>20905217</v>
      </c>
      <c r="D71" s="316">
        <v>20905217</v>
      </c>
      <c r="E71" s="249">
        <v>4736304.1899999995</v>
      </c>
      <c r="F71" s="249">
        <v>4520541.75</v>
      </c>
      <c r="G71" s="248"/>
      <c r="H71" s="314">
        <f t="shared" si="2"/>
        <v>21.623988643600303</v>
      </c>
      <c r="I71" s="314">
        <f t="shared" si="3"/>
        <v>95.444497833235673</v>
      </c>
      <c r="K71" s="41"/>
      <c r="L71" s="41"/>
      <c r="M71" s="37"/>
      <c r="N71" s="37"/>
      <c r="O71" s="37"/>
      <c r="P71" s="38"/>
      <c r="Q71" s="38"/>
      <c r="R71" s="39"/>
      <c r="S71" s="40"/>
      <c r="T71" s="40"/>
    </row>
    <row r="72" spans="1:20" ht="10.5" customHeight="1">
      <c r="A72" s="318"/>
      <c r="B72" s="315" t="s">
        <v>54</v>
      </c>
      <c r="C72" s="316">
        <v>2240690</v>
      </c>
      <c r="D72" s="316">
        <v>2016871</v>
      </c>
      <c r="E72" s="249">
        <v>475718</v>
      </c>
      <c r="F72" s="249">
        <v>437106.54000000004</v>
      </c>
      <c r="G72" s="248"/>
      <c r="H72" s="314">
        <f t="shared" ref="H72:H88" si="4">IF(F72=0,"n.a.",IF(D72=0,"n.a.",(F72/D72)*100))</f>
        <v>21.672508554091959</v>
      </c>
      <c r="I72" s="314">
        <f t="shared" ref="I72:I88" si="5">IF(F72=0,"n.a.",IF(E72=0,"n.a.",(F72/E72)*100))</f>
        <v>91.883540248634702</v>
      </c>
      <c r="K72" s="41"/>
      <c r="L72" s="41"/>
      <c r="M72" s="37"/>
      <c r="N72" s="37"/>
      <c r="O72" s="37"/>
      <c r="P72" s="38"/>
      <c r="Q72" s="38"/>
      <c r="R72" s="39"/>
      <c r="S72" s="40"/>
      <c r="T72" s="40"/>
    </row>
    <row r="73" spans="1:20" ht="10.5" customHeight="1">
      <c r="A73" s="318"/>
      <c r="B73" s="315" t="s">
        <v>46</v>
      </c>
      <c r="C73" s="316">
        <v>445741376.91000003</v>
      </c>
      <c r="D73" s="316">
        <v>439747905.71200001</v>
      </c>
      <c r="E73" s="249">
        <v>128943430.56</v>
      </c>
      <c r="F73" s="249">
        <v>126017545.3796</v>
      </c>
      <c r="G73" s="248"/>
      <c r="H73" s="314">
        <f t="shared" si="4"/>
        <v>28.656769877178562</v>
      </c>
      <c r="I73" s="314">
        <f t="shared" si="5"/>
        <v>97.730876890980085</v>
      </c>
      <c r="K73" s="41"/>
      <c r="L73" s="41"/>
      <c r="M73" s="37"/>
      <c r="N73" s="37"/>
      <c r="O73" s="37"/>
      <c r="P73" s="38"/>
      <c r="Q73" s="38"/>
      <c r="R73" s="39"/>
      <c r="S73" s="40"/>
      <c r="T73" s="40"/>
    </row>
    <row r="74" spans="1:20" ht="10.5" customHeight="1">
      <c r="A74" s="318"/>
      <c r="B74" s="315" t="s">
        <v>25</v>
      </c>
      <c r="C74" s="316">
        <v>142576445</v>
      </c>
      <c r="D74" s="316">
        <v>145342482.88</v>
      </c>
      <c r="E74" s="249">
        <v>31550567.800000001</v>
      </c>
      <c r="F74" s="249">
        <v>31550567.800000001</v>
      </c>
      <c r="G74" s="248"/>
      <c r="H74" s="314">
        <f t="shared" si="4"/>
        <v>21.707739660708349</v>
      </c>
      <c r="I74" s="314">
        <f t="shared" si="5"/>
        <v>100</v>
      </c>
      <c r="K74" s="41"/>
      <c r="L74" s="41"/>
      <c r="M74" s="37"/>
      <c r="N74" s="37"/>
      <c r="O74" s="37"/>
      <c r="P74" s="38"/>
      <c r="Q74" s="38"/>
      <c r="R74" s="39"/>
      <c r="S74" s="40"/>
      <c r="T74" s="40"/>
    </row>
    <row r="75" spans="1:20" ht="10.5" customHeight="1">
      <c r="A75" s="318"/>
      <c r="B75" s="315" t="s">
        <v>26</v>
      </c>
      <c r="C75" s="316">
        <v>137826857.23740003</v>
      </c>
      <c r="D75" s="316">
        <v>137826857.32986003</v>
      </c>
      <c r="E75" s="249">
        <v>0</v>
      </c>
      <c r="F75" s="249">
        <v>0</v>
      </c>
      <c r="G75" s="248"/>
      <c r="H75" s="314" t="str">
        <f t="shared" si="4"/>
        <v>n.a.</v>
      </c>
      <c r="I75" s="314" t="str">
        <f t="shared" si="5"/>
        <v>n.a.</v>
      </c>
      <c r="K75" s="41"/>
      <c r="L75" s="41"/>
      <c r="M75" s="37"/>
      <c r="N75" s="37"/>
      <c r="O75" s="37"/>
      <c r="P75" s="38"/>
      <c r="Q75" s="38"/>
      <c r="R75" s="39"/>
      <c r="S75" s="40"/>
      <c r="T75" s="40"/>
    </row>
    <row r="76" spans="1:20" ht="10.5" customHeight="1">
      <c r="A76" s="318"/>
      <c r="B76" s="315" t="s">
        <v>14</v>
      </c>
      <c r="C76" s="316">
        <v>211206749.38099989</v>
      </c>
      <c r="D76" s="316">
        <v>211223472.79070988</v>
      </c>
      <c r="E76" s="249">
        <v>15410000</v>
      </c>
      <c r="F76" s="249">
        <v>15410000</v>
      </c>
      <c r="G76" s="248"/>
      <c r="H76" s="314">
        <f t="shared" si="4"/>
        <v>7.2955906824185917</v>
      </c>
      <c r="I76" s="314">
        <f t="shared" si="5"/>
        <v>100</v>
      </c>
      <c r="K76" s="41"/>
      <c r="L76" s="41"/>
      <c r="M76" s="37"/>
      <c r="N76" s="37"/>
      <c r="O76" s="37"/>
      <c r="P76" s="38"/>
      <c r="Q76" s="38"/>
      <c r="R76" s="39"/>
      <c r="S76" s="40"/>
      <c r="T76" s="40"/>
    </row>
    <row r="77" spans="1:20" ht="10.5" customHeight="1">
      <c r="A77" s="318"/>
      <c r="B77" s="315" t="s">
        <v>28</v>
      </c>
      <c r="C77" s="316">
        <v>632811555.5999999</v>
      </c>
      <c r="D77" s="316">
        <v>623529897.00750005</v>
      </c>
      <c r="E77" s="249">
        <v>100002843.99350002</v>
      </c>
      <c r="F77" s="249">
        <v>99774678.802750021</v>
      </c>
      <c r="G77" s="248"/>
      <c r="H77" s="314">
        <f t="shared" si="4"/>
        <v>16.001586977881495</v>
      </c>
      <c r="I77" s="314">
        <f t="shared" si="5"/>
        <v>99.771841298068651</v>
      </c>
      <c r="K77" s="41"/>
      <c r="L77" s="41"/>
      <c r="M77" s="37"/>
      <c r="N77" s="37"/>
      <c r="O77" s="37"/>
      <c r="P77" s="38"/>
      <c r="Q77" s="38"/>
      <c r="R77" s="39"/>
      <c r="S77" s="40"/>
      <c r="T77" s="40"/>
    </row>
    <row r="78" spans="1:20" ht="10.5" customHeight="1">
      <c r="A78" s="318"/>
      <c r="B78" s="315" t="s">
        <v>575</v>
      </c>
      <c r="C78" s="316">
        <v>35130000</v>
      </c>
      <c r="D78" s="316">
        <v>79115656</v>
      </c>
      <c r="E78" s="249">
        <v>2325952.86</v>
      </c>
      <c r="F78" s="249">
        <v>2325952.86</v>
      </c>
      <c r="G78" s="248"/>
      <c r="H78" s="314">
        <f t="shared" si="4"/>
        <v>2.9399400543427205</v>
      </c>
      <c r="I78" s="314">
        <f t="shared" si="5"/>
        <v>100</v>
      </c>
      <c r="K78" s="41"/>
      <c r="L78" s="41"/>
      <c r="M78" s="37"/>
      <c r="N78" s="37"/>
      <c r="O78" s="37"/>
      <c r="P78" s="38"/>
      <c r="Q78" s="38"/>
      <c r="R78" s="39"/>
      <c r="S78" s="40"/>
      <c r="T78" s="40"/>
    </row>
    <row r="79" spans="1:20" ht="10.5" customHeight="1">
      <c r="A79" s="317" t="s">
        <v>574</v>
      </c>
      <c r="B79" s="246" t="s">
        <v>142</v>
      </c>
      <c r="C79" s="245">
        <f>SUM(C80:C82)</f>
        <v>11068965882.099739</v>
      </c>
      <c r="D79" s="245">
        <f>SUM(D80:D82)</f>
        <v>4068396916.0372791</v>
      </c>
      <c r="E79" s="245">
        <f>SUM(E80:E82)</f>
        <v>1019336536.9504198</v>
      </c>
      <c r="F79" s="245">
        <f>SUM(F80:F82)</f>
        <v>1019336536.9504198</v>
      </c>
      <c r="G79" s="244"/>
      <c r="H79" s="243">
        <f t="shared" si="4"/>
        <v>25.054992371375583</v>
      </c>
      <c r="I79" s="243">
        <f t="shared" si="5"/>
        <v>100</v>
      </c>
      <c r="K79" s="41"/>
      <c r="L79" s="41"/>
      <c r="M79" s="37"/>
      <c r="N79" s="37"/>
      <c r="O79" s="37"/>
      <c r="P79" s="38"/>
      <c r="Q79" s="38"/>
      <c r="R79" s="39"/>
      <c r="S79" s="40"/>
      <c r="T79" s="40"/>
    </row>
    <row r="80" spans="1:20" ht="10.5" customHeight="1">
      <c r="A80" s="318"/>
      <c r="B80" s="315" t="s">
        <v>573</v>
      </c>
      <c r="C80" s="316">
        <v>3414858691.1499991</v>
      </c>
      <c r="D80" s="316">
        <v>3411443832.3999991</v>
      </c>
      <c r="E80" s="249">
        <v>852434100.74999976</v>
      </c>
      <c r="F80" s="249">
        <v>852434100.74999976</v>
      </c>
      <c r="G80" s="248"/>
      <c r="H80" s="314">
        <f t="shared" si="4"/>
        <v>24.98748748708843</v>
      </c>
      <c r="I80" s="314">
        <f t="shared" si="5"/>
        <v>100</v>
      </c>
      <c r="K80" s="41"/>
      <c r="L80" s="41"/>
      <c r="M80" s="37"/>
      <c r="N80" s="37"/>
      <c r="O80" s="37"/>
      <c r="P80" s="38"/>
      <c r="Q80" s="38"/>
      <c r="R80" s="39"/>
      <c r="S80" s="40"/>
      <c r="T80" s="40"/>
    </row>
    <row r="81" spans="1:20" ht="10.5" customHeight="1">
      <c r="A81" s="318"/>
      <c r="B81" s="315" t="s">
        <v>572</v>
      </c>
      <c r="C81" s="316">
        <v>654107190.94974005</v>
      </c>
      <c r="D81" s="316">
        <v>653453083.63727999</v>
      </c>
      <c r="E81" s="249">
        <v>166902436.20042002</v>
      </c>
      <c r="F81" s="249">
        <v>166902436.20042002</v>
      </c>
      <c r="G81" s="248"/>
      <c r="H81" s="314">
        <f t="shared" si="4"/>
        <v>25.541609700791394</v>
      </c>
      <c r="I81" s="314">
        <f t="shared" si="5"/>
        <v>100</v>
      </c>
      <c r="K81" s="41"/>
      <c r="L81" s="41"/>
      <c r="M81" s="37"/>
      <c r="N81" s="37"/>
      <c r="O81" s="37"/>
      <c r="P81" s="38"/>
      <c r="Q81" s="38"/>
      <c r="R81" s="39"/>
      <c r="S81" s="40"/>
      <c r="T81" s="40"/>
    </row>
    <row r="82" spans="1:20" ht="10.5" customHeight="1">
      <c r="A82" s="318"/>
      <c r="B82" s="315" t="s">
        <v>571</v>
      </c>
      <c r="C82" s="316">
        <v>7000000000</v>
      </c>
      <c r="D82" s="316">
        <v>3500000</v>
      </c>
      <c r="E82" s="249">
        <v>0</v>
      </c>
      <c r="F82" s="249">
        <v>0</v>
      </c>
      <c r="G82" s="248"/>
      <c r="H82" s="314" t="str">
        <f t="shared" si="4"/>
        <v>n.a.</v>
      </c>
      <c r="I82" s="314" t="str">
        <f t="shared" si="5"/>
        <v>n.a.</v>
      </c>
      <c r="K82" s="41"/>
      <c r="L82" s="41"/>
      <c r="M82" s="37"/>
      <c r="N82" s="37"/>
      <c r="O82" s="37"/>
      <c r="P82" s="38"/>
      <c r="Q82" s="38"/>
      <c r="R82" s="39"/>
      <c r="S82" s="40"/>
      <c r="T82" s="40"/>
    </row>
    <row r="83" spans="1:20" ht="10.5" customHeight="1">
      <c r="A83" s="317" t="s">
        <v>570</v>
      </c>
      <c r="B83" s="246" t="s">
        <v>166</v>
      </c>
      <c r="C83" s="245">
        <f>SUM(C84)</f>
        <v>186884616</v>
      </c>
      <c r="D83" s="245">
        <f>SUM(D84)</f>
        <v>186884616</v>
      </c>
      <c r="E83" s="245">
        <f>SUM(E84)</f>
        <v>28948598.299999997</v>
      </c>
      <c r="F83" s="245">
        <f>SUM(F84)</f>
        <v>28945390.809999999</v>
      </c>
      <c r="G83" s="244"/>
      <c r="H83" s="243">
        <f t="shared" si="4"/>
        <v>15.488375356696027</v>
      </c>
      <c r="I83" s="243">
        <f t="shared" si="5"/>
        <v>99.988920050750778</v>
      </c>
      <c r="K83" s="41"/>
      <c r="L83" s="41"/>
      <c r="M83" s="37"/>
      <c r="N83" s="37"/>
      <c r="O83" s="37"/>
      <c r="P83" s="38"/>
      <c r="Q83" s="38"/>
      <c r="R83" s="39"/>
      <c r="S83" s="40"/>
      <c r="T83" s="40"/>
    </row>
    <row r="84" spans="1:20" ht="10.5" customHeight="1">
      <c r="A84" s="318"/>
      <c r="B84" s="315" t="s">
        <v>396</v>
      </c>
      <c r="C84" s="316">
        <v>186884616</v>
      </c>
      <c r="D84" s="316">
        <v>186884616</v>
      </c>
      <c r="E84" s="316">
        <v>28948598.299999997</v>
      </c>
      <c r="F84" s="316">
        <v>28945390.809999999</v>
      </c>
      <c r="G84" s="248"/>
      <c r="H84" s="314">
        <f t="shared" si="4"/>
        <v>15.488375356696027</v>
      </c>
      <c r="I84" s="314">
        <f t="shared" si="5"/>
        <v>99.988920050750778</v>
      </c>
      <c r="K84" s="41"/>
      <c r="L84" s="41"/>
      <c r="M84" s="37"/>
      <c r="N84" s="37"/>
      <c r="O84" s="37"/>
      <c r="P84" s="38"/>
      <c r="Q84" s="38"/>
      <c r="R84" s="39"/>
      <c r="S84" s="40"/>
      <c r="T84" s="40"/>
    </row>
    <row r="85" spans="1:20" ht="10.5" customHeight="1">
      <c r="A85" s="317" t="s">
        <v>569</v>
      </c>
      <c r="B85" s="246" t="s">
        <v>568</v>
      </c>
      <c r="C85" s="245">
        <f>SUM(C86:C88)</f>
        <v>3656296123</v>
      </c>
      <c r="D85" s="245">
        <f>SUM(D86:D88)</f>
        <v>3039192037.8200011</v>
      </c>
      <c r="E85" s="245">
        <f>SUM(E86:E88)</f>
        <v>266898746.44999996</v>
      </c>
      <c r="F85" s="245">
        <f>SUM(F86:F88)</f>
        <v>265316535.18999994</v>
      </c>
      <c r="G85" s="244"/>
      <c r="H85" s="243">
        <f t="shared" si="4"/>
        <v>8.7298377953210977</v>
      </c>
      <c r="I85" s="243">
        <f t="shared" si="5"/>
        <v>99.407186702431204</v>
      </c>
      <c r="K85" s="41"/>
      <c r="L85" s="41"/>
      <c r="M85" s="37"/>
      <c r="N85" s="37"/>
      <c r="O85" s="37"/>
      <c r="P85" s="38"/>
      <c r="Q85" s="38"/>
      <c r="R85" s="39"/>
      <c r="S85" s="40"/>
      <c r="T85" s="40"/>
    </row>
    <row r="86" spans="1:20" ht="10.5" customHeight="1">
      <c r="A86" s="242"/>
      <c r="B86" s="315" t="s">
        <v>393</v>
      </c>
      <c r="C86" s="316">
        <v>3435968782</v>
      </c>
      <c r="D86" s="316">
        <v>2819520021.8200011</v>
      </c>
      <c r="E86" s="316">
        <v>256325414.43999997</v>
      </c>
      <c r="F86" s="316">
        <v>255166771.57999995</v>
      </c>
      <c r="G86" s="248"/>
      <c r="H86" s="314">
        <f t="shared" si="4"/>
        <v>9.0500074340770151</v>
      </c>
      <c r="I86" s="314">
        <f t="shared" si="5"/>
        <v>99.547979718463992</v>
      </c>
      <c r="K86" s="41"/>
      <c r="L86" s="41"/>
      <c r="M86" s="37"/>
      <c r="N86" s="37"/>
      <c r="O86" s="37"/>
      <c r="P86" s="38"/>
      <c r="Q86" s="38"/>
      <c r="R86" s="39"/>
      <c r="S86" s="40"/>
      <c r="T86" s="40"/>
    </row>
    <row r="87" spans="1:20" ht="10.5" customHeight="1">
      <c r="A87" s="242"/>
      <c r="B87" s="315" t="s">
        <v>74</v>
      </c>
      <c r="C87" s="316">
        <v>70327341</v>
      </c>
      <c r="D87" s="316">
        <v>69672016</v>
      </c>
      <c r="E87" s="316">
        <v>10573332.01</v>
      </c>
      <c r="F87" s="316">
        <v>10149763.609999999</v>
      </c>
      <c r="G87" s="248"/>
      <c r="H87" s="314">
        <f t="shared" si="4"/>
        <v>14.567920081428387</v>
      </c>
      <c r="I87" s="314">
        <f t="shared" si="5"/>
        <v>95.993993193447452</v>
      </c>
      <c r="K87" s="41"/>
      <c r="L87" s="41"/>
      <c r="M87" s="37"/>
      <c r="N87" s="37"/>
      <c r="O87" s="37"/>
      <c r="P87" s="38"/>
      <c r="Q87" s="38"/>
      <c r="R87" s="39"/>
      <c r="S87" s="40"/>
      <c r="T87" s="40"/>
    </row>
    <row r="88" spans="1:20" ht="10.5" customHeight="1">
      <c r="A88" s="242"/>
      <c r="B88" s="315" t="s">
        <v>567</v>
      </c>
      <c r="C88" s="316">
        <v>150000000</v>
      </c>
      <c r="D88" s="316">
        <v>150000000</v>
      </c>
      <c r="E88" s="316">
        <v>0</v>
      </c>
      <c r="F88" s="316">
        <v>0</v>
      </c>
      <c r="G88" s="248"/>
      <c r="H88" s="314" t="str">
        <f t="shared" si="4"/>
        <v>n.a.</v>
      </c>
      <c r="I88" s="314" t="str">
        <f t="shared" si="5"/>
        <v>n.a.</v>
      </c>
      <c r="K88" s="41"/>
      <c r="L88" s="41"/>
      <c r="M88" s="37"/>
      <c r="N88" s="37"/>
      <c r="O88" s="37"/>
      <c r="P88" s="38"/>
      <c r="Q88" s="38"/>
      <c r="R88" s="39"/>
      <c r="S88" s="40"/>
      <c r="T88" s="40"/>
    </row>
    <row r="89" spans="1:20" ht="10.5" customHeight="1">
      <c r="A89" s="241"/>
      <c r="B89" s="240"/>
      <c r="C89" s="239"/>
      <c r="D89" s="239"/>
      <c r="E89" s="239"/>
      <c r="F89" s="239"/>
      <c r="G89" s="238"/>
      <c r="H89" s="237"/>
      <c r="I89" s="237"/>
    </row>
    <row r="90" spans="1:20" s="236" customFormat="1" ht="10.5" customHeight="1">
      <c r="A90" s="319" t="s">
        <v>56</v>
      </c>
      <c r="C90" s="319"/>
      <c r="D90" s="319"/>
      <c r="E90" s="319"/>
      <c r="F90" s="319"/>
      <c r="G90" s="319"/>
      <c r="H90" s="319"/>
      <c r="I90" s="319"/>
    </row>
    <row r="91" spans="1:20" s="236" customFormat="1" ht="10.5" customHeight="1">
      <c r="A91" s="322" t="s">
        <v>263</v>
      </c>
      <c r="C91" s="320"/>
      <c r="D91" s="320"/>
      <c r="E91" s="320"/>
      <c r="F91" s="320"/>
      <c r="G91" s="320"/>
      <c r="H91" s="320"/>
      <c r="I91" s="320"/>
    </row>
    <row r="92" spans="1:20" s="236" customFormat="1" ht="10.5" customHeight="1">
      <c r="A92" s="321" t="s">
        <v>57</v>
      </c>
      <c r="C92" s="321"/>
      <c r="D92" s="321"/>
      <c r="E92" s="321"/>
      <c r="F92" s="321"/>
      <c r="G92" s="321"/>
      <c r="H92" s="321"/>
      <c r="I92" s="321"/>
    </row>
    <row r="93" spans="1:20" s="236" customFormat="1" ht="10.5" customHeight="1">
      <c r="A93" s="321" t="s">
        <v>36</v>
      </c>
      <c r="C93" s="321"/>
      <c r="D93" s="321"/>
      <c r="E93" s="321"/>
      <c r="F93" s="321"/>
      <c r="G93" s="321"/>
      <c r="H93" s="321"/>
      <c r="I93" s="321"/>
    </row>
    <row r="94" spans="1:20" ht="10.5" customHeight="1">
      <c r="A94" s="234"/>
      <c r="B94" s="231"/>
      <c r="H94" s="254"/>
      <c r="I94" s="254"/>
      <c r="J94" s="255"/>
      <c r="K94" s="254"/>
      <c r="L94" s="254"/>
    </row>
    <row r="95" spans="1:20" ht="10.5" customHeight="1">
      <c r="A95" s="231"/>
      <c r="H95" s="254"/>
      <c r="I95" s="254"/>
      <c r="J95" s="255"/>
      <c r="K95" s="254"/>
      <c r="L95" s="254"/>
    </row>
    <row r="96" spans="1:20">
      <c r="H96" s="254"/>
      <c r="I96" s="254"/>
      <c r="J96" s="255"/>
      <c r="K96" s="254"/>
      <c r="L96" s="254"/>
    </row>
    <row r="97" spans="8:12">
      <c r="H97" s="254"/>
      <c r="I97" s="254"/>
      <c r="J97" s="255"/>
      <c r="K97" s="254"/>
      <c r="L97" s="254"/>
    </row>
  </sheetData>
  <mergeCells count="10">
    <mergeCell ref="A1:B1"/>
    <mergeCell ref="A8:B8"/>
    <mergeCell ref="A3:I3"/>
    <mergeCell ref="E4:F4"/>
    <mergeCell ref="H4:I5"/>
    <mergeCell ref="C5:C6"/>
    <mergeCell ref="D5:D6"/>
    <mergeCell ref="E5:E6"/>
    <mergeCell ref="A4:A7"/>
    <mergeCell ref="B4:B7"/>
  </mergeCells>
  <conditionalFormatting sqref="T8:T88">
    <cfRule type="cellIs" dxfId="15" priority="1" operator="greaterThan">
      <formula>0.1</formula>
    </cfRule>
    <cfRule type="cellIs" dxfId="14" priority="2" operator="greaterThan">
      <formula>1</formula>
    </cfRule>
  </conditionalFormatting>
  <conditionalFormatting sqref="T8:T88">
    <cfRule type="cellIs" dxfId="13" priority="9" operator="greaterThan">
      <formula>0.1</formula>
    </cfRule>
    <cfRule type="cellIs" dxfId="12" priority="10" operator="greaterThan">
      <formula>1</formula>
    </cfRule>
  </conditionalFormatting>
  <conditionalFormatting sqref="S8:S88">
    <cfRule type="cellIs" dxfId="11" priority="15" operator="greaterThan">
      <formula>0</formula>
    </cfRule>
    <cfRule type="cellIs" dxfId="10" priority="16" operator="greaterThan">
      <formula>1</formula>
    </cfRule>
  </conditionalFormatting>
  <conditionalFormatting sqref="S8:S88">
    <cfRule type="cellIs" dxfId="9" priority="13" operator="greaterThan">
      <formula>0.1</formula>
    </cfRule>
    <cfRule type="cellIs" dxfId="8" priority="14" operator="greaterThan">
      <formula>1</formula>
    </cfRule>
  </conditionalFormatting>
  <conditionalFormatting sqref="T8:T88">
    <cfRule type="cellIs" dxfId="7" priority="11" operator="greaterThan">
      <formula>0</formula>
    </cfRule>
    <cfRule type="cellIs" dxfId="6" priority="12" operator="greaterThan">
      <formula>1</formula>
    </cfRule>
  </conditionalFormatting>
  <conditionalFormatting sqref="S8:S88">
    <cfRule type="cellIs" dxfId="5" priority="7" operator="greaterThan">
      <formula>0</formula>
    </cfRule>
    <cfRule type="cellIs" dxfId="4" priority="8" operator="greaterThan">
      <formula>1</formula>
    </cfRule>
  </conditionalFormatting>
  <conditionalFormatting sqref="S8:S88">
    <cfRule type="cellIs" dxfId="3" priority="5" operator="greaterThan">
      <formula>0.1</formula>
    </cfRule>
    <cfRule type="cellIs" dxfId="2" priority="6" operator="greaterThan">
      <formula>1</formula>
    </cfRule>
  </conditionalFormatting>
  <conditionalFormatting sqref="T8:T88">
    <cfRule type="cellIs" dxfId="1" priority="3" operator="greaterThan">
      <formula>0</formula>
    </cfRule>
    <cfRule type="cellIs" dxfId="0" priority="4" operator="greaterThan">
      <formula>1</formula>
    </cfRule>
  </conditionalFormatting>
  <printOptions horizontalCentered="1" verticalCentered="1"/>
  <pageMargins left="0.31496062992125984" right="0.31496062992125984" top="0.55118110236220474" bottom="0.55118110236220474" header="0.31496062992125984" footer="0.31496062992125984"/>
  <pageSetup scale="70"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K215"/>
  <sheetViews>
    <sheetView showGridLines="0" zoomScale="140" zoomScaleNormal="140" workbookViewId="0">
      <selection sqref="A1:F1"/>
    </sheetView>
  </sheetViews>
  <sheetFormatPr baseColWidth="10" defaultRowHeight="12"/>
  <cols>
    <col min="1" max="1" width="4.140625" style="43" customWidth="1"/>
    <col min="2" max="5" width="4.140625" style="1" customWidth="1"/>
    <col min="6" max="6" width="44.28515625" style="1" customWidth="1"/>
    <col min="7" max="7" width="13.85546875" style="42" customWidth="1"/>
    <col min="8" max="10" width="13.85546875" style="1" customWidth="1"/>
    <col min="11" max="11" width="0.7109375" style="3" customWidth="1"/>
    <col min="12" max="13" width="13.85546875" style="1" customWidth="1"/>
    <col min="14" max="14" width="4.140625" style="1" customWidth="1"/>
    <col min="15" max="16" width="4.5703125" style="1" customWidth="1"/>
    <col min="17" max="18" width="3.42578125" style="1" customWidth="1"/>
    <col min="19" max="19" width="1.140625" style="1" customWidth="1"/>
    <col min="20" max="20" width="5.42578125" style="1" customWidth="1"/>
    <col min="21" max="21" width="5.5703125" style="1" customWidth="1"/>
    <col min="22" max="22" width="1.140625" style="1" customWidth="1"/>
    <col min="23" max="24" width="3" style="1" customWidth="1"/>
    <col min="25" max="16384" width="11.42578125" style="1"/>
  </cols>
  <sheetData>
    <row r="1" spans="1:24" s="86" customFormat="1" ht="35.25" customHeight="1">
      <c r="A1" s="333" t="s">
        <v>0</v>
      </c>
      <c r="B1" s="333"/>
      <c r="C1" s="333"/>
      <c r="D1" s="333"/>
      <c r="E1" s="333"/>
      <c r="F1" s="333"/>
      <c r="G1" s="292" t="s">
        <v>83</v>
      </c>
      <c r="H1" s="89"/>
      <c r="I1" s="88"/>
      <c r="K1" s="87"/>
    </row>
    <row r="2" spans="1:24" ht="9" customHeight="1">
      <c r="G2" s="84"/>
      <c r="H2" s="84"/>
      <c r="I2" s="84"/>
      <c r="J2" s="84"/>
    </row>
    <row r="3" spans="1:24" s="85" customFormat="1" ht="66" customHeight="1">
      <c r="A3" s="334" t="s">
        <v>261</v>
      </c>
      <c r="B3" s="334"/>
      <c r="C3" s="334"/>
      <c r="D3" s="334"/>
      <c r="E3" s="334"/>
      <c r="F3" s="334"/>
      <c r="G3" s="334"/>
      <c r="H3" s="334"/>
      <c r="I3" s="334"/>
      <c r="J3" s="335"/>
      <c r="K3" s="335"/>
      <c r="L3" s="335"/>
      <c r="M3" s="335"/>
    </row>
    <row r="4" spans="1:24" s="297" customFormat="1" ht="11.25" customHeight="1">
      <c r="A4" s="338" t="s">
        <v>260</v>
      </c>
      <c r="B4" s="338"/>
      <c r="C4" s="340" t="s">
        <v>668</v>
      </c>
      <c r="D4" s="340"/>
      <c r="E4" s="340"/>
      <c r="F4" s="340"/>
      <c r="G4" s="257"/>
      <c r="H4" s="257"/>
      <c r="I4" s="329" t="s">
        <v>1</v>
      </c>
      <c r="J4" s="329"/>
      <c r="K4" s="257"/>
      <c r="L4" s="328" t="s">
        <v>4</v>
      </c>
      <c r="M4" s="328"/>
      <c r="N4" s="299"/>
      <c r="O4" s="293"/>
    </row>
    <row r="5" spans="1:24" s="297" customFormat="1" ht="11.25" customHeight="1">
      <c r="A5" s="338"/>
      <c r="B5" s="338"/>
      <c r="C5" s="340"/>
      <c r="D5" s="340"/>
      <c r="E5" s="340"/>
      <c r="F5" s="340"/>
      <c r="G5" s="336" t="s">
        <v>2</v>
      </c>
      <c r="H5" s="336" t="s">
        <v>81</v>
      </c>
      <c r="I5" s="337" t="s">
        <v>259</v>
      </c>
      <c r="J5" s="104" t="s">
        <v>35</v>
      </c>
      <c r="K5" s="256"/>
      <c r="L5" s="329"/>
      <c r="M5" s="329"/>
    </row>
    <row r="6" spans="1:24" s="297" customFormat="1" ht="19.5" customHeight="1">
      <c r="A6" s="338"/>
      <c r="B6" s="338"/>
      <c r="C6" s="340"/>
      <c r="D6" s="340"/>
      <c r="E6" s="340"/>
      <c r="F6" s="340"/>
      <c r="G6" s="336"/>
      <c r="H6" s="336"/>
      <c r="I6" s="336"/>
      <c r="J6" s="257" t="s">
        <v>92</v>
      </c>
      <c r="K6" s="257"/>
      <c r="L6" s="256" t="s">
        <v>3</v>
      </c>
      <c r="M6" s="256" t="s">
        <v>6</v>
      </c>
    </row>
    <row r="7" spans="1:24" s="297" customFormat="1" ht="11.25" customHeight="1">
      <c r="A7" s="339"/>
      <c r="B7" s="339"/>
      <c r="C7" s="341"/>
      <c r="D7" s="341"/>
      <c r="E7" s="341"/>
      <c r="F7" s="341"/>
      <c r="G7" s="253" t="s">
        <v>7</v>
      </c>
      <c r="H7" s="253" t="s">
        <v>8</v>
      </c>
      <c r="I7" s="253" t="s">
        <v>9</v>
      </c>
      <c r="J7" s="258" t="s">
        <v>10</v>
      </c>
      <c r="K7" s="258"/>
      <c r="L7" s="258" t="s">
        <v>78</v>
      </c>
      <c r="M7" s="258" t="s">
        <v>79</v>
      </c>
    </row>
    <row r="8" spans="1:24" ht="11.25" customHeight="1">
      <c r="A8" s="83" t="s">
        <v>258</v>
      </c>
      <c r="B8" s="82"/>
      <c r="C8" s="82"/>
      <c r="D8" s="82"/>
      <c r="E8" s="82"/>
      <c r="F8" s="82"/>
      <c r="G8" s="54">
        <f>G9+G17+G74+G94+G107+G113+G147+G160+G172+G179</f>
        <v>318906.69617947243</v>
      </c>
      <c r="H8" s="54">
        <f>H9+H17+H74+H94+H107+H113+H147+H160+H172+H179</f>
        <v>305793.8631384403</v>
      </c>
      <c r="I8" s="54">
        <f>I9+I17+I74+I94+I107+I113+I147+I160+I172+I179</f>
        <v>71239.884207715077</v>
      </c>
      <c r="J8" s="54">
        <f>J9+J17+J74+J94+J107+J113+J147+J160+J172+J179</f>
        <v>66077.699454646849</v>
      </c>
      <c r="K8" s="54"/>
      <c r="L8" s="54">
        <f t="shared" ref="L8:L39" si="0">IFERROR(+J8/H8*100,"n.a")</f>
        <v>21.608576044160792</v>
      </c>
      <c r="M8" s="54">
        <f t="shared" ref="M8:M39" si="1">IFERROR(+J8/I8*100,"n.a.")</f>
        <v>92.753799629970231</v>
      </c>
      <c r="O8" s="41"/>
      <c r="P8" s="41"/>
      <c r="Q8" s="37"/>
      <c r="R8" s="37"/>
      <c r="S8" s="37"/>
      <c r="T8" s="38"/>
      <c r="U8" s="38"/>
      <c r="V8" s="39"/>
      <c r="W8" s="40"/>
      <c r="X8" s="40"/>
    </row>
    <row r="9" spans="1:24" s="20" customFormat="1" ht="11.25" customHeight="1">
      <c r="A9" s="68" t="s">
        <v>105</v>
      </c>
      <c r="B9" s="68"/>
      <c r="C9" s="68"/>
      <c r="D9" s="68"/>
      <c r="E9" s="68"/>
      <c r="F9" s="68"/>
      <c r="G9" s="67">
        <f t="shared" ref="G9:J10" si="2">+G10</f>
        <v>2942.4300029999999</v>
      </c>
      <c r="H9" s="67">
        <f t="shared" si="2"/>
        <v>2942.4300029999999</v>
      </c>
      <c r="I9" s="67">
        <f t="shared" si="2"/>
        <v>1057.889394</v>
      </c>
      <c r="J9" s="67">
        <f t="shared" si="2"/>
        <v>956.64371300000005</v>
      </c>
      <c r="K9" s="67"/>
      <c r="L9" s="67">
        <f t="shared" si="0"/>
        <v>32.512029581829957</v>
      </c>
      <c r="M9" s="67">
        <f t="shared" si="1"/>
        <v>90.429464405803472</v>
      </c>
      <c r="O9" s="41"/>
      <c r="P9" s="41"/>
      <c r="Q9" s="37"/>
      <c r="R9" s="37"/>
      <c r="S9" s="37"/>
      <c r="T9" s="38"/>
      <c r="U9" s="38"/>
      <c r="V9" s="39"/>
      <c r="W9" s="40"/>
      <c r="X9" s="40"/>
    </row>
    <row r="10" spans="1:24" s="20" customFormat="1" ht="11.25" customHeight="1">
      <c r="A10" s="56"/>
      <c r="B10" s="55" t="s">
        <v>257</v>
      </c>
      <c r="C10" s="56"/>
      <c r="D10" s="56"/>
      <c r="E10" s="56"/>
      <c r="F10" s="56"/>
      <c r="G10" s="54">
        <f t="shared" si="2"/>
        <v>2942.4300029999999</v>
      </c>
      <c r="H10" s="54">
        <f t="shared" si="2"/>
        <v>2942.4300029999999</v>
      </c>
      <c r="I10" s="54">
        <f t="shared" si="2"/>
        <v>1057.889394</v>
      </c>
      <c r="J10" s="54">
        <f t="shared" si="2"/>
        <v>956.64371300000005</v>
      </c>
      <c r="K10" s="65"/>
      <c r="L10" s="54">
        <f t="shared" si="0"/>
        <v>32.512029581829957</v>
      </c>
      <c r="M10" s="54">
        <f t="shared" si="1"/>
        <v>90.429464405803472</v>
      </c>
      <c r="O10" s="41"/>
      <c r="P10" s="41"/>
      <c r="Q10" s="37"/>
      <c r="R10" s="37"/>
      <c r="S10" s="37"/>
      <c r="T10" s="38"/>
      <c r="U10" s="38"/>
      <c r="V10" s="39"/>
      <c r="W10" s="40"/>
      <c r="X10" s="40"/>
    </row>
    <row r="11" spans="1:24" s="20" customFormat="1" ht="11.25" customHeight="1">
      <c r="A11" s="56"/>
      <c r="B11" s="56"/>
      <c r="C11" s="55" t="s">
        <v>256</v>
      </c>
      <c r="D11" s="55"/>
      <c r="E11" s="55"/>
      <c r="F11" s="55"/>
      <c r="G11" s="54">
        <f>SUM(G12:G16)</f>
        <v>2942.4300029999999</v>
      </c>
      <c r="H11" s="54">
        <f>SUM(H12:H16)</f>
        <v>2942.4300029999999</v>
      </c>
      <c r="I11" s="54">
        <f>SUM(I12:I16)</f>
        <v>1057.889394</v>
      </c>
      <c r="J11" s="54">
        <f>SUM(J12:J16)</f>
        <v>956.64371300000005</v>
      </c>
      <c r="K11" s="69"/>
      <c r="L11" s="54">
        <f t="shared" si="0"/>
        <v>32.512029581829957</v>
      </c>
      <c r="M11" s="54">
        <f t="shared" si="1"/>
        <v>90.429464405803472</v>
      </c>
      <c r="O11" s="41"/>
      <c r="P11" s="41"/>
      <c r="Q11" s="37"/>
      <c r="R11" s="37"/>
      <c r="S11" s="37"/>
      <c r="T11" s="38"/>
      <c r="U11" s="38"/>
      <c r="V11" s="39"/>
      <c r="W11" s="40"/>
      <c r="X11" s="40"/>
    </row>
    <row r="12" spans="1:24" ht="11.25" customHeight="1">
      <c r="A12" s="47"/>
      <c r="B12" s="47"/>
      <c r="C12" s="47"/>
      <c r="D12" s="53" t="s">
        <v>255</v>
      </c>
      <c r="E12" s="53"/>
      <c r="F12" s="53"/>
      <c r="G12" s="51">
        <v>1543.920003</v>
      </c>
      <c r="H12" s="51">
        <v>1543.920003</v>
      </c>
      <c r="I12" s="51">
        <v>469.85871300000002</v>
      </c>
      <c r="J12" s="51">
        <v>469.85871300000002</v>
      </c>
      <c r="K12" s="57">
        <v>0</v>
      </c>
      <c r="L12" s="51">
        <f t="shared" si="0"/>
        <v>30.432840567323101</v>
      </c>
      <c r="M12" s="51">
        <f t="shared" si="1"/>
        <v>100</v>
      </c>
      <c r="O12" s="41"/>
      <c r="P12" s="41"/>
      <c r="Q12" s="37"/>
      <c r="R12" s="37"/>
      <c r="S12" s="37"/>
      <c r="T12" s="38"/>
      <c r="U12" s="38"/>
      <c r="V12" s="39"/>
      <c r="W12" s="40"/>
      <c r="X12" s="40"/>
    </row>
    <row r="13" spans="1:24" ht="11.25" customHeight="1">
      <c r="A13" s="47"/>
      <c r="B13" s="47"/>
      <c r="C13" s="47"/>
      <c r="D13" s="81" t="s">
        <v>254</v>
      </c>
      <c r="E13" s="53"/>
      <c r="F13" s="53"/>
      <c r="G13" s="51">
        <v>38.51</v>
      </c>
      <c r="H13" s="51">
        <v>38.51</v>
      </c>
      <c r="I13" s="51">
        <v>16.030681000000001</v>
      </c>
      <c r="J13" s="51">
        <v>0</v>
      </c>
      <c r="K13" s="57">
        <v>0</v>
      </c>
      <c r="L13" s="51">
        <f t="shared" si="0"/>
        <v>0</v>
      </c>
      <c r="M13" s="51">
        <f t="shared" si="1"/>
        <v>0</v>
      </c>
      <c r="O13" s="41"/>
      <c r="P13" s="41"/>
      <c r="Q13" s="37"/>
      <c r="R13" s="37"/>
      <c r="S13" s="37"/>
      <c r="T13" s="38"/>
      <c r="U13" s="38"/>
      <c r="V13" s="39"/>
      <c r="W13" s="40"/>
      <c r="X13" s="40"/>
    </row>
    <row r="14" spans="1:24" ht="11.25" customHeight="1">
      <c r="A14" s="47"/>
      <c r="B14" s="47"/>
      <c r="C14" s="47"/>
      <c r="D14" s="81" t="s">
        <v>253</v>
      </c>
      <c r="E14" s="53"/>
      <c r="F14" s="53"/>
      <c r="G14" s="51">
        <v>900</v>
      </c>
      <c r="H14" s="51">
        <v>900</v>
      </c>
      <c r="I14" s="51">
        <v>112</v>
      </c>
      <c r="J14" s="60">
        <v>76.784999999999997</v>
      </c>
      <c r="K14" s="58">
        <v>0</v>
      </c>
      <c r="L14" s="60">
        <f t="shared" si="0"/>
        <v>8.5316666666666663</v>
      </c>
      <c r="M14" s="60">
        <f t="shared" si="1"/>
        <v>68.558035714285708</v>
      </c>
      <c r="O14" s="41"/>
      <c r="P14" s="41"/>
      <c r="Q14" s="37"/>
      <c r="R14" s="37"/>
      <c r="S14" s="37"/>
      <c r="T14" s="38"/>
      <c r="U14" s="38"/>
      <c r="V14" s="39"/>
      <c r="W14" s="40"/>
      <c r="X14" s="40"/>
    </row>
    <row r="15" spans="1:24" ht="11.25" customHeight="1">
      <c r="A15" s="47"/>
      <c r="B15" s="47"/>
      <c r="C15" s="47"/>
      <c r="D15" s="81" t="s">
        <v>252</v>
      </c>
      <c r="E15" s="53"/>
      <c r="F15" s="53"/>
      <c r="G15" s="51">
        <v>300</v>
      </c>
      <c r="H15" s="51">
        <v>300</v>
      </c>
      <c r="I15" s="51">
        <v>300</v>
      </c>
      <c r="J15" s="60">
        <v>250</v>
      </c>
      <c r="K15" s="58">
        <v>0</v>
      </c>
      <c r="L15" s="60">
        <f t="shared" si="0"/>
        <v>83.333333333333343</v>
      </c>
      <c r="M15" s="60">
        <f t="shared" si="1"/>
        <v>83.333333333333343</v>
      </c>
      <c r="O15" s="41"/>
      <c r="P15" s="41"/>
      <c r="Q15" s="37"/>
      <c r="R15" s="37"/>
      <c r="S15" s="37"/>
      <c r="T15" s="38"/>
      <c r="U15" s="38"/>
      <c r="V15" s="39"/>
      <c r="W15" s="40"/>
      <c r="X15" s="40"/>
    </row>
    <row r="16" spans="1:24" ht="11.25" customHeight="1">
      <c r="A16" s="47"/>
      <c r="B16" s="47"/>
      <c r="C16" s="47"/>
      <c r="D16" s="53" t="s">
        <v>251</v>
      </c>
      <c r="E16" s="53"/>
      <c r="F16" s="53"/>
      <c r="G16" s="51">
        <v>160</v>
      </c>
      <c r="H16" s="51">
        <v>160</v>
      </c>
      <c r="I16" s="51">
        <v>160</v>
      </c>
      <c r="J16" s="51">
        <v>160</v>
      </c>
      <c r="K16" s="57">
        <v>0</v>
      </c>
      <c r="L16" s="51">
        <f t="shared" si="0"/>
        <v>100</v>
      </c>
      <c r="M16" s="51">
        <f t="shared" si="1"/>
        <v>100</v>
      </c>
      <c r="O16" s="41"/>
      <c r="P16" s="41"/>
      <c r="Q16" s="37"/>
      <c r="R16" s="37"/>
      <c r="S16" s="37"/>
      <c r="T16" s="38"/>
      <c r="U16" s="38"/>
      <c r="V16" s="39"/>
      <c r="W16" s="40"/>
      <c r="X16" s="40"/>
    </row>
    <row r="17" spans="1:24" s="20" customFormat="1" ht="11.25" customHeight="1">
      <c r="A17" s="68" t="s">
        <v>107</v>
      </c>
      <c r="B17" s="68"/>
      <c r="C17" s="68"/>
      <c r="D17" s="68"/>
      <c r="E17" s="68"/>
      <c r="F17" s="68"/>
      <c r="G17" s="67">
        <f>+G18+G23</f>
        <v>52331.104342149993</v>
      </c>
      <c r="H17" s="67">
        <f>+H18+H23</f>
        <v>52183.562288221998</v>
      </c>
      <c r="I17" s="67">
        <f>+I18+I23</f>
        <v>8453.6651965420006</v>
      </c>
      <c r="J17" s="67">
        <f>+J18+J23</f>
        <v>6211.4444278540004</v>
      </c>
      <c r="K17" s="67"/>
      <c r="L17" s="67">
        <f t="shared" si="0"/>
        <v>11.90306708757586</v>
      </c>
      <c r="M17" s="67">
        <f t="shared" si="1"/>
        <v>73.476347636700964</v>
      </c>
      <c r="O17" s="41"/>
      <c r="P17" s="41"/>
      <c r="Q17" s="37"/>
      <c r="R17" s="37"/>
      <c r="S17" s="37"/>
      <c r="T17" s="38"/>
      <c r="U17" s="38"/>
      <c r="V17" s="39"/>
      <c r="W17" s="40"/>
      <c r="X17" s="40"/>
    </row>
    <row r="18" spans="1:24" s="20" customFormat="1" ht="11.25" customHeight="1">
      <c r="A18" s="56"/>
      <c r="B18" s="56" t="s">
        <v>250</v>
      </c>
      <c r="C18" s="56"/>
      <c r="D18" s="56"/>
      <c r="E18" s="55"/>
      <c r="F18" s="55"/>
      <c r="G18" s="54">
        <f t="shared" ref="G18:J19" si="3">+G19</f>
        <v>9421.8105400000004</v>
      </c>
      <c r="H18" s="54">
        <f t="shared" si="3"/>
        <v>9406.2705399999995</v>
      </c>
      <c r="I18" s="54">
        <f t="shared" si="3"/>
        <v>3380.3292108200012</v>
      </c>
      <c r="J18" s="54">
        <f t="shared" si="3"/>
        <v>2495.9635554700003</v>
      </c>
      <c r="K18" s="54"/>
      <c r="L18" s="54">
        <f t="shared" si="0"/>
        <v>26.53510277910846</v>
      </c>
      <c r="M18" s="54">
        <f t="shared" si="1"/>
        <v>73.837883821514794</v>
      </c>
      <c r="O18" s="41"/>
      <c r="P18" s="41"/>
      <c r="Q18" s="37"/>
      <c r="R18" s="37"/>
      <c r="S18" s="37"/>
      <c r="T18" s="38"/>
      <c r="U18" s="38"/>
      <c r="V18" s="39"/>
      <c r="W18" s="40"/>
      <c r="X18" s="40"/>
    </row>
    <row r="19" spans="1:24" s="20" customFormat="1" ht="11.25" customHeight="1">
      <c r="A19" s="56"/>
      <c r="B19" s="56"/>
      <c r="C19" s="55" t="s">
        <v>126</v>
      </c>
      <c r="D19" s="55"/>
      <c r="E19" s="55"/>
      <c r="F19" s="55"/>
      <c r="G19" s="54">
        <f t="shared" si="3"/>
        <v>9421.8105400000004</v>
      </c>
      <c r="H19" s="54">
        <f t="shared" si="3"/>
        <v>9406.2705399999995</v>
      </c>
      <c r="I19" s="54">
        <f t="shared" si="3"/>
        <v>3380.3292108200012</v>
      </c>
      <c r="J19" s="54">
        <f t="shared" si="3"/>
        <v>2495.9635554700003</v>
      </c>
      <c r="K19" s="54"/>
      <c r="L19" s="54">
        <f t="shared" si="0"/>
        <v>26.53510277910846</v>
      </c>
      <c r="M19" s="54">
        <f t="shared" si="1"/>
        <v>73.837883821514794</v>
      </c>
      <c r="O19" s="41"/>
      <c r="P19" s="41"/>
      <c r="Q19" s="37"/>
      <c r="R19" s="37"/>
      <c r="S19" s="37"/>
      <c r="T19" s="38"/>
      <c r="U19" s="38"/>
      <c r="V19" s="39"/>
      <c r="W19" s="40"/>
      <c r="X19" s="40"/>
    </row>
    <row r="20" spans="1:24" s="20" customFormat="1" ht="11.25" customHeight="1">
      <c r="A20" s="56"/>
      <c r="B20" s="56"/>
      <c r="C20" s="56"/>
      <c r="D20" s="56" t="s">
        <v>250</v>
      </c>
      <c r="E20" s="55"/>
      <c r="F20" s="55"/>
      <c r="G20" s="54">
        <f>SUM(G21:G22)</f>
        <v>9421.8105400000004</v>
      </c>
      <c r="H20" s="54">
        <f>SUM(H21:H22)</f>
        <v>9406.2705399999995</v>
      </c>
      <c r="I20" s="54">
        <f>SUM(I21:I22)</f>
        <v>3380.3292108200012</v>
      </c>
      <c r="J20" s="54">
        <f>SUM(J21:J22)</f>
        <v>2495.9635554700003</v>
      </c>
      <c r="K20" s="54"/>
      <c r="L20" s="54">
        <f t="shared" si="0"/>
        <v>26.53510277910846</v>
      </c>
      <c r="M20" s="54">
        <f t="shared" si="1"/>
        <v>73.837883821514794</v>
      </c>
      <c r="O20" s="41"/>
      <c r="P20" s="41"/>
      <c r="Q20" s="37"/>
      <c r="R20" s="37"/>
      <c r="S20" s="37"/>
      <c r="T20" s="38"/>
      <c r="U20" s="38"/>
      <c r="V20" s="39"/>
      <c r="W20" s="40"/>
      <c r="X20" s="40"/>
    </row>
    <row r="21" spans="1:24" ht="11.25" customHeight="1">
      <c r="A21" s="47"/>
      <c r="B21" s="47"/>
      <c r="C21" s="47"/>
      <c r="D21" s="47"/>
      <c r="E21" s="53" t="s">
        <v>249</v>
      </c>
      <c r="F21" s="53"/>
      <c r="G21" s="52">
        <v>9144.5677749999995</v>
      </c>
      <c r="H21" s="51">
        <v>9144.5677749999995</v>
      </c>
      <c r="I21" s="51">
        <v>3357.106321440001</v>
      </c>
      <c r="J21" s="60">
        <v>2476.7274038500004</v>
      </c>
      <c r="K21" s="60">
        <v>870.22029739000004</v>
      </c>
      <c r="L21" s="75">
        <f t="shared" si="0"/>
        <v>27.084138526711293</v>
      </c>
      <c r="M21" s="75">
        <f t="shared" si="1"/>
        <v>73.775661736790937</v>
      </c>
      <c r="O21" s="41"/>
      <c r="P21" s="41"/>
      <c r="Q21" s="37"/>
      <c r="R21" s="37"/>
      <c r="S21" s="37"/>
      <c r="T21" s="38"/>
      <c r="U21" s="38"/>
      <c r="V21" s="39"/>
      <c r="W21" s="40"/>
      <c r="X21" s="40"/>
    </row>
    <row r="22" spans="1:24" ht="11.25" customHeight="1">
      <c r="A22" s="47"/>
      <c r="B22" s="47"/>
      <c r="C22" s="47"/>
      <c r="D22" s="47"/>
      <c r="E22" s="53" t="s">
        <v>248</v>
      </c>
      <c r="F22" s="53"/>
      <c r="G22" s="52">
        <v>277.24276500000002</v>
      </c>
      <c r="H22" s="51">
        <v>261.702765</v>
      </c>
      <c r="I22" s="51">
        <v>23.222889380000002</v>
      </c>
      <c r="J22" s="60">
        <v>19.236151620000001</v>
      </c>
      <c r="K22" s="60">
        <v>4.4599999999999996E-6</v>
      </c>
      <c r="L22" s="75">
        <f t="shared" si="0"/>
        <v>7.3503814986440821</v>
      </c>
      <c r="M22" s="75">
        <f t="shared" si="1"/>
        <v>82.832722945175561</v>
      </c>
      <c r="O22" s="41"/>
      <c r="P22" s="41"/>
      <c r="Q22" s="37"/>
      <c r="R22" s="37"/>
      <c r="S22" s="37"/>
      <c r="T22" s="38"/>
      <c r="U22" s="38"/>
      <c r="V22" s="39"/>
      <c r="W22" s="40"/>
      <c r="X22" s="40"/>
    </row>
    <row r="23" spans="1:24" s="20" customFormat="1" ht="11.25" customHeight="1">
      <c r="A23" s="56"/>
      <c r="B23" s="56" t="s">
        <v>247</v>
      </c>
      <c r="C23" s="56"/>
      <c r="D23" s="56"/>
      <c r="E23" s="55"/>
      <c r="F23" s="55"/>
      <c r="G23" s="54">
        <f>+G24+G67+G69+G72</f>
        <v>42909.293802149994</v>
      </c>
      <c r="H23" s="54">
        <f>+H24+H67+H69+H72</f>
        <v>42777.291748222</v>
      </c>
      <c r="I23" s="54">
        <f>+I24+I67+I69+I72</f>
        <v>5073.3359857219994</v>
      </c>
      <c r="J23" s="59">
        <f>+J24+J67+J69+J72</f>
        <v>3715.4808723840001</v>
      </c>
      <c r="K23" s="59"/>
      <c r="L23" s="59">
        <f t="shared" si="0"/>
        <v>8.6856383855540145</v>
      </c>
      <c r="M23" s="59">
        <f t="shared" si="1"/>
        <v>73.235458539323233</v>
      </c>
      <c r="O23" s="41"/>
      <c r="P23" s="41"/>
      <c r="Q23" s="37"/>
      <c r="R23" s="37"/>
      <c r="S23" s="37"/>
      <c r="T23" s="38"/>
      <c r="U23" s="38"/>
      <c r="V23" s="39"/>
      <c r="W23" s="40"/>
      <c r="X23" s="40"/>
    </row>
    <row r="24" spans="1:24" s="20" customFormat="1" ht="11.25" customHeight="1">
      <c r="A24" s="56"/>
      <c r="B24" s="56"/>
      <c r="C24" s="55" t="s">
        <v>126</v>
      </c>
      <c r="D24" s="56"/>
      <c r="E24" s="55"/>
      <c r="F24" s="55"/>
      <c r="G24" s="54">
        <f>+G25+G28+G29+G35+G39+G45+G51+G61+G64</f>
        <v>41492.799225999996</v>
      </c>
      <c r="H24" s="54">
        <f>+H25+H28+H29+H35+H39+H45+H51+H61+H64</f>
        <v>41451.437261539999</v>
      </c>
      <c r="I24" s="54">
        <f>+I25+I28+I29+I35+I39+I45+I51+I61+I64</f>
        <v>4757.7409271799997</v>
      </c>
      <c r="J24" s="59">
        <f>+J25+J28+J29+J35+J39+J45+J51+J61+J64</f>
        <v>3410.0170868099999</v>
      </c>
      <c r="K24" s="59"/>
      <c r="L24" s="59">
        <f t="shared" si="0"/>
        <v>8.2265352231198161</v>
      </c>
      <c r="M24" s="59">
        <f t="shared" si="1"/>
        <v>71.673030099837305</v>
      </c>
      <c r="O24" s="41"/>
      <c r="P24" s="41"/>
      <c r="Q24" s="37"/>
      <c r="R24" s="37"/>
      <c r="S24" s="37"/>
      <c r="T24" s="38"/>
      <c r="U24" s="38"/>
      <c r="V24" s="39"/>
      <c r="W24" s="40"/>
      <c r="X24" s="40"/>
    </row>
    <row r="25" spans="1:24" s="20" customFormat="1" ht="11.25" customHeight="1">
      <c r="A25" s="56"/>
      <c r="B25" s="56"/>
      <c r="C25" s="56"/>
      <c r="D25" s="56" t="s">
        <v>163</v>
      </c>
      <c r="E25" s="55"/>
      <c r="F25" s="55"/>
      <c r="G25" s="66">
        <f>SUM(G26:G27)</f>
        <v>2005.6463920000001</v>
      </c>
      <c r="H25" s="66">
        <f>SUM(H26:H27)</f>
        <v>1949.5167485400002</v>
      </c>
      <c r="I25" s="66">
        <f>SUM(I26:I27)</f>
        <v>139.05420673</v>
      </c>
      <c r="J25" s="77">
        <f>SUM(J26:J27)</f>
        <v>94.857065460000015</v>
      </c>
      <c r="K25" s="80"/>
      <c r="L25" s="77">
        <f t="shared" si="0"/>
        <v>4.8656707120387042</v>
      </c>
      <c r="M25" s="77">
        <f t="shared" si="1"/>
        <v>68.215890544169525</v>
      </c>
      <c r="O25" s="41"/>
      <c r="P25" s="41"/>
      <c r="Q25" s="37"/>
      <c r="R25" s="37"/>
      <c r="S25" s="37"/>
      <c r="T25" s="38"/>
      <c r="U25" s="38"/>
      <c r="V25" s="39"/>
      <c r="W25" s="40"/>
      <c r="X25" s="40"/>
    </row>
    <row r="26" spans="1:24" ht="11.25" customHeight="1">
      <c r="A26" s="47"/>
      <c r="B26" s="47"/>
      <c r="C26" s="47"/>
      <c r="D26" s="47"/>
      <c r="E26" s="53" t="s">
        <v>246</v>
      </c>
      <c r="F26" s="53"/>
      <c r="G26" s="52">
        <v>1915.6463920000001</v>
      </c>
      <c r="H26" s="51">
        <v>1859.5167485400002</v>
      </c>
      <c r="I26" s="51">
        <v>138.94447731</v>
      </c>
      <c r="J26" s="60">
        <v>94.857065460000015</v>
      </c>
      <c r="K26" s="60"/>
      <c r="L26" s="75">
        <f t="shared" si="0"/>
        <v>5.1011675767092202</v>
      </c>
      <c r="M26" s="75">
        <f t="shared" si="1"/>
        <v>68.269763071160966</v>
      </c>
      <c r="O26" s="41"/>
      <c r="P26" s="41"/>
      <c r="Q26" s="37"/>
      <c r="R26" s="37"/>
      <c r="S26" s="37"/>
      <c r="T26" s="38"/>
      <c r="U26" s="38"/>
      <c r="V26" s="39"/>
      <c r="W26" s="40"/>
      <c r="X26" s="40"/>
    </row>
    <row r="27" spans="1:24" ht="11.25" customHeight="1">
      <c r="A27" s="47"/>
      <c r="B27" s="47"/>
      <c r="C27" s="47"/>
      <c r="D27" s="47"/>
      <c r="E27" s="53" t="s">
        <v>245</v>
      </c>
      <c r="F27" s="53"/>
      <c r="G27" s="52">
        <v>90</v>
      </c>
      <c r="H27" s="51">
        <v>90</v>
      </c>
      <c r="I27" s="51">
        <v>0.10972941999999999</v>
      </c>
      <c r="J27" s="60">
        <v>0</v>
      </c>
      <c r="K27" s="60"/>
      <c r="L27" s="75">
        <f t="shared" si="0"/>
        <v>0</v>
      </c>
      <c r="M27" s="75">
        <f t="shared" si="1"/>
        <v>0</v>
      </c>
      <c r="O27" s="41"/>
      <c r="P27" s="41"/>
      <c r="Q27" s="37"/>
      <c r="R27" s="37"/>
      <c r="S27" s="37"/>
      <c r="T27" s="38"/>
      <c r="U27" s="38"/>
      <c r="V27" s="39"/>
      <c r="W27" s="40"/>
      <c r="X27" s="40"/>
    </row>
    <row r="28" spans="1:24" s="20" customFormat="1" ht="11.25" customHeight="1">
      <c r="A28" s="56"/>
      <c r="B28" s="56"/>
      <c r="C28" s="56"/>
      <c r="D28" s="56" t="s">
        <v>244</v>
      </c>
      <c r="E28" s="55"/>
      <c r="F28" s="55"/>
      <c r="G28" s="66">
        <v>2000</v>
      </c>
      <c r="H28" s="66">
        <v>2000</v>
      </c>
      <c r="I28" s="66">
        <v>87.4</v>
      </c>
      <c r="J28" s="77">
        <v>87.4</v>
      </c>
      <c r="K28" s="78"/>
      <c r="L28" s="77">
        <f t="shared" si="0"/>
        <v>4.37</v>
      </c>
      <c r="M28" s="77">
        <f t="shared" si="1"/>
        <v>100</v>
      </c>
      <c r="O28" s="41"/>
      <c r="P28" s="41"/>
      <c r="Q28" s="37"/>
      <c r="R28" s="37"/>
      <c r="S28" s="37"/>
      <c r="T28" s="38"/>
      <c r="U28" s="38"/>
      <c r="V28" s="39"/>
      <c r="W28" s="40"/>
      <c r="X28" s="40"/>
    </row>
    <row r="29" spans="1:24" s="20" customFormat="1" ht="11.25" customHeight="1">
      <c r="A29" s="56"/>
      <c r="B29" s="56"/>
      <c r="C29" s="56"/>
      <c r="D29" s="55" t="s">
        <v>44</v>
      </c>
      <c r="E29" s="79"/>
      <c r="F29" s="79"/>
      <c r="G29" s="54">
        <f>SUM(G30:G34)</f>
        <v>16348.859445</v>
      </c>
      <c r="H29" s="54">
        <f>SUM(H30:H34)</f>
        <v>16340.859445</v>
      </c>
      <c r="I29" s="54">
        <f>SUM(I30:I34)</f>
        <v>1285.7926908300001</v>
      </c>
      <c r="J29" s="59">
        <f>SUM(J30:J34)</f>
        <v>959.29811219999999</v>
      </c>
      <c r="K29" s="78"/>
      <c r="L29" s="59">
        <f t="shared" si="0"/>
        <v>5.8705487029540997</v>
      </c>
      <c r="M29" s="59">
        <f t="shared" si="1"/>
        <v>74.607525695355875</v>
      </c>
      <c r="O29" s="41"/>
      <c r="P29" s="41"/>
      <c r="Q29" s="37"/>
      <c r="R29" s="37"/>
      <c r="S29" s="37"/>
      <c r="T29" s="38"/>
      <c r="U29" s="38"/>
      <c r="V29" s="39"/>
      <c r="W29" s="40"/>
      <c r="X29" s="40"/>
    </row>
    <row r="30" spans="1:24" ht="11.25" customHeight="1">
      <c r="A30" s="47"/>
      <c r="B30" s="47"/>
      <c r="C30" s="47"/>
      <c r="D30" s="47"/>
      <c r="E30" s="53" t="s">
        <v>243</v>
      </c>
      <c r="F30" s="53"/>
      <c r="G30" s="52">
        <v>1654.8963040000001</v>
      </c>
      <c r="H30" s="51">
        <v>2354.8963039999999</v>
      </c>
      <c r="I30" s="51">
        <v>561.70893689000002</v>
      </c>
      <c r="J30" s="60">
        <v>473.40471120000001</v>
      </c>
      <c r="K30" s="60"/>
      <c r="L30" s="75">
        <f t="shared" si="0"/>
        <v>20.102996059566621</v>
      </c>
      <c r="M30" s="75">
        <f t="shared" si="1"/>
        <v>84.279362514879708</v>
      </c>
      <c r="O30" s="41"/>
      <c r="P30" s="41"/>
      <c r="Q30" s="37"/>
      <c r="R30" s="37"/>
      <c r="S30" s="37"/>
      <c r="T30" s="38"/>
      <c r="U30" s="38"/>
      <c r="V30" s="39"/>
      <c r="W30" s="40"/>
      <c r="X30" s="40"/>
    </row>
    <row r="31" spans="1:24" ht="11.25" customHeight="1">
      <c r="A31" s="47"/>
      <c r="B31" s="47"/>
      <c r="C31" s="53"/>
      <c r="D31" s="53"/>
      <c r="E31" s="53" t="s">
        <v>242</v>
      </c>
      <c r="F31" s="53"/>
      <c r="G31" s="64">
        <v>1172.218216</v>
      </c>
      <c r="H31" s="51">
        <v>464.21821599999998</v>
      </c>
      <c r="I31" s="51">
        <v>0.57166539000000005</v>
      </c>
      <c r="J31" s="60">
        <v>0</v>
      </c>
      <c r="K31" s="60"/>
      <c r="L31" s="63">
        <f t="shared" si="0"/>
        <v>0</v>
      </c>
      <c r="M31" s="63">
        <f t="shared" si="1"/>
        <v>0</v>
      </c>
      <c r="O31" s="41"/>
      <c r="P31" s="41"/>
      <c r="Q31" s="37"/>
      <c r="R31" s="37"/>
      <c r="S31" s="37"/>
      <c r="T31" s="38"/>
      <c r="U31" s="38"/>
      <c r="V31" s="39"/>
      <c r="W31" s="40"/>
      <c r="X31" s="40"/>
    </row>
    <row r="32" spans="1:24" ht="11.25" customHeight="1">
      <c r="A32" s="47"/>
      <c r="B32" s="47"/>
      <c r="C32" s="53"/>
      <c r="D32" s="47"/>
      <c r="E32" s="53" t="s">
        <v>241</v>
      </c>
      <c r="F32" s="53"/>
      <c r="G32" s="64">
        <v>2591.0054129999999</v>
      </c>
      <c r="H32" s="51">
        <v>2591.0054129999999</v>
      </c>
      <c r="I32" s="51">
        <v>71.994163889999996</v>
      </c>
      <c r="J32" s="60">
        <v>0</v>
      </c>
      <c r="K32" s="60"/>
      <c r="L32" s="63">
        <f t="shared" si="0"/>
        <v>0</v>
      </c>
      <c r="M32" s="63">
        <f t="shared" si="1"/>
        <v>0</v>
      </c>
      <c r="O32" s="41"/>
      <c r="P32" s="41"/>
      <c r="Q32" s="37"/>
      <c r="R32" s="37"/>
      <c r="S32" s="37"/>
      <c r="T32" s="38"/>
      <c r="U32" s="38"/>
      <c r="V32" s="39"/>
      <c r="W32" s="40"/>
      <c r="X32" s="40"/>
    </row>
    <row r="33" spans="1:24" ht="11.25" customHeight="1">
      <c r="A33" s="47"/>
      <c r="B33" s="47"/>
      <c r="C33" s="47"/>
      <c r="D33" s="47"/>
      <c r="E33" s="53" t="s">
        <v>240</v>
      </c>
      <c r="F33" s="53"/>
      <c r="G33" s="52">
        <v>1985.942292</v>
      </c>
      <c r="H33" s="51">
        <v>1985.942292</v>
      </c>
      <c r="I33" s="51">
        <v>0.69198674999999998</v>
      </c>
      <c r="J33" s="60">
        <v>0</v>
      </c>
      <c r="K33" s="60"/>
      <c r="L33" s="75">
        <f t="shared" si="0"/>
        <v>0</v>
      </c>
      <c r="M33" s="75">
        <f t="shared" si="1"/>
        <v>0</v>
      </c>
      <c r="O33" s="41"/>
      <c r="P33" s="41"/>
      <c r="Q33" s="37"/>
      <c r="R33" s="37"/>
      <c r="S33" s="37"/>
      <c r="T33" s="38"/>
      <c r="U33" s="38"/>
      <c r="V33" s="39"/>
      <c r="W33" s="40"/>
      <c r="X33" s="40"/>
    </row>
    <row r="34" spans="1:24" ht="11.25" customHeight="1">
      <c r="A34" s="47"/>
      <c r="B34" s="47"/>
      <c r="C34" s="47"/>
      <c r="D34" s="47"/>
      <c r="E34" s="53" t="s">
        <v>239</v>
      </c>
      <c r="F34" s="53"/>
      <c r="G34" s="52">
        <v>8944.7972200000004</v>
      </c>
      <c r="H34" s="51">
        <v>8944.7972200000004</v>
      </c>
      <c r="I34" s="51">
        <v>650.82593791000011</v>
      </c>
      <c r="J34" s="51">
        <v>485.89340099999998</v>
      </c>
      <c r="K34" s="51"/>
      <c r="L34" s="52">
        <f t="shared" si="0"/>
        <v>5.4321343351817202</v>
      </c>
      <c r="M34" s="52">
        <f t="shared" si="1"/>
        <v>74.657965009869059</v>
      </c>
      <c r="O34" s="41"/>
      <c r="P34" s="41"/>
      <c r="Q34" s="37"/>
      <c r="R34" s="37"/>
      <c r="S34" s="37"/>
      <c r="T34" s="38"/>
      <c r="U34" s="38"/>
      <c r="V34" s="39"/>
      <c r="W34" s="40"/>
      <c r="X34" s="40"/>
    </row>
    <row r="35" spans="1:24" s="20" customFormat="1" ht="11.25" customHeight="1">
      <c r="A35" s="56"/>
      <c r="B35" s="56"/>
      <c r="C35" s="56"/>
      <c r="D35" s="56" t="s">
        <v>200</v>
      </c>
      <c r="E35" s="55"/>
      <c r="F35" s="55"/>
      <c r="G35" s="66">
        <f>SUM(G36:G38)</f>
        <v>889.22760700000003</v>
      </c>
      <c r="H35" s="66">
        <f>SUM(H36:H38)</f>
        <v>940.15860700000007</v>
      </c>
      <c r="I35" s="66">
        <f>SUM(I36:I38)</f>
        <v>398.87474648999995</v>
      </c>
      <c r="J35" s="66">
        <f>SUM(J36:J38)</f>
        <v>323.65561390000005</v>
      </c>
      <c r="K35" s="69"/>
      <c r="L35" s="66">
        <f t="shared" si="0"/>
        <v>34.425639619762585</v>
      </c>
      <c r="M35" s="66">
        <f t="shared" si="1"/>
        <v>81.142167246257173</v>
      </c>
      <c r="O35" s="41"/>
      <c r="P35" s="41"/>
      <c r="Q35" s="37"/>
      <c r="R35" s="37"/>
      <c r="S35" s="37"/>
      <c r="T35" s="38"/>
      <c r="U35" s="38"/>
      <c r="V35" s="39"/>
      <c r="W35" s="40"/>
      <c r="X35" s="40"/>
    </row>
    <row r="36" spans="1:24" ht="11.25" customHeight="1">
      <c r="A36" s="47"/>
      <c r="B36" s="47"/>
      <c r="C36" s="47"/>
      <c r="D36" s="47"/>
      <c r="E36" s="53" t="s">
        <v>238</v>
      </c>
      <c r="F36" s="53"/>
      <c r="G36" s="64">
        <v>151.084002</v>
      </c>
      <c r="H36" s="51">
        <v>151.084002</v>
      </c>
      <c r="I36" s="51">
        <v>63.740669529999998</v>
      </c>
      <c r="J36" s="51">
        <v>62.601317530000003</v>
      </c>
      <c r="K36" s="51"/>
      <c r="L36" s="52">
        <f t="shared" si="0"/>
        <v>41.43477582093702</v>
      </c>
      <c r="M36" s="52">
        <f t="shared" si="1"/>
        <v>98.212519560272654</v>
      </c>
      <c r="O36" s="41"/>
      <c r="P36" s="41"/>
      <c r="Q36" s="37"/>
      <c r="R36" s="37"/>
      <c r="S36" s="37"/>
      <c r="T36" s="38"/>
      <c r="U36" s="38"/>
      <c r="V36" s="39"/>
      <c r="W36" s="40"/>
      <c r="X36" s="40"/>
    </row>
    <row r="37" spans="1:24" ht="11.25" customHeight="1">
      <c r="A37" s="47"/>
      <c r="B37" s="47"/>
      <c r="C37" s="47"/>
      <c r="D37" s="47"/>
      <c r="E37" s="53" t="s">
        <v>237</v>
      </c>
      <c r="F37" s="53"/>
      <c r="G37" s="52">
        <v>386.33693499999998</v>
      </c>
      <c r="H37" s="51">
        <v>437.26793500000002</v>
      </c>
      <c r="I37" s="51">
        <v>228.56077283999997</v>
      </c>
      <c r="J37" s="51">
        <v>213.84464713</v>
      </c>
      <c r="K37" s="51"/>
      <c r="L37" s="52">
        <f t="shared" si="0"/>
        <v>48.904717225606767</v>
      </c>
      <c r="M37" s="52">
        <f t="shared" si="1"/>
        <v>93.561394841667891</v>
      </c>
      <c r="O37" s="41"/>
      <c r="P37" s="41"/>
      <c r="Q37" s="37"/>
      <c r="R37" s="37"/>
      <c r="S37" s="37"/>
      <c r="T37" s="38"/>
      <c r="U37" s="38"/>
      <c r="V37" s="39"/>
      <c r="W37" s="40"/>
      <c r="X37" s="40"/>
    </row>
    <row r="38" spans="1:24" ht="11.25" customHeight="1">
      <c r="A38" s="47"/>
      <c r="B38" s="47"/>
      <c r="C38" s="47"/>
      <c r="D38" s="47"/>
      <c r="E38" s="53" t="s">
        <v>236</v>
      </c>
      <c r="F38" s="53"/>
      <c r="G38" s="52">
        <v>351.80667</v>
      </c>
      <c r="H38" s="51">
        <v>351.80667</v>
      </c>
      <c r="I38" s="51">
        <v>106.57330412</v>
      </c>
      <c r="J38" s="51">
        <v>47.209649240000005</v>
      </c>
      <c r="K38" s="51"/>
      <c r="L38" s="52">
        <f t="shared" si="0"/>
        <v>13.419202438657575</v>
      </c>
      <c r="M38" s="75">
        <f t="shared" si="1"/>
        <v>44.297818886090482</v>
      </c>
      <c r="O38" s="41"/>
      <c r="P38" s="41"/>
      <c r="Q38" s="37"/>
      <c r="R38" s="37"/>
      <c r="S38" s="37"/>
      <c r="T38" s="38"/>
      <c r="U38" s="38"/>
      <c r="V38" s="39"/>
      <c r="W38" s="40"/>
      <c r="X38" s="40"/>
    </row>
    <row r="39" spans="1:24" s="20" customFormat="1" ht="11.25" customHeight="1">
      <c r="A39" s="56"/>
      <c r="B39" s="56"/>
      <c r="C39" s="56"/>
      <c r="D39" s="56" t="s">
        <v>235</v>
      </c>
      <c r="E39" s="55"/>
      <c r="F39" s="55"/>
      <c r="G39" s="54">
        <f>SUM(G40:G44)</f>
        <v>4278.4953580000001</v>
      </c>
      <c r="H39" s="54">
        <f>SUM(H40:H44)</f>
        <v>4278.4953580000001</v>
      </c>
      <c r="I39" s="54">
        <f>SUM(I40:I44)</f>
        <v>1821.4843376499998</v>
      </c>
      <c r="J39" s="54">
        <f>SUM(J40:J44)</f>
        <v>970.63711546999991</v>
      </c>
      <c r="K39" s="69"/>
      <c r="L39" s="54">
        <f t="shared" si="0"/>
        <v>22.686412728135533</v>
      </c>
      <c r="M39" s="59">
        <f t="shared" si="1"/>
        <v>53.28824933637771</v>
      </c>
      <c r="O39" s="41"/>
      <c r="P39" s="41"/>
      <c r="Q39" s="37"/>
      <c r="R39" s="37"/>
      <c r="S39" s="37"/>
      <c r="T39" s="38"/>
      <c r="U39" s="38"/>
      <c r="V39" s="39"/>
      <c r="W39" s="40"/>
      <c r="X39" s="40"/>
    </row>
    <row r="40" spans="1:24" ht="11.25" customHeight="1">
      <c r="A40" s="47"/>
      <c r="B40" s="47"/>
      <c r="C40" s="47"/>
      <c r="D40" s="47"/>
      <c r="E40" s="53" t="s">
        <v>234</v>
      </c>
      <c r="F40" s="53"/>
      <c r="G40" s="52">
        <v>222.89530099999999</v>
      </c>
      <c r="H40" s="51">
        <v>222.89530099999999</v>
      </c>
      <c r="I40" s="51">
        <v>127.08283842</v>
      </c>
      <c r="J40" s="51">
        <v>126.32329466</v>
      </c>
      <c r="K40" s="51"/>
      <c r="L40" s="52">
        <f t="shared" ref="L40:L71" si="4">IFERROR(+J40/H40*100,"n.a")</f>
        <v>56.673825824618895</v>
      </c>
      <c r="M40" s="75">
        <f t="shared" ref="M40:M71" si="5">IFERROR(+J40/I40*100,"n.a.")</f>
        <v>99.402323894049516</v>
      </c>
      <c r="O40" s="41"/>
      <c r="P40" s="41"/>
      <c r="Q40" s="37"/>
      <c r="R40" s="37"/>
      <c r="S40" s="37"/>
      <c r="T40" s="38"/>
      <c r="U40" s="38"/>
      <c r="V40" s="39"/>
      <c r="W40" s="40"/>
      <c r="X40" s="40"/>
    </row>
    <row r="41" spans="1:24" ht="11.25" customHeight="1">
      <c r="A41" s="47"/>
      <c r="B41" s="47"/>
      <c r="C41" s="47"/>
      <c r="D41" s="47"/>
      <c r="E41" s="53" t="s">
        <v>233</v>
      </c>
      <c r="F41" s="53"/>
      <c r="G41" s="52">
        <v>1526.747705</v>
      </c>
      <c r="H41" s="51">
        <v>1526.747705</v>
      </c>
      <c r="I41" s="51">
        <v>972.75143445000003</v>
      </c>
      <c r="J41" s="51">
        <v>586.64700842999991</v>
      </c>
      <c r="K41" s="51"/>
      <c r="L41" s="52">
        <f t="shared" si="4"/>
        <v>38.424620289833669</v>
      </c>
      <c r="M41" s="75">
        <f t="shared" si="5"/>
        <v>60.308007539633593</v>
      </c>
      <c r="O41" s="41"/>
      <c r="P41" s="41"/>
      <c r="Q41" s="37"/>
      <c r="R41" s="37"/>
      <c r="S41" s="37"/>
      <c r="T41" s="38"/>
      <c r="U41" s="38"/>
      <c r="V41" s="39"/>
      <c r="W41" s="40"/>
      <c r="X41" s="40"/>
    </row>
    <row r="42" spans="1:24" ht="11.25" customHeight="1">
      <c r="A42" s="47"/>
      <c r="B42" s="47"/>
      <c r="C42" s="47"/>
      <c r="D42" s="47"/>
      <c r="E42" s="53" t="s">
        <v>232</v>
      </c>
      <c r="F42" s="53"/>
      <c r="G42" s="52">
        <v>1315.4937620000001</v>
      </c>
      <c r="H42" s="51">
        <v>1315.4937620000001</v>
      </c>
      <c r="I42" s="51">
        <v>217.15065834999999</v>
      </c>
      <c r="J42" s="51">
        <v>0</v>
      </c>
      <c r="K42" s="51"/>
      <c r="L42" s="52">
        <f t="shared" si="4"/>
        <v>0</v>
      </c>
      <c r="M42" s="75">
        <f t="shared" si="5"/>
        <v>0</v>
      </c>
      <c r="O42" s="41"/>
      <c r="P42" s="41"/>
      <c r="Q42" s="37"/>
      <c r="R42" s="37"/>
      <c r="S42" s="37"/>
      <c r="T42" s="38"/>
      <c r="U42" s="38"/>
      <c r="V42" s="39"/>
      <c r="W42" s="40"/>
      <c r="X42" s="40"/>
    </row>
    <row r="43" spans="1:24" ht="11.25" customHeight="1">
      <c r="A43" s="47"/>
      <c r="B43" s="47"/>
      <c r="C43" s="47"/>
      <c r="D43" s="47"/>
      <c r="E43" s="53" t="s">
        <v>231</v>
      </c>
      <c r="F43" s="53"/>
      <c r="G43" s="52">
        <v>36.218192999999999</v>
      </c>
      <c r="H43" s="51">
        <v>36.218192999999999</v>
      </c>
      <c r="I43" s="51">
        <v>3.5429800000000004E-2</v>
      </c>
      <c r="J43" s="51">
        <v>0</v>
      </c>
      <c r="K43" s="51"/>
      <c r="L43" s="52">
        <f t="shared" si="4"/>
        <v>0</v>
      </c>
      <c r="M43" s="75">
        <f t="shared" si="5"/>
        <v>0</v>
      </c>
      <c r="O43" s="41"/>
      <c r="P43" s="41"/>
      <c r="Q43" s="37"/>
      <c r="R43" s="37"/>
      <c r="S43" s="37"/>
      <c r="T43" s="38"/>
      <c r="U43" s="38"/>
      <c r="V43" s="39"/>
      <c r="W43" s="40"/>
      <c r="X43" s="40"/>
    </row>
    <row r="44" spans="1:24" ht="11.25" customHeight="1">
      <c r="A44" s="47"/>
      <c r="B44" s="47"/>
      <c r="C44" s="47"/>
      <c r="D44" s="47"/>
      <c r="E44" s="53" t="s">
        <v>230</v>
      </c>
      <c r="F44" s="53"/>
      <c r="G44" s="52">
        <v>1177.1403969999999</v>
      </c>
      <c r="H44" s="51">
        <v>1177.1403969999999</v>
      </c>
      <c r="I44" s="51">
        <v>504.46397662999999</v>
      </c>
      <c r="J44" s="51">
        <v>257.66681238000001</v>
      </c>
      <c r="K44" s="51"/>
      <c r="L44" s="52">
        <f t="shared" si="4"/>
        <v>21.889216701480684</v>
      </c>
      <c r="M44" s="75">
        <f t="shared" si="5"/>
        <v>51.077346315450825</v>
      </c>
      <c r="O44" s="41"/>
      <c r="P44" s="41"/>
      <c r="Q44" s="37"/>
      <c r="R44" s="37"/>
      <c r="S44" s="37"/>
      <c r="T44" s="38"/>
      <c r="U44" s="38"/>
      <c r="V44" s="39"/>
      <c r="W44" s="40"/>
      <c r="X44" s="40"/>
    </row>
    <row r="45" spans="1:24" s="20" customFormat="1" ht="11.25" customHeight="1">
      <c r="A45" s="56"/>
      <c r="B45" s="56"/>
      <c r="C45" s="56"/>
      <c r="D45" s="56" t="s">
        <v>229</v>
      </c>
      <c r="E45" s="55"/>
      <c r="F45" s="55"/>
      <c r="G45" s="66">
        <f>SUM(G46:G50)</f>
        <v>4668.0266489999995</v>
      </c>
      <c r="H45" s="66">
        <f>SUM(H46:H50)</f>
        <v>4639.8633279999995</v>
      </c>
      <c r="I45" s="66">
        <f>SUM(I46:I50)</f>
        <v>953.02149723000014</v>
      </c>
      <c r="J45" s="66">
        <f>SUM(J46:J50)</f>
        <v>910.33785979999982</v>
      </c>
      <c r="K45" s="69"/>
      <c r="L45" s="66">
        <f t="shared" si="4"/>
        <v>19.619928335095992</v>
      </c>
      <c r="M45" s="77">
        <f t="shared" si="5"/>
        <v>95.521230365310515</v>
      </c>
      <c r="O45" s="41"/>
      <c r="P45" s="41"/>
      <c r="Q45" s="37"/>
      <c r="R45" s="37"/>
      <c r="S45" s="37"/>
      <c r="T45" s="38"/>
      <c r="U45" s="38"/>
      <c r="V45" s="39"/>
      <c r="W45" s="40"/>
      <c r="X45" s="40"/>
    </row>
    <row r="46" spans="1:24" ht="11.25" customHeight="1">
      <c r="A46" s="47"/>
      <c r="B46" s="47"/>
      <c r="C46" s="47"/>
      <c r="D46" s="47"/>
      <c r="E46" s="53" t="s">
        <v>228</v>
      </c>
      <c r="F46" s="53"/>
      <c r="G46" s="64">
        <v>1989.3972429999999</v>
      </c>
      <c r="H46" s="51">
        <v>1961.2339219999999</v>
      </c>
      <c r="I46" s="51">
        <v>245.35416240000001</v>
      </c>
      <c r="J46" s="51">
        <v>220.6378598</v>
      </c>
      <c r="K46" s="51"/>
      <c r="L46" s="52">
        <f t="shared" si="4"/>
        <v>11.249951233507169</v>
      </c>
      <c r="M46" s="75">
        <f t="shared" si="5"/>
        <v>89.926275406037291</v>
      </c>
      <c r="O46" s="41"/>
      <c r="P46" s="41"/>
      <c r="Q46" s="37"/>
      <c r="R46" s="37"/>
      <c r="S46" s="37"/>
      <c r="T46" s="38"/>
      <c r="U46" s="38"/>
      <c r="V46" s="39"/>
      <c r="W46" s="40"/>
      <c r="X46" s="40"/>
    </row>
    <row r="47" spans="1:24" ht="11.25" customHeight="1">
      <c r="A47" s="47"/>
      <c r="B47" s="47"/>
      <c r="C47" s="47"/>
      <c r="D47" s="47"/>
      <c r="E47" s="53" t="s">
        <v>227</v>
      </c>
      <c r="F47" s="53"/>
      <c r="G47" s="52">
        <v>759.54167199999995</v>
      </c>
      <c r="H47" s="51">
        <v>1445.4245320000002</v>
      </c>
      <c r="I47" s="51">
        <v>450.81286653000001</v>
      </c>
      <c r="J47" s="51">
        <v>443.09541091</v>
      </c>
      <c r="K47" s="51"/>
      <c r="L47" s="52">
        <f t="shared" si="4"/>
        <v>30.655036018857324</v>
      </c>
      <c r="M47" s="75">
        <f t="shared" si="5"/>
        <v>98.28810218319569</v>
      </c>
      <c r="O47" s="41"/>
      <c r="P47" s="41"/>
      <c r="Q47" s="37"/>
      <c r="R47" s="37"/>
      <c r="S47" s="37"/>
      <c r="T47" s="38"/>
      <c r="U47" s="38"/>
      <c r="V47" s="39"/>
      <c r="W47" s="40"/>
      <c r="X47" s="40"/>
    </row>
    <row r="48" spans="1:24" ht="11.25" customHeight="1">
      <c r="A48" s="47"/>
      <c r="B48" s="47"/>
      <c r="C48" s="47"/>
      <c r="D48" s="47"/>
      <c r="E48" s="53" t="s">
        <v>226</v>
      </c>
      <c r="F48" s="53"/>
      <c r="G48" s="52">
        <v>400.00439</v>
      </c>
      <c r="H48" s="51">
        <v>642.52377200000012</v>
      </c>
      <c r="I48" s="51">
        <v>75.074078670000006</v>
      </c>
      <c r="J48" s="51">
        <v>70.622750150000002</v>
      </c>
      <c r="K48" s="52"/>
      <c r="L48" s="52">
        <f t="shared" si="4"/>
        <v>10.991461052121194</v>
      </c>
      <c r="M48" s="75">
        <f t="shared" si="5"/>
        <v>94.070751717691365</v>
      </c>
      <c r="O48" s="41"/>
      <c r="P48" s="41"/>
      <c r="Q48" s="37"/>
      <c r="R48" s="37"/>
      <c r="S48" s="37"/>
      <c r="T48" s="38"/>
      <c r="U48" s="38"/>
      <c r="V48" s="39"/>
      <c r="W48" s="40"/>
      <c r="X48" s="40"/>
    </row>
    <row r="49" spans="1:167" ht="11.25" customHeight="1">
      <c r="A49" s="47"/>
      <c r="B49" s="47"/>
      <c r="C49" s="47"/>
      <c r="D49" s="47"/>
      <c r="E49" s="53" t="s">
        <v>225</v>
      </c>
      <c r="F49" s="53"/>
      <c r="G49" s="52">
        <v>759.54167199999995</v>
      </c>
      <c r="H49" s="51">
        <v>292.24501099999992</v>
      </c>
      <c r="I49" s="51">
        <v>90.458771110000001</v>
      </c>
      <c r="J49" s="51">
        <v>87.499283069999976</v>
      </c>
      <c r="K49" s="52"/>
      <c r="L49" s="52">
        <f t="shared" si="4"/>
        <v>29.940385558882987</v>
      </c>
      <c r="M49" s="75">
        <f t="shared" si="5"/>
        <v>96.728357014267615</v>
      </c>
      <c r="O49" s="41"/>
      <c r="P49" s="41"/>
      <c r="Q49" s="37"/>
      <c r="R49" s="37"/>
      <c r="S49" s="37"/>
      <c r="T49" s="38"/>
      <c r="U49" s="38"/>
      <c r="V49" s="39"/>
      <c r="W49" s="40"/>
      <c r="X49" s="40"/>
    </row>
    <row r="50" spans="1:167" ht="11.25" customHeight="1">
      <c r="A50" s="47"/>
      <c r="B50" s="47"/>
      <c r="C50" s="47"/>
      <c r="D50" s="47"/>
      <c r="E50" s="53" t="s">
        <v>224</v>
      </c>
      <c r="F50" s="53"/>
      <c r="G50" s="52">
        <v>759.54167199999995</v>
      </c>
      <c r="H50" s="51">
        <v>298.43609099999986</v>
      </c>
      <c r="I50" s="51">
        <v>91.321618520000001</v>
      </c>
      <c r="J50" s="51">
        <v>88.482555869999985</v>
      </c>
      <c r="K50" s="52"/>
      <c r="L50" s="52">
        <f t="shared" si="4"/>
        <v>29.648745087604038</v>
      </c>
      <c r="M50" s="75">
        <f t="shared" si="5"/>
        <v>96.891138488332601</v>
      </c>
      <c r="O50" s="41"/>
      <c r="P50" s="41"/>
      <c r="Q50" s="37"/>
      <c r="R50" s="37"/>
      <c r="S50" s="37"/>
      <c r="T50" s="38"/>
      <c r="U50" s="38"/>
      <c r="V50" s="39"/>
      <c r="W50" s="40"/>
      <c r="X50" s="40"/>
    </row>
    <row r="51" spans="1:167" s="20" customFormat="1" ht="11.25" customHeight="1">
      <c r="A51" s="56"/>
      <c r="B51" s="56"/>
      <c r="C51" s="71"/>
      <c r="D51" s="56" t="s">
        <v>59</v>
      </c>
      <c r="E51" s="55"/>
      <c r="F51" s="55"/>
      <c r="G51" s="66">
        <f>SUM(G52:G60)</f>
        <v>11068.846224999999</v>
      </c>
      <c r="H51" s="66">
        <f>SUM(H52:H60)</f>
        <v>11068.846224999999</v>
      </c>
      <c r="I51" s="66">
        <f>SUM(I52:I60)</f>
        <v>72.113448250000005</v>
      </c>
      <c r="J51" s="66">
        <f>SUM(J52:J60)</f>
        <v>63.831319979999996</v>
      </c>
      <c r="K51" s="69"/>
      <c r="L51" s="66">
        <f t="shared" si="4"/>
        <v>0.57667546086087218</v>
      </c>
      <c r="M51" s="77">
        <f t="shared" si="5"/>
        <v>88.515140419734394</v>
      </c>
      <c r="O51" s="41"/>
      <c r="P51" s="41"/>
      <c r="Q51" s="37"/>
      <c r="R51" s="37"/>
      <c r="S51" s="37"/>
      <c r="T51" s="38"/>
      <c r="U51" s="38"/>
      <c r="V51" s="39"/>
      <c r="W51" s="40"/>
      <c r="X51" s="40"/>
    </row>
    <row r="52" spans="1:167" ht="11.25" customHeight="1">
      <c r="A52" s="47"/>
      <c r="B52" s="47"/>
      <c r="C52" s="70"/>
      <c r="D52" s="47"/>
      <c r="E52" s="53" t="s">
        <v>223</v>
      </c>
      <c r="F52" s="53"/>
      <c r="G52" s="52">
        <v>567.61802399999999</v>
      </c>
      <c r="H52" s="51">
        <v>567.61802399999999</v>
      </c>
      <c r="I52" s="51">
        <v>0.20415816000000001</v>
      </c>
      <c r="J52" s="51">
        <v>0</v>
      </c>
      <c r="K52" s="52">
        <v>0</v>
      </c>
      <c r="L52" s="52">
        <f t="shared" si="4"/>
        <v>0</v>
      </c>
      <c r="M52" s="75">
        <f t="shared" si="5"/>
        <v>0</v>
      </c>
      <c r="O52" s="41"/>
      <c r="P52" s="41"/>
      <c r="Q52" s="37"/>
      <c r="R52" s="37"/>
      <c r="S52" s="37"/>
      <c r="T52" s="38"/>
      <c r="U52" s="38"/>
      <c r="V52" s="39"/>
      <c r="W52" s="40"/>
      <c r="X52" s="40"/>
    </row>
    <row r="53" spans="1:167" ht="11.25" customHeight="1">
      <c r="A53" s="47"/>
      <c r="B53" s="47"/>
      <c r="C53" s="70"/>
      <c r="D53" s="47"/>
      <c r="E53" s="53" t="s">
        <v>222</v>
      </c>
      <c r="F53" s="53"/>
      <c r="G53" s="52">
        <v>3866.6312979999998</v>
      </c>
      <c r="H53" s="51">
        <v>3866.6312979999998</v>
      </c>
      <c r="I53" s="51">
        <v>5.2057198399999995</v>
      </c>
      <c r="J53" s="51">
        <v>3.0979719800000001</v>
      </c>
      <c r="K53" s="51">
        <v>3.0979719800000001</v>
      </c>
      <c r="L53" s="52">
        <f t="shared" si="4"/>
        <v>8.0120697869548979E-2</v>
      </c>
      <c r="M53" s="75">
        <f t="shared" si="5"/>
        <v>59.51092404542463</v>
      </c>
      <c r="O53" s="41"/>
      <c r="P53" s="41"/>
      <c r="Q53" s="37"/>
      <c r="R53" s="37"/>
      <c r="S53" s="37"/>
      <c r="T53" s="38"/>
      <c r="U53" s="38"/>
      <c r="V53" s="39"/>
      <c r="W53" s="40"/>
      <c r="X53" s="40"/>
    </row>
    <row r="54" spans="1:167" ht="11.25" customHeight="1">
      <c r="A54" s="47"/>
      <c r="B54" s="47"/>
      <c r="C54" s="70"/>
      <c r="D54" s="47"/>
      <c r="E54" s="53" t="s">
        <v>221</v>
      </c>
      <c r="F54" s="53"/>
      <c r="G54" s="52">
        <v>789.65748900000006</v>
      </c>
      <c r="H54" s="51">
        <v>789.65748900000006</v>
      </c>
      <c r="I54" s="51">
        <v>14.3142402</v>
      </c>
      <c r="J54" s="51">
        <v>13.1807</v>
      </c>
      <c r="K54" s="51">
        <v>13.1807</v>
      </c>
      <c r="L54" s="52">
        <f t="shared" si="4"/>
        <v>1.6691667189393296</v>
      </c>
      <c r="M54" s="75">
        <f t="shared" si="5"/>
        <v>92.081031307550646</v>
      </c>
      <c r="O54" s="41"/>
      <c r="P54" s="41"/>
      <c r="Q54" s="37"/>
      <c r="R54" s="37"/>
      <c r="S54" s="37"/>
      <c r="T54" s="38"/>
      <c r="U54" s="38"/>
      <c r="V54" s="39"/>
      <c r="W54" s="40"/>
      <c r="X54" s="40"/>
    </row>
    <row r="55" spans="1:167" ht="11.25" customHeight="1">
      <c r="A55" s="47"/>
      <c r="B55" s="47"/>
      <c r="C55" s="70"/>
      <c r="D55" s="47"/>
      <c r="E55" s="53" t="s">
        <v>220</v>
      </c>
      <c r="F55" s="53"/>
      <c r="G55" s="52">
        <v>1206.8600590000001</v>
      </c>
      <c r="H55" s="51">
        <v>1206.8600590000001</v>
      </c>
      <c r="I55" s="51">
        <v>11.305723</v>
      </c>
      <c r="J55" s="51">
        <v>11.305723</v>
      </c>
      <c r="K55" s="51">
        <v>11.305723</v>
      </c>
      <c r="L55" s="52">
        <f t="shared" si="4"/>
        <v>0.93678823121944088</v>
      </c>
      <c r="M55" s="75">
        <f t="shared" si="5"/>
        <v>100</v>
      </c>
      <c r="O55" s="41"/>
      <c r="P55" s="41"/>
      <c r="Q55" s="37"/>
      <c r="R55" s="37"/>
      <c r="S55" s="37"/>
      <c r="T55" s="38"/>
      <c r="U55" s="38"/>
      <c r="V55" s="39"/>
      <c r="W55" s="40"/>
      <c r="X55" s="40"/>
    </row>
    <row r="56" spans="1:167" ht="11.25" customHeight="1">
      <c r="A56" s="47"/>
      <c r="B56" s="47"/>
      <c r="C56" s="70"/>
      <c r="D56" s="47"/>
      <c r="E56" s="53" t="s">
        <v>219</v>
      </c>
      <c r="F56" s="53"/>
      <c r="G56" s="52">
        <v>1195.3144729999999</v>
      </c>
      <c r="H56" s="51">
        <v>1195.3144729999999</v>
      </c>
      <c r="I56" s="51">
        <v>0</v>
      </c>
      <c r="J56" s="51">
        <v>0</v>
      </c>
      <c r="K56" s="51">
        <v>0</v>
      </c>
      <c r="L56" s="52">
        <f t="shared" si="4"/>
        <v>0</v>
      </c>
      <c r="M56" s="75" t="str">
        <f t="shared" si="5"/>
        <v>n.a.</v>
      </c>
      <c r="O56" s="41"/>
      <c r="P56" s="41"/>
      <c r="Q56" s="37"/>
      <c r="R56" s="37"/>
      <c r="S56" s="37"/>
      <c r="T56" s="38"/>
      <c r="U56" s="38"/>
      <c r="V56" s="39"/>
      <c r="W56" s="40"/>
      <c r="X56" s="40"/>
    </row>
    <row r="57" spans="1:167" ht="11.25" customHeight="1">
      <c r="A57" s="47"/>
      <c r="B57" s="47"/>
      <c r="C57" s="70"/>
      <c r="D57" s="47"/>
      <c r="E57" s="53" t="s">
        <v>218</v>
      </c>
      <c r="F57" s="53"/>
      <c r="G57" s="52">
        <v>308.58736900000002</v>
      </c>
      <c r="H57" s="51">
        <v>308.58736900000002</v>
      </c>
      <c r="I57" s="51">
        <v>2.9875344199999998</v>
      </c>
      <c r="J57" s="51">
        <v>2.5</v>
      </c>
      <c r="K57" s="51">
        <v>2.5</v>
      </c>
      <c r="L57" s="52">
        <f t="shared" si="4"/>
        <v>0.81014333415571527</v>
      </c>
      <c r="M57" s="75">
        <f t="shared" si="5"/>
        <v>83.68104425052951</v>
      </c>
      <c r="O57" s="41"/>
      <c r="P57" s="41"/>
      <c r="Q57" s="37"/>
      <c r="R57" s="37"/>
      <c r="S57" s="37"/>
      <c r="T57" s="38"/>
      <c r="U57" s="38"/>
      <c r="V57" s="39"/>
      <c r="W57" s="40"/>
      <c r="X57" s="40"/>
    </row>
    <row r="58" spans="1:167" ht="11.25" customHeight="1">
      <c r="A58" s="47"/>
      <c r="B58" s="47"/>
      <c r="C58" s="70"/>
      <c r="D58" s="47"/>
      <c r="E58" s="53" t="s">
        <v>217</v>
      </c>
      <c r="F58" s="53"/>
      <c r="G58" s="52">
        <v>729.66898500000002</v>
      </c>
      <c r="H58" s="51">
        <v>729.66898500000002</v>
      </c>
      <c r="I58" s="51">
        <v>0.24384301999999999</v>
      </c>
      <c r="J58" s="51">
        <v>0</v>
      </c>
      <c r="K58" s="51">
        <v>0</v>
      </c>
      <c r="L58" s="52">
        <f t="shared" si="4"/>
        <v>0</v>
      </c>
      <c r="M58" s="52">
        <f t="shared" si="5"/>
        <v>0</v>
      </c>
      <c r="O58" s="41"/>
      <c r="P58" s="41"/>
      <c r="Q58" s="37"/>
      <c r="R58" s="37"/>
      <c r="S58" s="37"/>
      <c r="T58" s="38"/>
      <c r="U58" s="38"/>
      <c r="V58" s="39"/>
      <c r="W58" s="40"/>
      <c r="X58" s="40"/>
    </row>
    <row r="59" spans="1:167" ht="11.25" customHeight="1">
      <c r="A59" s="47"/>
      <c r="B59" s="47"/>
      <c r="C59" s="70"/>
      <c r="D59" s="47"/>
      <c r="E59" s="53" t="s">
        <v>216</v>
      </c>
      <c r="F59" s="53"/>
      <c r="G59" s="52">
        <v>1650</v>
      </c>
      <c r="H59" s="51">
        <v>1650</v>
      </c>
      <c r="I59" s="51">
        <v>0.68539640000000002</v>
      </c>
      <c r="J59" s="51">
        <v>0</v>
      </c>
      <c r="K59" s="51">
        <v>0</v>
      </c>
      <c r="L59" s="52">
        <f t="shared" si="4"/>
        <v>0</v>
      </c>
      <c r="M59" s="52">
        <f t="shared" si="5"/>
        <v>0</v>
      </c>
      <c r="O59" s="41"/>
      <c r="P59" s="41"/>
      <c r="Q59" s="37"/>
      <c r="R59" s="37"/>
      <c r="S59" s="37"/>
      <c r="T59" s="38"/>
      <c r="U59" s="38"/>
      <c r="V59" s="39"/>
      <c r="W59" s="40"/>
      <c r="X59" s="40"/>
    </row>
    <row r="60" spans="1:167" ht="11.25" customHeight="1">
      <c r="A60" s="47"/>
      <c r="B60" s="47"/>
      <c r="C60" s="70"/>
      <c r="D60" s="47"/>
      <c r="E60" s="53" t="s">
        <v>215</v>
      </c>
      <c r="F60" s="53"/>
      <c r="G60" s="52">
        <v>754.50852799999996</v>
      </c>
      <c r="H60" s="51">
        <v>754.50852799999996</v>
      </c>
      <c r="I60" s="51">
        <v>37.16683321</v>
      </c>
      <c r="J60" s="51">
        <v>33.746924999999997</v>
      </c>
      <c r="K60" s="51">
        <v>33.746924999999997</v>
      </c>
      <c r="L60" s="52">
        <f t="shared" si="4"/>
        <v>4.4727029248369208</v>
      </c>
      <c r="M60" s="52">
        <f t="shared" si="5"/>
        <v>90.798494478459219</v>
      </c>
      <c r="O60" s="41"/>
      <c r="P60" s="41"/>
      <c r="Q60" s="37"/>
      <c r="R60" s="37"/>
      <c r="S60" s="37"/>
      <c r="T60" s="38"/>
      <c r="U60" s="38"/>
      <c r="V60" s="39"/>
      <c r="W60" s="40"/>
      <c r="X60" s="40"/>
    </row>
    <row r="61" spans="1:167" s="20" customFormat="1" ht="11.25" customHeight="1">
      <c r="A61" s="56"/>
      <c r="B61" s="56"/>
      <c r="C61" s="56"/>
      <c r="D61" s="56" t="s">
        <v>214</v>
      </c>
      <c r="E61" s="55"/>
      <c r="F61" s="55"/>
      <c r="G61" s="66">
        <f>SUM(G62:G63)</f>
        <v>185.22391000000002</v>
      </c>
      <c r="H61" s="66">
        <f>SUM(H62:H63)</f>
        <v>185.22391000000002</v>
      </c>
      <c r="I61" s="66">
        <f>SUM(I62:I63)</f>
        <v>0</v>
      </c>
      <c r="J61" s="66">
        <f>SUM(J62:J63)</f>
        <v>0</v>
      </c>
      <c r="K61" s="69"/>
      <c r="L61" s="66">
        <f t="shared" si="4"/>
        <v>0</v>
      </c>
      <c r="M61" s="66" t="str">
        <f t="shared" si="5"/>
        <v>n.a.</v>
      </c>
      <c r="O61" s="41"/>
      <c r="P61" s="41"/>
      <c r="Q61" s="37"/>
      <c r="R61" s="37"/>
      <c r="S61" s="37"/>
      <c r="T61" s="38"/>
      <c r="U61" s="38"/>
      <c r="V61" s="39"/>
      <c r="W61" s="40"/>
      <c r="X61" s="40"/>
    </row>
    <row r="62" spans="1:167" ht="11.25" customHeight="1">
      <c r="A62" s="47"/>
      <c r="B62" s="47"/>
      <c r="C62" s="47"/>
      <c r="D62" s="47"/>
      <c r="E62" s="53" t="s">
        <v>213</v>
      </c>
      <c r="F62" s="53"/>
      <c r="G62" s="52">
        <v>172.53529900000001</v>
      </c>
      <c r="H62" s="51">
        <v>172.53529900000001</v>
      </c>
      <c r="I62" s="51">
        <v>0</v>
      </c>
      <c r="J62" s="51">
        <v>0</v>
      </c>
      <c r="K62" s="51"/>
      <c r="L62" s="52">
        <f t="shared" si="4"/>
        <v>0</v>
      </c>
      <c r="M62" s="52" t="str">
        <f t="shared" si="5"/>
        <v>n.a.</v>
      </c>
      <c r="O62" s="41"/>
      <c r="P62" s="41"/>
      <c r="Q62" s="37"/>
      <c r="R62" s="37"/>
      <c r="S62" s="37"/>
      <c r="T62" s="38"/>
      <c r="U62" s="38"/>
      <c r="V62" s="39"/>
      <c r="W62" s="40"/>
      <c r="X62" s="40"/>
    </row>
    <row r="63" spans="1:167" ht="11.25" customHeight="1">
      <c r="A63" s="47"/>
      <c r="B63" s="47"/>
      <c r="C63" s="47"/>
      <c r="D63" s="47"/>
      <c r="E63" s="53" t="s">
        <v>212</v>
      </c>
      <c r="F63" s="53"/>
      <c r="G63" s="52">
        <v>12.688611</v>
      </c>
      <c r="H63" s="51">
        <v>12.688611</v>
      </c>
      <c r="I63" s="51">
        <v>0</v>
      </c>
      <c r="J63" s="51">
        <v>0</v>
      </c>
      <c r="K63" s="51"/>
      <c r="L63" s="52">
        <f t="shared" si="4"/>
        <v>0</v>
      </c>
      <c r="M63" s="52" t="str">
        <f t="shared" si="5"/>
        <v>n.a.</v>
      </c>
      <c r="O63" s="41"/>
      <c r="P63" s="41"/>
      <c r="Q63" s="37"/>
      <c r="R63" s="37"/>
      <c r="S63" s="37"/>
      <c r="T63" s="38"/>
      <c r="U63" s="38"/>
      <c r="V63" s="39"/>
      <c r="W63" s="40"/>
      <c r="X63" s="40"/>
    </row>
    <row r="64" spans="1:167" s="20" customFormat="1" ht="11.25" customHeight="1">
      <c r="A64" s="56"/>
      <c r="B64" s="56"/>
      <c r="C64" s="56"/>
      <c r="D64" s="56" t="s">
        <v>211</v>
      </c>
      <c r="E64" s="55"/>
      <c r="F64" s="55"/>
      <c r="G64" s="59">
        <f>SUM(G65:G66)</f>
        <v>48.473640000000003</v>
      </c>
      <c r="H64" s="59">
        <f>SUM(H65:H66)</f>
        <v>48.473640000000003</v>
      </c>
      <c r="I64" s="59">
        <f>SUM(I65:I66)</f>
        <v>0</v>
      </c>
      <c r="J64" s="59">
        <f>SUM(J65:J66)</f>
        <v>0</v>
      </c>
      <c r="K64" s="65"/>
      <c r="L64" s="54">
        <f t="shared" si="4"/>
        <v>0</v>
      </c>
      <c r="M64" s="54" t="str">
        <f t="shared" si="5"/>
        <v>n.a.</v>
      </c>
      <c r="O64" s="41"/>
      <c r="P64" s="41"/>
      <c r="Q64" s="37"/>
      <c r="R64" s="37"/>
      <c r="S64" s="37"/>
      <c r="T64" s="38"/>
      <c r="U64" s="38"/>
      <c r="V64" s="39"/>
      <c r="W64" s="40"/>
      <c r="X64" s="40"/>
      <c r="FK64" s="20">
        <f>SUM(FK61:FK63)</f>
        <v>0</v>
      </c>
    </row>
    <row r="65" spans="1:24" ht="11.25" customHeight="1">
      <c r="A65" s="47"/>
      <c r="B65" s="47"/>
      <c r="C65" s="47"/>
      <c r="D65" s="47"/>
      <c r="E65" s="53" t="s">
        <v>211</v>
      </c>
      <c r="F65" s="53"/>
      <c r="G65" s="52">
        <v>11.488253</v>
      </c>
      <c r="H65" s="60">
        <v>11.488253</v>
      </c>
      <c r="I65" s="60">
        <v>0</v>
      </c>
      <c r="J65" s="60">
        <v>0</v>
      </c>
      <c r="K65" s="51"/>
      <c r="L65" s="52">
        <f t="shared" si="4"/>
        <v>0</v>
      </c>
      <c r="M65" s="52" t="str">
        <f t="shared" si="5"/>
        <v>n.a.</v>
      </c>
      <c r="O65" s="41"/>
      <c r="P65" s="41"/>
      <c r="Q65" s="37"/>
      <c r="R65" s="37"/>
      <c r="S65" s="37"/>
      <c r="T65" s="38"/>
      <c r="U65" s="38"/>
      <c r="V65" s="39"/>
      <c r="W65" s="40"/>
      <c r="X65" s="40"/>
    </row>
    <row r="66" spans="1:24" ht="11.25" customHeight="1">
      <c r="A66" s="47"/>
      <c r="B66" s="47"/>
      <c r="C66" s="47"/>
      <c r="D66" s="47"/>
      <c r="E66" s="53" t="s">
        <v>210</v>
      </c>
      <c r="F66" s="53"/>
      <c r="G66" s="52">
        <v>36.985387000000003</v>
      </c>
      <c r="H66" s="60">
        <v>36.985387000000003</v>
      </c>
      <c r="I66" s="60">
        <v>0</v>
      </c>
      <c r="J66" s="60">
        <v>0</v>
      </c>
      <c r="K66" s="52"/>
      <c r="L66" s="52">
        <f t="shared" si="4"/>
        <v>0</v>
      </c>
      <c r="M66" s="52" t="str">
        <f t="shared" si="5"/>
        <v>n.a.</v>
      </c>
      <c r="O66" s="41"/>
      <c r="P66" s="41"/>
      <c r="Q66" s="37"/>
      <c r="R66" s="37"/>
      <c r="S66" s="37"/>
      <c r="T66" s="38"/>
      <c r="U66" s="38"/>
      <c r="V66" s="39"/>
      <c r="W66" s="40"/>
      <c r="X66" s="40"/>
    </row>
    <row r="67" spans="1:24" s="20" customFormat="1" ht="11.25" customHeight="1">
      <c r="A67" s="56"/>
      <c r="B67" s="56"/>
      <c r="C67" s="56" t="s">
        <v>209</v>
      </c>
      <c r="D67" s="56"/>
      <c r="E67" s="55"/>
      <c r="F67" s="55"/>
      <c r="G67" s="66">
        <f>+G68</f>
        <v>80</v>
      </c>
      <c r="H67" s="66">
        <f>+H68</f>
        <v>80</v>
      </c>
      <c r="I67" s="66">
        <f>+I68</f>
        <v>0</v>
      </c>
      <c r="J67" s="66">
        <f>+J68</f>
        <v>0</v>
      </c>
      <c r="K67" s="69"/>
      <c r="L67" s="66">
        <f t="shared" si="4"/>
        <v>0</v>
      </c>
      <c r="M67" s="66" t="str">
        <f t="shared" si="5"/>
        <v>n.a.</v>
      </c>
      <c r="O67" s="41"/>
      <c r="P67" s="41"/>
      <c r="Q67" s="37"/>
      <c r="R67" s="37"/>
      <c r="S67" s="37"/>
      <c r="T67" s="38"/>
      <c r="U67" s="38"/>
      <c r="V67" s="39"/>
      <c r="W67" s="40"/>
      <c r="X67" s="40"/>
    </row>
    <row r="68" spans="1:24" ht="11.25" customHeight="1">
      <c r="A68" s="47"/>
      <c r="B68" s="47"/>
      <c r="C68" s="47"/>
      <c r="D68" s="47" t="s">
        <v>208</v>
      </c>
      <c r="E68" s="53"/>
      <c r="F68" s="53"/>
      <c r="G68" s="52">
        <v>80</v>
      </c>
      <c r="H68" s="51">
        <v>80</v>
      </c>
      <c r="I68" s="51">
        <v>0</v>
      </c>
      <c r="J68" s="51">
        <v>0</v>
      </c>
      <c r="K68" s="51"/>
      <c r="L68" s="52">
        <f t="shared" si="4"/>
        <v>0</v>
      </c>
      <c r="M68" s="52" t="str">
        <f t="shared" si="5"/>
        <v>n.a.</v>
      </c>
      <c r="O68" s="41"/>
      <c r="P68" s="41"/>
      <c r="Q68" s="37"/>
      <c r="R68" s="37"/>
      <c r="S68" s="37"/>
      <c r="T68" s="38"/>
      <c r="U68" s="38"/>
      <c r="V68" s="39"/>
      <c r="W68" s="40"/>
      <c r="X68" s="40"/>
    </row>
    <row r="69" spans="1:24" s="20" customFormat="1" ht="11.25" customHeight="1">
      <c r="A69" s="56"/>
      <c r="B69" s="56"/>
      <c r="C69" s="56" t="s">
        <v>153</v>
      </c>
      <c r="D69" s="56"/>
      <c r="E69" s="55"/>
      <c r="F69" s="55"/>
      <c r="G69" s="66">
        <f>SUM(G70:G71)</f>
        <v>1280.45606615</v>
      </c>
      <c r="H69" s="66">
        <f>SUM(H70:H71)</f>
        <v>1189.8159766819999</v>
      </c>
      <c r="I69" s="66">
        <f>SUM(I70:I71)</f>
        <v>304.38735654199996</v>
      </c>
      <c r="J69" s="66">
        <f>SUM(J70:J71)</f>
        <v>298.117602584</v>
      </c>
      <c r="K69" s="69"/>
      <c r="L69" s="66">
        <f t="shared" si="4"/>
        <v>25.055774037876898</v>
      </c>
      <c r="M69" s="66">
        <f t="shared" si="5"/>
        <v>97.940205523242597</v>
      </c>
      <c r="O69" s="41"/>
      <c r="P69" s="41"/>
      <c r="Q69" s="37"/>
      <c r="R69" s="37"/>
      <c r="S69" s="37"/>
      <c r="T69" s="38"/>
      <c r="U69" s="38"/>
      <c r="V69" s="39"/>
      <c r="W69" s="40"/>
      <c r="X69" s="40"/>
    </row>
    <row r="70" spans="1:24" ht="11.25" customHeight="1">
      <c r="A70" s="47"/>
      <c r="B70" s="47"/>
      <c r="C70" s="47"/>
      <c r="D70" s="47" t="s">
        <v>46</v>
      </c>
      <c r="E70" s="53"/>
      <c r="F70" s="53"/>
      <c r="G70" s="52">
        <v>1142.9590272</v>
      </c>
      <c r="H70" s="51">
        <v>1052.318937732</v>
      </c>
      <c r="I70" s="51">
        <v>276.30735119999997</v>
      </c>
      <c r="J70" s="51">
        <v>270.037597242</v>
      </c>
      <c r="K70" s="51"/>
      <c r="L70" s="52">
        <f t="shared" si="4"/>
        <v>25.661193347332116</v>
      </c>
      <c r="M70" s="52">
        <f t="shared" si="5"/>
        <v>97.730876890980099</v>
      </c>
      <c r="O70" s="41"/>
      <c r="P70" s="41"/>
      <c r="Q70" s="37"/>
      <c r="R70" s="37"/>
      <c r="S70" s="37"/>
      <c r="T70" s="38"/>
      <c r="U70" s="38"/>
      <c r="V70" s="39"/>
      <c r="W70" s="40"/>
      <c r="X70" s="40"/>
    </row>
    <row r="71" spans="1:24" ht="11.25" customHeight="1">
      <c r="A71" s="47"/>
      <c r="B71" s="47"/>
      <c r="C71" s="47"/>
      <c r="D71" s="47" t="s">
        <v>207</v>
      </c>
      <c r="E71" s="53"/>
      <c r="F71" s="53"/>
      <c r="G71" s="52">
        <v>137.49703894999999</v>
      </c>
      <c r="H71" s="51">
        <v>137.49703894999999</v>
      </c>
      <c r="I71" s="51">
        <v>28.080005342</v>
      </c>
      <c r="J71" s="51">
        <v>28.080005342</v>
      </c>
      <c r="K71" s="51"/>
      <c r="L71" s="52">
        <f t="shared" si="4"/>
        <v>20.422261858461646</v>
      </c>
      <c r="M71" s="52">
        <f t="shared" si="5"/>
        <v>100</v>
      </c>
      <c r="O71" s="41"/>
      <c r="P71" s="41"/>
      <c r="Q71" s="37"/>
      <c r="R71" s="37"/>
      <c r="S71" s="37"/>
      <c r="T71" s="38"/>
      <c r="U71" s="38"/>
      <c r="V71" s="39"/>
      <c r="W71" s="40"/>
      <c r="X71" s="40"/>
    </row>
    <row r="72" spans="1:24" s="20" customFormat="1" ht="11.25" customHeight="1">
      <c r="A72" s="56"/>
      <c r="B72" s="56"/>
      <c r="C72" s="56" t="s">
        <v>206</v>
      </c>
      <c r="D72" s="56"/>
      <c r="E72" s="55"/>
      <c r="F72" s="55"/>
      <c r="G72" s="66">
        <f>+G73</f>
        <v>56.038510000000002</v>
      </c>
      <c r="H72" s="66">
        <f>+H73</f>
        <v>56.038510000000002</v>
      </c>
      <c r="I72" s="66">
        <f>+I73</f>
        <v>11.207701999999999</v>
      </c>
      <c r="J72" s="66">
        <f>+J73</f>
        <v>7.34618299</v>
      </c>
      <c r="K72" s="69"/>
      <c r="L72" s="66">
        <f t="shared" ref="L72:L103" si="6">IFERROR(+J72/H72*100,"n.a")</f>
        <v>13.109169016092684</v>
      </c>
      <c r="M72" s="66">
        <f t="shared" ref="M72:M103" si="7">IFERROR(+J72/I72*100,"n.a.")</f>
        <v>65.545845080463423</v>
      </c>
      <c r="O72" s="41"/>
      <c r="P72" s="41"/>
      <c r="Q72" s="37"/>
      <c r="R72" s="37"/>
      <c r="S72" s="37"/>
      <c r="T72" s="38"/>
      <c r="U72" s="38"/>
      <c r="V72" s="39"/>
      <c r="W72" s="40"/>
      <c r="X72" s="40"/>
    </row>
    <row r="73" spans="1:24" ht="11.25" customHeight="1">
      <c r="A73" s="47"/>
      <c r="B73" s="47"/>
      <c r="C73" s="47"/>
      <c r="D73" s="47" t="s">
        <v>205</v>
      </c>
      <c r="E73" s="53"/>
      <c r="F73" s="53"/>
      <c r="G73" s="75">
        <v>56.038510000000002</v>
      </c>
      <c r="H73" s="51">
        <v>56.038510000000002</v>
      </c>
      <c r="I73" s="51">
        <v>11.207701999999999</v>
      </c>
      <c r="J73" s="51">
        <v>7.34618299</v>
      </c>
      <c r="K73" s="60"/>
      <c r="L73" s="52">
        <f t="shared" si="6"/>
        <v>13.109169016092684</v>
      </c>
      <c r="M73" s="75">
        <f t="shared" si="7"/>
        <v>65.545845080463423</v>
      </c>
      <c r="O73" s="41"/>
      <c r="P73" s="41"/>
      <c r="Q73" s="37"/>
      <c r="R73" s="37"/>
      <c r="S73" s="37"/>
      <c r="T73" s="38"/>
      <c r="U73" s="38"/>
      <c r="V73" s="39"/>
      <c r="W73" s="40"/>
      <c r="X73" s="40"/>
    </row>
    <row r="74" spans="1:24" s="20" customFormat="1" ht="11.25" customHeight="1">
      <c r="A74" s="68" t="s">
        <v>102</v>
      </c>
      <c r="B74" s="68"/>
      <c r="C74" s="68"/>
      <c r="D74" s="68"/>
      <c r="E74" s="68"/>
      <c r="F74" s="68"/>
      <c r="G74" s="67">
        <f>+G75</f>
        <v>9149.153144323489</v>
      </c>
      <c r="H74" s="67">
        <f>+H75</f>
        <v>9036.7750282274937</v>
      </c>
      <c r="I74" s="67">
        <f>+I75</f>
        <v>2005.3209558102444</v>
      </c>
      <c r="J74" s="67">
        <f>+J75</f>
        <v>1338.3332806282442</v>
      </c>
      <c r="K74" s="67"/>
      <c r="L74" s="67">
        <f t="shared" si="6"/>
        <v>14.80985502513666</v>
      </c>
      <c r="M74" s="67">
        <f t="shared" si="7"/>
        <v>66.739106114187805</v>
      </c>
      <c r="O74" s="41"/>
      <c r="P74" s="41"/>
      <c r="Q74" s="37"/>
      <c r="R74" s="37"/>
      <c r="S74" s="37"/>
      <c r="T74" s="38"/>
      <c r="U74" s="38"/>
      <c r="V74" s="39"/>
      <c r="W74" s="40"/>
      <c r="X74" s="40"/>
    </row>
    <row r="75" spans="1:24" s="20" customFormat="1" ht="11.25" customHeight="1">
      <c r="A75" s="56"/>
      <c r="B75" s="56" t="s">
        <v>204</v>
      </c>
      <c r="C75" s="56"/>
      <c r="D75" s="56"/>
      <c r="E75" s="55"/>
      <c r="F75" s="55"/>
      <c r="G75" s="66">
        <f>+G76+G87</f>
        <v>9149.153144323489</v>
      </c>
      <c r="H75" s="66">
        <f>+H76+H87</f>
        <v>9036.7750282274937</v>
      </c>
      <c r="I75" s="66">
        <f>+I76+I87</f>
        <v>2005.3209558102444</v>
      </c>
      <c r="J75" s="66">
        <f>+J76+J87</f>
        <v>1338.3332806282442</v>
      </c>
      <c r="K75" s="69"/>
      <c r="L75" s="66">
        <f t="shared" si="6"/>
        <v>14.80985502513666</v>
      </c>
      <c r="M75" s="66">
        <f t="shared" si="7"/>
        <v>66.739106114187805</v>
      </c>
      <c r="O75" s="41"/>
      <c r="P75" s="41"/>
      <c r="Q75" s="37"/>
      <c r="R75" s="37"/>
      <c r="S75" s="37"/>
      <c r="T75" s="38"/>
      <c r="U75" s="38"/>
      <c r="V75" s="39"/>
      <c r="W75" s="40"/>
      <c r="X75" s="40"/>
    </row>
    <row r="76" spans="1:24" s="20" customFormat="1" ht="11.25" customHeight="1">
      <c r="A76" s="56"/>
      <c r="B76" s="56"/>
      <c r="C76" s="55" t="s">
        <v>126</v>
      </c>
      <c r="D76" s="55"/>
      <c r="E76" s="55"/>
      <c r="F76" s="55"/>
      <c r="G76" s="66">
        <f>+G77+G80+G82+G85</f>
        <v>3998.166389</v>
      </c>
      <c r="H76" s="66">
        <f>+H77+H80+H82+H85</f>
        <v>3963.3650324600003</v>
      </c>
      <c r="I76" s="66">
        <f>+I77+I80+I82+I85</f>
        <v>1230.2711068999999</v>
      </c>
      <c r="J76" s="66">
        <f>+J77+J80+J82+J85</f>
        <v>616.30406210000001</v>
      </c>
      <c r="K76" s="69"/>
      <c r="L76" s="66">
        <f t="shared" si="6"/>
        <v>15.550020173576328</v>
      </c>
      <c r="M76" s="66">
        <f t="shared" si="7"/>
        <v>50.094979768560478</v>
      </c>
      <c r="O76" s="41"/>
      <c r="P76" s="41"/>
      <c r="Q76" s="37"/>
      <c r="R76" s="37"/>
      <c r="S76" s="37"/>
      <c r="T76" s="38"/>
      <c r="U76" s="38"/>
      <c r="V76" s="39"/>
      <c r="W76" s="40"/>
      <c r="X76" s="40"/>
    </row>
    <row r="77" spans="1:24" s="20" customFormat="1" ht="11.25" customHeight="1">
      <c r="A77" s="56"/>
      <c r="B77" s="56"/>
      <c r="C77" s="56"/>
      <c r="D77" s="56" t="s">
        <v>163</v>
      </c>
      <c r="E77" s="55"/>
      <c r="F77" s="55"/>
      <c r="G77" s="66">
        <f>SUM(G78:G79)</f>
        <v>231.884703</v>
      </c>
      <c r="H77" s="66">
        <f>SUM(H78:H79)</f>
        <v>248.01434646000001</v>
      </c>
      <c r="I77" s="66">
        <f>SUM(I78:I79)</f>
        <v>24.089260700000001</v>
      </c>
      <c r="J77" s="66">
        <f>SUM(J78:J79)</f>
        <v>23.75</v>
      </c>
      <c r="K77" s="69"/>
      <c r="L77" s="66">
        <f t="shared" si="6"/>
        <v>9.5760589413445167</v>
      </c>
      <c r="M77" s="66">
        <f t="shared" si="7"/>
        <v>98.59165167322881</v>
      </c>
      <c r="O77" s="41"/>
      <c r="P77" s="41"/>
      <c r="Q77" s="37"/>
      <c r="R77" s="37"/>
      <c r="S77" s="37"/>
      <c r="T77" s="38"/>
      <c r="U77" s="38"/>
      <c r="V77" s="39"/>
      <c r="W77" s="40"/>
      <c r="X77" s="40"/>
    </row>
    <row r="78" spans="1:24" ht="11.25" customHeight="1">
      <c r="A78" s="47"/>
      <c r="B78" s="47"/>
      <c r="C78" s="47"/>
      <c r="D78" s="47"/>
      <c r="E78" s="53" t="s">
        <v>203</v>
      </c>
      <c r="F78" s="53"/>
      <c r="G78" s="52">
        <v>199.90060600000001</v>
      </c>
      <c r="H78" s="51">
        <v>221.63204646</v>
      </c>
      <c r="I78" s="51">
        <v>24.042466059999999</v>
      </c>
      <c r="J78" s="51">
        <v>23.75</v>
      </c>
      <c r="K78" s="51">
        <v>0</v>
      </c>
      <c r="L78" s="52">
        <f t="shared" si="6"/>
        <v>10.715959347641716</v>
      </c>
      <c r="M78" s="52">
        <f t="shared" si="7"/>
        <v>98.783543837515992</v>
      </c>
      <c r="O78" s="41"/>
      <c r="P78" s="41"/>
      <c r="Q78" s="37"/>
      <c r="R78" s="37"/>
      <c r="S78" s="37"/>
      <c r="T78" s="38"/>
      <c r="U78" s="38"/>
      <c r="V78" s="39"/>
      <c r="W78" s="40"/>
      <c r="X78" s="40"/>
    </row>
    <row r="79" spans="1:24" ht="11.25" customHeight="1">
      <c r="A79" s="47"/>
      <c r="B79" s="47"/>
      <c r="C79" s="47"/>
      <c r="D79" s="47"/>
      <c r="E79" s="53" t="s">
        <v>202</v>
      </c>
      <c r="F79" s="53"/>
      <c r="G79" s="76">
        <v>31.984096999999998</v>
      </c>
      <c r="H79" s="51">
        <v>26.382300000000001</v>
      </c>
      <c r="I79" s="51">
        <v>4.6794639999999998E-2</v>
      </c>
      <c r="J79" s="51">
        <v>0</v>
      </c>
      <c r="K79" s="76">
        <v>0</v>
      </c>
      <c r="L79" s="76">
        <f t="shared" si="6"/>
        <v>0</v>
      </c>
      <c r="M79" s="76">
        <f t="shared" si="7"/>
        <v>0</v>
      </c>
      <c r="O79" s="41"/>
      <c r="P79" s="41"/>
      <c r="Q79" s="37"/>
      <c r="R79" s="37"/>
      <c r="S79" s="37"/>
      <c r="T79" s="38"/>
      <c r="U79" s="38"/>
      <c r="V79" s="39"/>
      <c r="W79" s="40"/>
      <c r="X79" s="40"/>
    </row>
    <row r="80" spans="1:24" s="20" customFormat="1" ht="11.25" customHeight="1">
      <c r="A80" s="56"/>
      <c r="B80" s="56"/>
      <c r="C80" s="55"/>
      <c r="D80" s="55" t="s">
        <v>44</v>
      </c>
      <c r="E80" s="55"/>
      <c r="F80" s="55"/>
      <c r="G80" s="54">
        <f>+G81</f>
        <v>100</v>
      </c>
      <c r="H80" s="54">
        <f>+H81</f>
        <v>100</v>
      </c>
      <c r="I80" s="54">
        <f>+I81</f>
        <v>3.5258372499999999</v>
      </c>
      <c r="J80" s="54">
        <f>+J81</f>
        <v>3.5258372499999999</v>
      </c>
      <c r="K80" s="54"/>
      <c r="L80" s="54">
        <f t="shared" si="6"/>
        <v>3.5258372499999995</v>
      </c>
      <c r="M80" s="54">
        <f t="shared" si="7"/>
        <v>100</v>
      </c>
      <c r="O80" s="41"/>
      <c r="P80" s="41"/>
      <c r="Q80" s="37"/>
      <c r="R80" s="37"/>
      <c r="S80" s="37"/>
      <c r="T80" s="38"/>
      <c r="U80" s="38"/>
      <c r="V80" s="39"/>
      <c r="W80" s="40"/>
      <c r="X80" s="40"/>
    </row>
    <row r="81" spans="1:24" ht="11.25" customHeight="1">
      <c r="A81" s="70"/>
      <c r="B81" s="47"/>
      <c r="C81" s="47"/>
      <c r="D81" s="47"/>
      <c r="E81" s="53" t="s">
        <v>201</v>
      </c>
      <c r="F81" s="53"/>
      <c r="G81" s="76">
        <v>100</v>
      </c>
      <c r="H81" s="51">
        <v>100</v>
      </c>
      <c r="I81" s="51">
        <v>3.5258372499999999</v>
      </c>
      <c r="J81" s="51">
        <v>3.5258372499999999</v>
      </c>
      <c r="K81" s="76">
        <v>0</v>
      </c>
      <c r="L81" s="52">
        <f t="shared" si="6"/>
        <v>3.5258372499999995</v>
      </c>
      <c r="M81" s="52">
        <f t="shared" si="7"/>
        <v>100</v>
      </c>
      <c r="O81" s="41"/>
      <c r="P81" s="41"/>
      <c r="Q81" s="37"/>
      <c r="R81" s="37"/>
      <c r="S81" s="37"/>
      <c r="T81" s="38"/>
      <c r="U81" s="38"/>
      <c r="V81" s="39"/>
      <c r="W81" s="40"/>
      <c r="X81" s="40"/>
    </row>
    <row r="82" spans="1:24" s="20" customFormat="1" ht="11.25" customHeight="1">
      <c r="A82" s="71"/>
      <c r="B82" s="56"/>
      <c r="C82" s="55"/>
      <c r="D82" s="55" t="s">
        <v>200</v>
      </c>
      <c r="E82" s="55"/>
      <c r="F82" s="55"/>
      <c r="G82" s="54">
        <f>SUM(G83:G84)</f>
        <v>2208.9249199999999</v>
      </c>
      <c r="H82" s="54">
        <f>SUM(H83:H84)</f>
        <v>2157.9939199999999</v>
      </c>
      <c r="I82" s="54">
        <f>SUM(I83:I84)</f>
        <v>1197.5191684099998</v>
      </c>
      <c r="J82" s="54">
        <f>SUM(J83:J84)</f>
        <v>589.02822485000002</v>
      </c>
      <c r="K82" s="54"/>
      <c r="L82" s="54">
        <f t="shared" si="6"/>
        <v>27.295175365925033</v>
      </c>
      <c r="M82" s="54">
        <f t="shared" si="7"/>
        <v>49.187373395624171</v>
      </c>
      <c r="O82" s="41"/>
      <c r="P82" s="41"/>
      <c r="Q82" s="37"/>
      <c r="R82" s="37"/>
      <c r="S82" s="37"/>
      <c r="T82" s="38"/>
      <c r="U82" s="38"/>
      <c r="V82" s="39"/>
      <c r="W82" s="40"/>
      <c r="X82" s="40"/>
    </row>
    <row r="83" spans="1:24" ht="11.25" customHeight="1">
      <c r="A83" s="70"/>
      <c r="B83" s="47"/>
      <c r="C83" s="47"/>
      <c r="D83" s="47"/>
      <c r="E83" s="53" t="s">
        <v>199</v>
      </c>
      <c r="F83" s="53"/>
      <c r="G83" s="52">
        <v>2007.479585</v>
      </c>
      <c r="H83" s="51">
        <v>1956.548585</v>
      </c>
      <c r="I83" s="51">
        <v>1174.2248976699998</v>
      </c>
      <c r="J83" s="51">
        <v>566.16760461000001</v>
      </c>
      <c r="K83" s="52">
        <v>591.39698948</v>
      </c>
      <c r="L83" s="52">
        <f t="shared" si="6"/>
        <v>28.937058294926011</v>
      </c>
      <c r="M83" s="75">
        <f t="shared" si="7"/>
        <v>48.216283416698069</v>
      </c>
      <c r="O83" s="41"/>
      <c r="P83" s="41"/>
      <c r="Q83" s="37"/>
      <c r="R83" s="37"/>
      <c r="S83" s="37"/>
      <c r="T83" s="38"/>
      <c r="U83" s="38"/>
      <c r="V83" s="39"/>
      <c r="W83" s="40"/>
      <c r="X83" s="40"/>
    </row>
    <row r="84" spans="1:24" ht="11.25" customHeight="1">
      <c r="A84" s="70"/>
      <c r="B84" s="47"/>
      <c r="C84" s="53"/>
      <c r="D84" s="53"/>
      <c r="E84" s="53" t="s">
        <v>198</v>
      </c>
      <c r="F84" s="53"/>
      <c r="G84" s="52">
        <v>201.445335</v>
      </c>
      <c r="H84" s="51">
        <v>201.445335</v>
      </c>
      <c r="I84" s="51">
        <v>23.294270739999998</v>
      </c>
      <c r="J84" s="51">
        <v>22.860620239999999</v>
      </c>
      <c r="K84" s="52">
        <v>0</v>
      </c>
      <c r="L84" s="52">
        <f t="shared" si="6"/>
        <v>11.348299646651038</v>
      </c>
      <c r="M84" s="52">
        <f t="shared" si="7"/>
        <v>98.138381300534334</v>
      </c>
      <c r="O84" s="41"/>
      <c r="P84" s="41"/>
      <c r="Q84" s="37"/>
      <c r="R84" s="37"/>
      <c r="S84" s="37"/>
      <c r="T84" s="38"/>
      <c r="U84" s="38"/>
      <c r="V84" s="39"/>
      <c r="W84" s="40"/>
      <c r="X84" s="40"/>
    </row>
    <row r="85" spans="1:24" s="20" customFormat="1" ht="11.25" customHeight="1">
      <c r="A85" s="71"/>
      <c r="B85" s="56"/>
      <c r="C85" s="56"/>
      <c r="D85" s="56" t="s">
        <v>59</v>
      </c>
      <c r="E85" s="55"/>
      <c r="F85" s="55"/>
      <c r="G85" s="66">
        <f>+G86</f>
        <v>1457.3567660000001</v>
      </c>
      <c r="H85" s="66">
        <f>+H86</f>
        <v>1457.3567660000001</v>
      </c>
      <c r="I85" s="66">
        <f>+I86</f>
        <v>5.1368405399999997</v>
      </c>
      <c r="J85" s="66">
        <f>+J86</f>
        <v>0</v>
      </c>
      <c r="K85" s="65"/>
      <c r="L85" s="66">
        <f t="shared" si="6"/>
        <v>0</v>
      </c>
      <c r="M85" s="66">
        <f t="shared" si="7"/>
        <v>0</v>
      </c>
      <c r="O85" s="41"/>
      <c r="P85" s="41"/>
      <c r="Q85" s="37"/>
      <c r="R85" s="37"/>
      <c r="S85" s="37"/>
      <c r="T85" s="38"/>
      <c r="U85" s="38"/>
      <c r="V85" s="39"/>
      <c r="W85" s="40"/>
      <c r="X85" s="40"/>
    </row>
    <row r="86" spans="1:24" ht="11.25" customHeight="1">
      <c r="A86" s="70"/>
      <c r="B86" s="47"/>
      <c r="C86" s="53"/>
      <c r="D86" s="53"/>
      <c r="E86" s="53" t="s">
        <v>197</v>
      </c>
      <c r="F86" s="53"/>
      <c r="G86" s="52">
        <v>1457.3567660000001</v>
      </c>
      <c r="H86" s="51">
        <v>1457.3567660000001</v>
      </c>
      <c r="I86" s="51">
        <v>5.1368405399999997</v>
      </c>
      <c r="J86" s="51">
        <v>0</v>
      </c>
      <c r="K86" s="52">
        <v>0</v>
      </c>
      <c r="L86" s="52">
        <f t="shared" si="6"/>
        <v>0</v>
      </c>
      <c r="M86" s="52">
        <f t="shared" si="7"/>
        <v>0</v>
      </c>
      <c r="O86" s="41"/>
      <c r="P86" s="41"/>
      <c r="Q86" s="37"/>
      <c r="R86" s="37"/>
      <c r="S86" s="37"/>
      <c r="T86" s="38"/>
      <c r="U86" s="38"/>
      <c r="V86" s="39"/>
      <c r="W86" s="40"/>
      <c r="X86" s="40"/>
    </row>
    <row r="87" spans="1:24" s="20" customFormat="1" ht="11.25" customHeight="1">
      <c r="A87" s="56"/>
      <c r="B87" s="56"/>
      <c r="C87" s="56" t="s">
        <v>147</v>
      </c>
      <c r="D87" s="56"/>
      <c r="E87" s="55"/>
      <c r="F87" s="55"/>
      <c r="G87" s="66">
        <f>+G88+G89</f>
        <v>5150.9867553234881</v>
      </c>
      <c r="H87" s="66">
        <f>+H88+H89</f>
        <v>5073.4099957674925</v>
      </c>
      <c r="I87" s="66">
        <f>+I88+I89</f>
        <v>775.04984891024446</v>
      </c>
      <c r="J87" s="66">
        <f>+J88+J89</f>
        <v>722.0292185282442</v>
      </c>
      <c r="K87" s="65"/>
      <c r="L87" s="66">
        <f t="shared" si="6"/>
        <v>14.231635510053382</v>
      </c>
      <c r="M87" s="66">
        <f t="shared" si="7"/>
        <v>93.159068354564596</v>
      </c>
      <c r="O87" s="41"/>
      <c r="P87" s="41"/>
      <c r="Q87" s="37"/>
      <c r="R87" s="37"/>
      <c r="S87" s="37"/>
      <c r="T87" s="38"/>
      <c r="U87" s="38"/>
      <c r="V87" s="39"/>
      <c r="W87" s="40"/>
      <c r="X87" s="40"/>
    </row>
    <row r="88" spans="1:24" ht="11.25" customHeight="1">
      <c r="A88" s="47"/>
      <c r="B88" s="47"/>
      <c r="C88" s="47"/>
      <c r="D88" s="56" t="s">
        <v>196</v>
      </c>
      <c r="E88" s="53"/>
      <c r="F88" s="53"/>
      <c r="G88" s="64">
        <v>3459.4065491234883</v>
      </c>
      <c r="H88" s="51">
        <v>3375.4371029374925</v>
      </c>
      <c r="I88" s="51">
        <v>422.68975398024446</v>
      </c>
      <c r="J88" s="51">
        <v>412.09605954024414</v>
      </c>
      <c r="K88" s="64">
        <v>9.1153545200000021</v>
      </c>
      <c r="L88" s="64">
        <f t="shared" si="6"/>
        <v>12.208672446647437</v>
      </c>
      <c r="M88" s="64">
        <f t="shared" si="7"/>
        <v>97.493742315671213</v>
      </c>
      <c r="O88" s="41"/>
      <c r="P88" s="41"/>
      <c r="Q88" s="37"/>
      <c r="R88" s="37"/>
      <c r="S88" s="37"/>
      <c r="T88" s="38"/>
      <c r="U88" s="38"/>
      <c r="V88" s="39"/>
      <c r="W88" s="40"/>
      <c r="X88" s="40"/>
    </row>
    <row r="89" spans="1:24" s="20" customFormat="1" ht="11.25" customHeight="1">
      <c r="A89" s="56"/>
      <c r="B89" s="56"/>
      <c r="C89" s="56"/>
      <c r="D89" s="56" t="s">
        <v>195</v>
      </c>
      <c r="E89" s="55"/>
      <c r="F89" s="55"/>
      <c r="G89" s="54">
        <f>SUM(G90:G93)</f>
        <v>1691.5802062</v>
      </c>
      <c r="H89" s="54">
        <f>SUM(H90:H93)</f>
        <v>1697.9728928300001</v>
      </c>
      <c r="I89" s="54">
        <f>SUM(I90:I93)</f>
        <v>352.36009493000006</v>
      </c>
      <c r="J89" s="54">
        <f>SUM(J90:J93)</f>
        <v>309.93315898800006</v>
      </c>
      <c r="K89" s="54"/>
      <c r="L89" s="54">
        <f t="shared" si="6"/>
        <v>18.253127614507232</v>
      </c>
      <c r="M89" s="54">
        <f t="shared" si="7"/>
        <v>87.9592108889548</v>
      </c>
      <c r="O89" s="41"/>
      <c r="P89" s="41"/>
      <c r="Q89" s="37"/>
      <c r="R89" s="37"/>
      <c r="S89" s="37"/>
      <c r="T89" s="38"/>
      <c r="U89" s="38"/>
      <c r="V89" s="39"/>
      <c r="W89" s="40"/>
      <c r="X89" s="40"/>
    </row>
    <row r="90" spans="1:24" ht="11.25" customHeight="1">
      <c r="A90" s="47"/>
      <c r="B90" s="47"/>
      <c r="C90" s="53"/>
      <c r="D90" s="53"/>
      <c r="E90" s="53" t="s">
        <v>194</v>
      </c>
      <c r="F90" s="53"/>
      <c r="G90" s="64">
        <v>234.894914</v>
      </c>
      <c r="H90" s="51">
        <v>234.894914</v>
      </c>
      <c r="I90" s="51">
        <v>9.5888316400000004</v>
      </c>
      <c r="J90" s="51">
        <v>9.5888316400000004</v>
      </c>
      <c r="K90" s="64">
        <v>0</v>
      </c>
      <c r="L90" s="64">
        <f t="shared" si="6"/>
        <v>4.0821793357347875</v>
      </c>
      <c r="M90" s="64">
        <f t="shared" si="7"/>
        <v>100</v>
      </c>
      <c r="O90" s="41"/>
      <c r="P90" s="41"/>
      <c r="Q90" s="37"/>
      <c r="R90" s="37"/>
      <c r="S90" s="37"/>
      <c r="T90" s="38"/>
      <c r="U90" s="38"/>
      <c r="V90" s="39"/>
      <c r="W90" s="40"/>
      <c r="X90" s="40"/>
    </row>
    <row r="91" spans="1:24" ht="11.25" customHeight="1">
      <c r="A91" s="47"/>
      <c r="B91" s="47"/>
      <c r="C91" s="47"/>
      <c r="D91" s="47"/>
      <c r="E91" s="53" t="s">
        <v>193</v>
      </c>
      <c r="F91" s="53"/>
      <c r="G91" s="64">
        <v>315.74749200000002</v>
      </c>
      <c r="H91" s="51">
        <v>324.70869600999998</v>
      </c>
      <c r="I91" s="51">
        <v>93.920880109999985</v>
      </c>
      <c r="J91" s="51">
        <v>93.920880109999985</v>
      </c>
      <c r="K91" s="64">
        <v>0</v>
      </c>
      <c r="L91" s="64">
        <f t="shared" si="6"/>
        <v>28.924658090187865</v>
      </c>
      <c r="M91" s="64">
        <f t="shared" si="7"/>
        <v>100</v>
      </c>
      <c r="O91" s="41"/>
      <c r="P91" s="41"/>
      <c r="Q91" s="37"/>
      <c r="R91" s="37"/>
      <c r="S91" s="37"/>
      <c r="T91" s="38"/>
      <c r="U91" s="38"/>
      <c r="V91" s="39"/>
      <c r="W91" s="40"/>
      <c r="X91" s="40"/>
    </row>
    <row r="92" spans="1:24" ht="11.25" customHeight="1">
      <c r="A92" s="47"/>
      <c r="B92" s="47"/>
      <c r="C92" s="47"/>
      <c r="D92" s="47"/>
      <c r="E92" s="53" t="s">
        <v>192</v>
      </c>
      <c r="F92" s="53"/>
      <c r="G92" s="51">
        <v>177.34378419999999</v>
      </c>
      <c r="H92" s="51">
        <v>176.76643010000001</v>
      </c>
      <c r="I92" s="51">
        <v>45.562527299999999</v>
      </c>
      <c r="J92" s="51">
        <v>44.519911557999997</v>
      </c>
      <c r="K92" s="51">
        <v>0.22850740200000003</v>
      </c>
      <c r="L92" s="51">
        <f t="shared" si="6"/>
        <v>25.185727591383877</v>
      </c>
      <c r="M92" s="51">
        <f t="shared" si="7"/>
        <v>97.711681498405383</v>
      </c>
      <c r="O92" s="41"/>
      <c r="P92" s="41"/>
      <c r="Q92" s="37"/>
      <c r="R92" s="37"/>
      <c r="S92" s="37"/>
      <c r="T92" s="38"/>
      <c r="U92" s="38"/>
      <c r="V92" s="39"/>
      <c r="W92" s="40"/>
      <c r="X92" s="40"/>
    </row>
    <row r="93" spans="1:24" ht="11.25" customHeight="1">
      <c r="A93" s="47"/>
      <c r="B93" s="47"/>
      <c r="C93" s="47"/>
      <c r="D93" s="47"/>
      <c r="E93" s="53" t="s">
        <v>191</v>
      </c>
      <c r="F93" s="53"/>
      <c r="G93" s="51">
        <v>963.59401600000001</v>
      </c>
      <c r="H93" s="51">
        <v>961.60285271999999</v>
      </c>
      <c r="I93" s="51">
        <v>203.28785588000005</v>
      </c>
      <c r="J93" s="51">
        <v>161.90353568000006</v>
      </c>
      <c r="K93" s="51">
        <v>17.582884739999997</v>
      </c>
      <c r="L93" s="51">
        <f t="shared" si="6"/>
        <v>16.836840200924737</v>
      </c>
      <c r="M93" s="60">
        <f t="shared" si="7"/>
        <v>79.642502489460583</v>
      </c>
      <c r="O93" s="41"/>
      <c r="P93" s="41"/>
      <c r="Q93" s="37"/>
      <c r="R93" s="37"/>
      <c r="S93" s="37"/>
      <c r="T93" s="38"/>
      <c r="U93" s="38"/>
      <c r="V93" s="39"/>
      <c r="W93" s="40"/>
      <c r="X93" s="40"/>
    </row>
    <row r="94" spans="1:24" s="20" customFormat="1" ht="11.25" customHeight="1">
      <c r="A94" s="68" t="s">
        <v>106</v>
      </c>
      <c r="B94" s="68"/>
      <c r="C94" s="68"/>
      <c r="D94" s="68"/>
      <c r="E94" s="68"/>
      <c r="F94" s="68"/>
      <c r="G94" s="67">
        <f>+G95</f>
        <v>36895.088614438733</v>
      </c>
      <c r="H94" s="67">
        <f>+H95</f>
        <v>35662.002357510552</v>
      </c>
      <c r="I94" s="67">
        <f>+I95</f>
        <v>12593.86205626799</v>
      </c>
      <c r="J94" s="67">
        <f>+J95</f>
        <v>12558.970659056746</v>
      </c>
      <c r="K94" s="67"/>
      <c r="L94" s="67">
        <f t="shared" si="6"/>
        <v>35.216672729572011</v>
      </c>
      <c r="M94" s="67">
        <f t="shared" si="7"/>
        <v>99.722949187029727</v>
      </c>
      <c r="O94" s="41"/>
      <c r="P94" s="41"/>
      <c r="Q94" s="37"/>
      <c r="R94" s="37"/>
      <c r="S94" s="37"/>
      <c r="T94" s="38"/>
      <c r="U94" s="38"/>
      <c r="V94" s="39"/>
      <c r="W94" s="40"/>
      <c r="X94" s="40"/>
    </row>
    <row r="95" spans="1:24" s="20" customFormat="1" ht="11.25" customHeight="1">
      <c r="A95" s="56"/>
      <c r="B95" s="56" t="s">
        <v>190</v>
      </c>
      <c r="C95" s="56"/>
      <c r="D95" s="56"/>
      <c r="E95" s="55"/>
      <c r="F95" s="55"/>
      <c r="G95" s="69">
        <f>+G96+G102</f>
        <v>36895.088614438733</v>
      </c>
      <c r="H95" s="69">
        <f>+H96+H102</f>
        <v>35662.002357510552</v>
      </c>
      <c r="I95" s="69">
        <f>+I96+I102</f>
        <v>12593.86205626799</v>
      </c>
      <c r="J95" s="69">
        <f>+J96+J102</f>
        <v>12558.970659056746</v>
      </c>
      <c r="K95" s="69"/>
      <c r="L95" s="69">
        <f t="shared" si="6"/>
        <v>35.216672729572011</v>
      </c>
      <c r="M95" s="69">
        <f t="shared" si="7"/>
        <v>99.722949187029727</v>
      </c>
      <c r="O95" s="41"/>
      <c r="P95" s="41"/>
      <c r="Q95" s="37"/>
      <c r="R95" s="37"/>
      <c r="S95" s="37"/>
      <c r="T95" s="38"/>
      <c r="U95" s="38"/>
      <c r="V95" s="39"/>
      <c r="W95" s="40"/>
      <c r="X95" s="40"/>
    </row>
    <row r="96" spans="1:24" s="20" customFormat="1" ht="11.25" customHeight="1">
      <c r="A96" s="56"/>
      <c r="B96" s="56"/>
      <c r="C96" s="56" t="s">
        <v>126</v>
      </c>
      <c r="D96" s="56"/>
      <c r="E96" s="55"/>
      <c r="F96" s="55"/>
      <c r="G96" s="69">
        <f>SUM(G97:G101)</f>
        <v>5936.0351719999999</v>
      </c>
      <c r="H96" s="69">
        <f>SUM(H97:H101)</f>
        <v>5934.9286190000003</v>
      </c>
      <c r="I96" s="69">
        <f>SUM(I97:I101)</f>
        <v>1205.2492964100002</v>
      </c>
      <c r="J96" s="69">
        <f>SUM(J97:J101)</f>
        <v>1202.3929514400002</v>
      </c>
      <c r="K96" s="69"/>
      <c r="L96" s="69">
        <f t="shared" si="6"/>
        <v>20.259602577033121</v>
      </c>
      <c r="M96" s="69">
        <f t="shared" si="7"/>
        <v>99.763007953748001</v>
      </c>
      <c r="O96" s="41"/>
      <c r="P96" s="41"/>
      <c r="Q96" s="37"/>
      <c r="R96" s="37"/>
      <c r="S96" s="37"/>
      <c r="T96" s="38"/>
      <c r="U96" s="38"/>
      <c r="V96" s="39"/>
      <c r="W96" s="40"/>
      <c r="X96" s="40"/>
    </row>
    <row r="97" spans="1:24" ht="11.25" customHeight="1">
      <c r="A97" s="47"/>
      <c r="B97" s="47"/>
      <c r="C97" s="47"/>
      <c r="D97" s="47" t="s">
        <v>189</v>
      </c>
      <c r="E97" s="53"/>
      <c r="F97" s="53"/>
      <c r="G97" s="51">
        <v>1387.0829450000001</v>
      </c>
      <c r="H97" s="51">
        <v>1386.936246</v>
      </c>
      <c r="I97" s="51">
        <v>328.65572537999998</v>
      </c>
      <c r="J97" s="51">
        <v>328.65572537999998</v>
      </c>
      <c r="K97" s="51">
        <v>0</v>
      </c>
      <c r="L97" s="51">
        <f t="shared" si="6"/>
        <v>23.696527243257293</v>
      </c>
      <c r="M97" s="51">
        <f t="shared" si="7"/>
        <v>100</v>
      </c>
      <c r="O97" s="41"/>
      <c r="P97" s="41"/>
      <c r="Q97" s="37"/>
      <c r="R97" s="37"/>
      <c r="S97" s="37"/>
      <c r="T97" s="38"/>
      <c r="U97" s="38"/>
      <c r="V97" s="39"/>
      <c r="W97" s="40"/>
      <c r="X97" s="40"/>
    </row>
    <row r="98" spans="1:24" ht="11.25" customHeight="1">
      <c r="A98" s="47"/>
      <c r="B98" s="47"/>
      <c r="C98" s="47"/>
      <c r="D98" s="47" t="s">
        <v>188</v>
      </c>
      <c r="E98" s="53"/>
      <c r="F98" s="53"/>
      <c r="G98" s="64">
        <v>107.870205</v>
      </c>
      <c r="H98" s="51">
        <v>107.870205</v>
      </c>
      <c r="I98" s="51">
        <v>16.639401079999999</v>
      </c>
      <c r="J98" s="51">
        <v>16.109876850000003</v>
      </c>
      <c r="K98" s="64">
        <v>3.4781300000000003E-3</v>
      </c>
      <c r="L98" s="64">
        <f t="shared" si="6"/>
        <v>14.93450100516635</v>
      </c>
      <c r="M98" s="64">
        <f t="shared" si="7"/>
        <v>96.817648499161024</v>
      </c>
      <c r="O98" s="41"/>
      <c r="P98" s="41"/>
      <c r="Q98" s="37"/>
      <c r="R98" s="37"/>
      <c r="S98" s="37"/>
      <c r="T98" s="38"/>
      <c r="U98" s="38"/>
      <c r="V98" s="39"/>
      <c r="W98" s="40"/>
      <c r="X98" s="40"/>
    </row>
    <row r="99" spans="1:24" ht="11.25" customHeight="1">
      <c r="A99" s="47"/>
      <c r="B99" s="47"/>
      <c r="C99" s="47"/>
      <c r="D99" s="47" t="s">
        <v>187</v>
      </c>
      <c r="E99" s="53"/>
      <c r="F99" s="53"/>
      <c r="G99" s="64">
        <v>1256.8191650000001</v>
      </c>
      <c r="H99" s="51">
        <v>1256.1836209999999</v>
      </c>
      <c r="I99" s="51">
        <v>268.761888</v>
      </c>
      <c r="J99" s="51">
        <v>268.761888</v>
      </c>
      <c r="K99" s="64">
        <v>0</v>
      </c>
      <c r="L99" s="64">
        <f t="shared" si="6"/>
        <v>21.39511163073826</v>
      </c>
      <c r="M99" s="64">
        <f t="shared" si="7"/>
        <v>100</v>
      </c>
      <c r="O99" s="41"/>
      <c r="P99" s="41"/>
      <c r="Q99" s="37"/>
      <c r="R99" s="37"/>
      <c r="S99" s="37"/>
      <c r="T99" s="38"/>
      <c r="U99" s="38"/>
      <c r="V99" s="39"/>
      <c r="W99" s="40"/>
      <c r="X99" s="40"/>
    </row>
    <row r="100" spans="1:24" ht="11.25" customHeight="1">
      <c r="A100" s="47"/>
      <c r="B100" s="47"/>
      <c r="C100" s="47"/>
      <c r="D100" s="47" t="s">
        <v>186</v>
      </c>
      <c r="E100" s="53"/>
      <c r="F100" s="53"/>
      <c r="G100" s="51">
        <v>512.76276199999995</v>
      </c>
      <c r="H100" s="51">
        <v>512.585151</v>
      </c>
      <c r="I100" s="51">
        <v>70.323552950000007</v>
      </c>
      <c r="J100" s="51">
        <v>67.996732210000005</v>
      </c>
      <c r="K100" s="51">
        <v>2.1790725600000003</v>
      </c>
      <c r="L100" s="51">
        <f t="shared" si="6"/>
        <v>13.265451033324998</v>
      </c>
      <c r="M100" s="51">
        <f t="shared" si="7"/>
        <v>96.691263961514622</v>
      </c>
      <c r="O100" s="41"/>
      <c r="P100" s="41"/>
      <c r="Q100" s="37"/>
      <c r="R100" s="37"/>
      <c r="S100" s="37"/>
      <c r="T100" s="38"/>
      <c r="U100" s="38"/>
      <c r="V100" s="39"/>
      <c r="W100" s="40"/>
      <c r="X100" s="40"/>
    </row>
    <row r="101" spans="1:24" ht="11.25" customHeight="1">
      <c r="A101" s="47"/>
      <c r="B101" s="47"/>
      <c r="C101" s="47"/>
      <c r="D101" s="47" t="s">
        <v>185</v>
      </c>
      <c r="E101" s="53"/>
      <c r="F101" s="53"/>
      <c r="G101" s="51">
        <v>2671.5000949999999</v>
      </c>
      <c r="H101" s="51">
        <v>2671.353396</v>
      </c>
      <c r="I101" s="51">
        <v>520.86872900000003</v>
      </c>
      <c r="J101" s="51">
        <v>520.86872900000003</v>
      </c>
      <c r="K101" s="51">
        <v>0</v>
      </c>
      <c r="L101" s="51">
        <f t="shared" si="6"/>
        <v>19.49830860192187</v>
      </c>
      <c r="M101" s="51">
        <f t="shared" si="7"/>
        <v>100</v>
      </c>
      <c r="O101" s="41"/>
      <c r="P101" s="41"/>
      <c r="Q101" s="37"/>
      <c r="R101" s="37"/>
      <c r="S101" s="37"/>
      <c r="T101" s="38"/>
      <c r="U101" s="38"/>
      <c r="V101" s="39"/>
      <c r="W101" s="40"/>
      <c r="X101" s="40"/>
    </row>
    <row r="102" spans="1:24" s="20" customFormat="1" ht="11.25" customHeight="1">
      <c r="A102" s="56"/>
      <c r="B102" s="56"/>
      <c r="C102" s="56" t="s">
        <v>184</v>
      </c>
      <c r="D102" s="56"/>
      <c r="E102" s="55"/>
      <c r="F102" s="55"/>
      <c r="G102" s="69">
        <f>SUM(G103:G106)</f>
        <v>30959.053442438737</v>
      </c>
      <c r="H102" s="69">
        <f>SUM(H103:H106)</f>
        <v>29727.073738510549</v>
      </c>
      <c r="I102" s="69">
        <f>SUM(I103:I106)</f>
        <v>11388.61275985799</v>
      </c>
      <c r="J102" s="69">
        <f>SUM(J103:J106)</f>
        <v>11356.577707616745</v>
      </c>
      <c r="K102" s="69"/>
      <c r="L102" s="69">
        <f t="shared" si="6"/>
        <v>38.202810702166865</v>
      </c>
      <c r="M102" s="69">
        <f t="shared" si="7"/>
        <v>99.718709794452224</v>
      </c>
      <c r="O102" s="41"/>
      <c r="P102" s="41"/>
      <c r="Q102" s="37"/>
      <c r="R102" s="37"/>
      <c r="S102" s="37"/>
      <c r="T102" s="38"/>
      <c r="U102" s="38"/>
      <c r="V102" s="39"/>
      <c r="W102" s="40"/>
      <c r="X102" s="40"/>
    </row>
    <row r="103" spans="1:24" ht="11.25" customHeight="1">
      <c r="A103" s="47"/>
      <c r="B103" s="47"/>
      <c r="C103" s="47"/>
      <c r="D103" s="47" t="s">
        <v>183</v>
      </c>
      <c r="E103" s="53"/>
      <c r="F103" s="53"/>
      <c r="G103" s="51">
        <v>5604.900000524317</v>
      </c>
      <c r="H103" s="51">
        <v>4871.6994207748994</v>
      </c>
      <c r="I103" s="51">
        <v>1144.568921515086</v>
      </c>
      <c r="J103" s="51">
        <v>1139.2961717731648</v>
      </c>
      <c r="K103" s="51">
        <v>2.1181433171422164</v>
      </c>
      <c r="L103" s="51">
        <f t="shared" si="6"/>
        <v>23.386011191797763</v>
      </c>
      <c r="M103" s="51">
        <f t="shared" si="7"/>
        <v>99.539324400409058</v>
      </c>
      <c r="O103" s="41"/>
      <c r="P103" s="41"/>
      <c r="Q103" s="37"/>
      <c r="R103" s="37"/>
      <c r="S103" s="37"/>
      <c r="T103" s="38"/>
      <c r="U103" s="38"/>
      <c r="V103" s="39"/>
      <c r="W103" s="40"/>
      <c r="X103" s="40"/>
    </row>
    <row r="104" spans="1:24" ht="11.25" customHeight="1">
      <c r="A104" s="47"/>
      <c r="B104" s="47"/>
      <c r="C104" s="47"/>
      <c r="D104" s="47" t="s">
        <v>182</v>
      </c>
      <c r="E104" s="53"/>
      <c r="F104" s="53"/>
      <c r="G104" s="64">
        <v>7255.3000028178731</v>
      </c>
      <c r="H104" s="51">
        <v>7365.9585087092992</v>
      </c>
      <c r="I104" s="51">
        <v>2005.5792541526041</v>
      </c>
      <c r="J104" s="51">
        <v>1978.8169516532812</v>
      </c>
      <c r="K104" s="64">
        <v>0</v>
      </c>
      <c r="L104" s="64">
        <f t="shared" ref="L104:L135" si="8">IFERROR(+J104/H104*100,"n.a")</f>
        <v>26.864351045605055</v>
      </c>
      <c r="M104" s="64">
        <f t="shared" ref="M104:M135" si="9">IFERROR(+J104/I104*100,"n.a.")</f>
        <v>98.665607332948284</v>
      </c>
      <c r="O104" s="41"/>
      <c r="P104" s="41"/>
      <c r="Q104" s="37"/>
      <c r="R104" s="37"/>
      <c r="S104" s="37"/>
      <c r="T104" s="38"/>
      <c r="U104" s="38"/>
      <c r="V104" s="39"/>
      <c r="W104" s="40"/>
      <c r="X104" s="40"/>
    </row>
    <row r="105" spans="1:24" ht="11.25" customHeight="1">
      <c r="A105" s="47"/>
      <c r="B105" s="47"/>
      <c r="C105" s="47"/>
      <c r="D105" s="47" t="s">
        <v>181</v>
      </c>
      <c r="E105" s="53"/>
      <c r="F105" s="53"/>
      <c r="G105" s="51">
        <v>17227.353439244056</v>
      </c>
      <c r="H105" s="51">
        <v>16617.915809173861</v>
      </c>
      <c r="I105" s="51">
        <v>8030.5273429951785</v>
      </c>
      <c r="J105" s="51">
        <v>8030.5273429951785</v>
      </c>
      <c r="K105" s="51">
        <v>0</v>
      </c>
      <c r="L105" s="51">
        <f t="shared" si="8"/>
        <v>48.324515752823558</v>
      </c>
      <c r="M105" s="51">
        <f t="shared" si="9"/>
        <v>100</v>
      </c>
      <c r="O105" s="41"/>
      <c r="P105" s="41"/>
      <c r="Q105" s="37"/>
      <c r="R105" s="37"/>
      <c r="S105" s="37"/>
      <c r="T105" s="38"/>
      <c r="U105" s="38"/>
      <c r="V105" s="39"/>
      <c r="W105" s="40"/>
      <c r="X105" s="40"/>
    </row>
    <row r="106" spans="1:24" ht="11.25" customHeight="1">
      <c r="A106" s="47"/>
      <c r="B106" s="47"/>
      <c r="C106" s="53"/>
      <c r="D106" s="53" t="s">
        <v>180</v>
      </c>
      <c r="E106" s="53"/>
      <c r="F106" s="53"/>
      <c r="G106" s="64">
        <v>871.49999985249201</v>
      </c>
      <c r="H106" s="51">
        <v>871.49999985249201</v>
      </c>
      <c r="I106" s="51">
        <v>207.93724119512018</v>
      </c>
      <c r="J106" s="51">
        <v>207.93724119512018</v>
      </c>
      <c r="K106" s="64">
        <v>0</v>
      </c>
      <c r="L106" s="64">
        <f t="shared" si="8"/>
        <v>23.8596949202886</v>
      </c>
      <c r="M106" s="64">
        <f t="shared" si="9"/>
        <v>100</v>
      </c>
      <c r="O106" s="41"/>
      <c r="P106" s="41"/>
      <c r="Q106" s="37"/>
      <c r="R106" s="37"/>
      <c r="S106" s="37"/>
      <c r="T106" s="38"/>
      <c r="U106" s="38"/>
      <c r="V106" s="39"/>
      <c r="W106" s="40"/>
      <c r="X106" s="40"/>
    </row>
    <row r="107" spans="1:24" s="20" customFormat="1" ht="11.25" customHeight="1">
      <c r="A107" s="68" t="s">
        <v>103</v>
      </c>
      <c r="B107" s="68"/>
      <c r="C107" s="68"/>
      <c r="D107" s="68"/>
      <c r="E107" s="68"/>
      <c r="F107" s="68"/>
      <c r="G107" s="67">
        <f>+G108</f>
        <v>566.08445087500013</v>
      </c>
      <c r="H107" s="67">
        <f>+H108</f>
        <v>566.12650357625012</v>
      </c>
      <c r="I107" s="67">
        <f>+I108</f>
        <v>72.335260579999996</v>
      </c>
      <c r="J107" s="67">
        <f>+J108</f>
        <v>69.25241785</v>
      </c>
      <c r="K107" s="67"/>
      <c r="L107" s="67">
        <f t="shared" si="8"/>
        <v>12.232675455490766</v>
      </c>
      <c r="M107" s="67">
        <f t="shared" si="9"/>
        <v>95.738118995796668</v>
      </c>
      <c r="O107" s="41"/>
      <c r="P107" s="41"/>
      <c r="Q107" s="37"/>
      <c r="R107" s="37"/>
      <c r="S107" s="37"/>
      <c r="T107" s="38"/>
      <c r="U107" s="38"/>
      <c r="V107" s="39"/>
      <c r="W107" s="40"/>
      <c r="X107" s="40"/>
    </row>
    <row r="108" spans="1:24" s="20" customFormat="1" ht="11.25" customHeight="1">
      <c r="A108" s="56"/>
      <c r="B108" s="56" t="s">
        <v>179</v>
      </c>
      <c r="C108" s="56"/>
      <c r="D108" s="56"/>
      <c r="E108" s="55"/>
      <c r="F108" s="55"/>
      <c r="G108" s="54">
        <f>+G109+G111</f>
        <v>566.08445087500013</v>
      </c>
      <c r="H108" s="54">
        <f>+H109+H111</f>
        <v>566.12650357625012</v>
      </c>
      <c r="I108" s="54">
        <f>+I109+I111</f>
        <v>72.335260579999996</v>
      </c>
      <c r="J108" s="54">
        <f>+J109+J111</f>
        <v>69.25241785</v>
      </c>
      <c r="K108" s="54"/>
      <c r="L108" s="54">
        <f t="shared" si="8"/>
        <v>12.232675455490766</v>
      </c>
      <c r="M108" s="54">
        <f t="shared" si="9"/>
        <v>95.738118995796668</v>
      </c>
      <c r="O108" s="41"/>
      <c r="P108" s="41"/>
      <c r="Q108" s="37"/>
      <c r="R108" s="37"/>
      <c r="S108" s="37"/>
      <c r="T108" s="38"/>
      <c r="U108" s="38"/>
      <c r="V108" s="39"/>
      <c r="W108" s="40"/>
      <c r="X108" s="40"/>
    </row>
    <row r="109" spans="1:24" s="20" customFormat="1" ht="11.25" customHeight="1">
      <c r="A109" s="56"/>
      <c r="B109" s="56"/>
      <c r="C109" s="56" t="s">
        <v>178</v>
      </c>
      <c r="D109" s="56"/>
      <c r="E109" s="55"/>
      <c r="F109" s="55"/>
      <c r="G109" s="69">
        <f>+G110</f>
        <v>34.983767</v>
      </c>
      <c r="H109" s="69">
        <f>+H110</f>
        <v>34.983767</v>
      </c>
      <c r="I109" s="69">
        <f>+I110</f>
        <v>33.585260579999996</v>
      </c>
      <c r="J109" s="69">
        <f>+J110</f>
        <v>30.50241785</v>
      </c>
      <c r="K109" s="69"/>
      <c r="L109" s="69">
        <f t="shared" si="8"/>
        <v>87.190204102376967</v>
      </c>
      <c r="M109" s="69">
        <f t="shared" si="9"/>
        <v>90.820846178469651</v>
      </c>
      <c r="O109" s="41"/>
      <c r="P109" s="41"/>
      <c r="Q109" s="37"/>
      <c r="R109" s="37"/>
      <c r="S109" s="37"/>
      <c r="T109" s="38"/>
      <c r="U109" s="38"/>
      <c r="V109" s="39"/>
      <c r="W109" s="40"/>
      <c r="X109" s="40"/>
    </row>
    <row r="110" spans="1:24" ht="11.25" customHeight="1">
      <c r="A110" s="47"/>
      <c r="B110" s="47"/>
      <c r="C110" s="47"/>
      <c r="D110" s="47" t="s">
        <v>177</v>
      </c>
      <c r="E110" s="53"/>
      <c r="F110" s="53"/>
      <c r="G110" s="51">
        <v>34.983767</v>
      </c>
      <c r="H110" s="51">
        <v>34.983767</v>
      </c>
      <c r="I110" s="51">
        <v>33.585260579999996</v>
      </c>
      <c r="J110" s="51">
        <v>30.50241785</v>
      </c>
      <c r="K110" s="51">
        <v>0</v>
      </c>
      <c r="L110" s="51">
        <f t="shared" si="8"/>
        <v>87.190204102376967</v>
      </c>
      <c r="M110" s="51">
        <f t="shared" si="9"/>
        <v>90.820846178469651</v>
      </c>
      <c r="O110" s="41"/>
      <c r="P110" s="41"/>
      <c r="Q110" s="37"/>
      <c r="R110" s="37"/>
      <c r="S110" s="37"/>
      <c r="T110" s="38"/>
      <c r="U110" s="38"/>
      <c r="V110" s="39"/>
      <c r="W110" s="40"/>
      <c r="X110" s="40"/>
    </row>
    <row r="111" spans="1:24" s="20" customFormat="1" ht="11.25" customHeight="1">
      <c r="A111" s="56"/>
      <c r="B111" s="56"/>
      <c r="C111" s="56" t="s">
        <v>153</v>
      </c>
      <c r="D111" s="56"/>
      <c r="E111" s="55"/>
      <c r="F111" s="55"/>
      <c r="G111" s="69">
        <f>+G112</f>
        <v>531.10068387500007</v>
      </c>
      <c r="H111" s="69">
        <f>+H112</f>
        <v>531.14273657625017</v>
      </c>
      <c r="I111" s="69">
        <f>+I112</f>
        <v>38.75</v>
      </c>
      <c r="J111" s="69">
        <f>+J112</f>
        <v>38.75</v>
      </c>
      <c r="K111" s="69"/>
      <c r="L111" s="69">
        <f t="shared" si="8"/>
        <v>7.2955906824185863</v>
      </c>
      <c r="M111" s="69">
        <f t="shared" si="9"/>
        <v>100</v>
      </c>
      <c r="O111" s="41"/>
      <c r="P111" s="41"/>
      <c r="Q111" s="37"/>
      <c r="R111" s="37"/>
      <c r="S111" s="37"/>
      <c r="T111" s="38"/>
      <c r="U111" s="38"/>
      <c r="V111" s="39"/>
      <c r="W111" s="40"/>
      <c r="X111" s="40"/>
    </row>
    <row r="112" spans="1:24" ht="11.25" customHeight="1">
      <c r="A112" s="47"/>
      <c r="B112" s="47"/>
      <c r="C112" s="47"/>
      <c r="D112" s="47" t="s">
        <v>176</v>
      </c>
      <c r="E112" s="53"/>
      <c r="F112" s="53"/>
      <c r="G112" s="51">
        <v>531.10068387500007</v>
      </c>
      <c r="H112" s="51">
        <v>531.14273657625017</v>
      </c>
      <c r="I112" s="51">
        <v>38.75</v>
      </c>
      <c r="J112" s="51">
        <v>38.75</v>
      </c>
      <c r="K112" s="51">
        <v>0</v>
      </c>
      <c r="L112" s="51">
        <f t="shared" si="8"/>
        <v>7.2955906824185863</v>
      </c>
      <c r="M112" s="51">
        <f t="shared" si="9"/>
        <v>100</v>
      </c>
      <c r="O112" s="41"/>
      <c r="P112" s="41"/>
      <c r="Q112" s="37"/>
      <c r="R112" s="37"/>
      <c r="S112" s="37"/>
      <c r="T112" s="38"/>
      <c r="U112" s="38"/>
      <c r="V112" s="39"/>
      <c r="W112" s="40"/>
      <c r="X112" s="40"/>
    </row>
    <row r="113" spans="1:24" s="20" customFormat="1" ht="11.25" customHeight="1">
      <c r="A113" s="68" t="s">
        <v>100</v>
      </c>
      <c r="B113" s="68"/>
      <c r="C113" s="68"/>
      <c r="D113" s="68"/>
      <c r="E113" s="68"/>
      <c r="F113" s="68"/>
      <c r="G113" s="67">
        <f>+G114+G130+G141+G144</f>
        <v>98035.696106433068</v>
      </c>
      <c r="H113" s="67">
        <f>+H114+H130+H141+H144</f>
        <v>94410.744644077393</v>
      </c>
      <c r="I113" s="67">
        <f>+I114+I130+I141+I144</f>
        <v>25075.126377531175</v>
      </c>
      <c r="J113" s="67">
        <f>+J114+J130+J141+J144</f>
        <v>24043.153779490207</v>
      </c>
      <c r="K113" s="67"/>
      <c r="L113" s="67">
        <f t="shared" si="8"/>
        <v>25.46654395125406</v>
      </c>
      <c r="M113" s="67">
        <f t="shared" si="9"/>
        <v>95.884476981277842</v>
      </c>
      <c r="O113" s="41"/>
      <c r="P113" s="41"/>
      <c r="Q113" s="37"/>
      <c r="R113" s="37"/>
      <c r="S113" s="37"/>
      <c r="T113" s="38"/>
      <c r="U113" s="38"/>
      <c r="V113" s="39"/>
      <c r="W113" s="40"/>
      <c r="X113" s="40"/>
    </row>
    <row r="114" spans="1:24" s="20" customFormat="1" ht="11.25" customHeight="1">
      <c r="A114" s="56"/>
      <c r="B114" s="56" t="s">
        <v>175</v>
      </c>
      <c r="C114" s="56"/>
      <c r="D114" s="56"/>
      <c r="E114" s="55"/>
      <c r="F114" s="55"/>
      <c r="G114" s="54">
        <f>+G115+G128+G117+G121</f>
        <v>65398.332211400993</v>
      </c>
      <c r="H114" s="54">
        <f>+H115+H128+H117+H121</f>
        <v>63738.902741569254</v>
      </c>
      <c r="I114" s="54">
        <f>+I115+I128+I117+I121</f>
        <v>15769.8937312572</v>
      </c>
      <c r="J114" s="54">
        <f>+J115+J128+J117+J121</f>
        <v>15050.147763790394</v>
      </c>
      <c r="K114" s="54"/>
      <c r="L114" s="54">
        <f t="shared" si="8"/>
        <v>23.612185206280596</v>
      </c>
      <c r="M114" s="54">
        <f t="shared" si="9"/>
        <v>95.435949158996479</v>
      </c>
      <c r="O114" s="41"/>
      <c r="P114" s="41"/>
      <c r="Q114" s="37"/>
      <c r="R114" s="37"/>
      <c r="S114" s="37"/>
      <c r="T114" s="38"/>
      <c r="U114" s="38"/>
      <c r="V114" s="39"/>
      <c r="W114" s="40"/>
      <c r="X114" s="40"/>
    </row>
    <row r="115" spans="1:24" s="20" customFormat="1" ht="11.25" customHeight="1">
      <c r="A115" s="56"/>
      <c r="B115" s="56"/>
      <c r="C115" s="55" t="s">
        <v>174</v>
      </c>
      <c r="D115" s="55"/>
      <c r="E115" s="55"/>
      <c r="F115" s="55"/>
      <c r="G115" s="54">
        <f>+G116</f>
        <v>75</v>
      </c>
      <c r="H115" s="54">
        <f>+H116</f>
        <v>75</v>
      </c>
      <c r="I115" s="54">
        <f>+I116</f>
        <v>25.509347349999999</v>
      </c>
      <c r="J115" s="54">
        <f>+J116</f>
        <v>0</v>
      </c>
      <c r="K115" s="54"/>
      <c r="L115" s="54">
        <f t="shared" si="8"/>
        <v>0</v>
      </c>
      <c r="M115" s="54">
        <f t="shared" si="9"/>
        <v>0</v>
      </c>
      <c r="O115" s="41"/>
      <c r="P115" s="41"/>
      <c r="Q115" s="37"/>
      <c r="R115" s="37"/>
      <c r="S115" s="37"/>
      <c r="T115" s="38"/>
      <c r="U115" s="38"/>
      <c r="V115" s="39"/>
      <c r="W115" s="40"/>
      <c r="X115" s="40"/>
    </row>
    <row r="116" spans="1:24" ht="11.25" customHeight="1">
      <c r="A116" s="47"/>
      <c r="B116" s="47"/>
      <c r="C116" s="47"/>
      <c r="D116" s="47" t="s">
        <v>171</v>
      </c>
      <c r="E116" s="53"/>
      <c r="F116" s="53"/>
      <c r="G116" s="60">
        <v>75</v>
      </c>
      <c r="H116" s="60">
        <v>75</v>
      </c>
      <c r="I116" s="60">
        <v>25.509347349999999</v>
      </c>
      <c r="J116" s="60">
        <v>0</v>
      </c>
      <c r="K116" s="58"/>
      <c r="L116" s="60">
        <f t="shared" si="8"/>
        <v>0</v>
      </c>
      <c r="M116" s="60">
        <f t="shared" si="9"/>
        <v>0</v>
      </c>
      <c r="N116" s="2"/>
      <c r="O116" s="41"/>
      <c r="P116" s="41"/>
      <c r="Q116" s="37"/>
      <c r="R116" s="37"/>
      <c r="S116" s="37"/>
      <c r="T116" s="38"/>
      <c r="U116" s="38"/>
      <c r="V116" s="39"/>
      <c r="W116" s="40"/>
      <c r="X116" s="40"/>
    </row>
    <row r="117" spans="1:24" s="20" customFormat="1" ht="11.25" customHeight="1">
      <c r="A117" s="56"/>
      <c r="B117" s="56"/>
      <c r="C117" s="56" t="s">
        <v>114</v>
      </c>
      <c r="D117" s="56"/>
      <c r="E117" s="55"/>
      <c r="F117" s="55"/>
      <c r="G117" s="69">
        <f>+G118</f>
        <v>12631.392623</v>
      </c>
      <c r="H117" s="69">
        <f>+H118</f>
        <v>11845.07945614</v>
      </c>
      <c r="I117" s="69">
        <f>+I118</f>
        <v>2533.4303762</v>
      </c>
      <c r="J117" s="69">
        <f>+J118</f>
        <v>2487.0387257900002</v>
      </c>
      <c r="K117" s="65"/>
      <c r="L117" s="69">
        <f t="shared" si="8"/>
        <v>20.996387022974524</v>
      </c>
      <c r="M117" s="69">
        <f t="shared" si="9"/>
        <v>98.168820787584281</v>
      </c>
      <c r="O117" s="41"/>
      <c r="P117" s="41"/>
      <c r="Q117" s="37"/>
      <c r="R117" s="37"/>
      <c r="S117" s="37"/>
      <c r="T117" s="38"/>
      <c r="U117" s="38"/>
      <c r="V117" s="39"/>
      <c r="W117" s="40"/>
      <c r="X117" s="40"/>
    </row>
    <row r="118" spans="1:24" s="20" customFormat="1" ht="11.25" customHeight="1">
      <c r="A118" s="56"/>
      <c r="B118" s="56"/>
      <c r="C118" s="56"/>
      <c r="D118" s="56" t="s">
        <v>170</v>
      </c>
      <c r="E118" s="55"/>
      <c r="F118" s="55"/>
      <c r="G118" s="69">
        <f>SUM(G119:G120)</f>
        <v>12631.392623</v>
      </c>
      <c r="H118" s="69">
        <f>SUM(H119:H120)</f>
        <v>11845.07945614</v>
      </c>
      <c r="I118" s="69">
        <f>SUM(I119:I120)</f>
        <v>2533.4303762</v>
      </c>
      <c r="J118" s="69">
        <f>SUM(J119:J120)</f>
        <v>2487.0387257900002</v>
      </c>
      <c r="K118" s="65"/>
      <c r="L118" s="69">
        <f t="shared" si="8"/>
        <v>20.996387022974524</v>
      </c>
      <c r="M118" s="69">
        <f t="shared" si="9"/>
        <v>98.168820787584281</v>
      </c>
      <c r="O118" s="41"/>
      <c r="P118" s="41"/>
      <c r="Q118" s="37"/>
      <c r="R118" s="37"/>
      <c r="S118" s="37"/>
      <c r="T118" s="38"/>
      <c r="U118" s="38"/>
      <c r="V118" s="39"/>
      <c r="W118" s="40"/>
      <c r="X118" s="40"/>
    </row>
    <row r="119" spans="1:24" ht="11.25" customHeight="1">
      <c r="A119" s="47"/>
      <c r="B119" s="47"/>
      <c r="C119" s="74"/>
      <c r="D119" s="53"/>
      <c r="E119" s="53" t="s">
        <v>173</v>
      </c>
      <c r="F119" s="53"/>
      <c r="G119" s="64">
        <v>8568.7994589999998</v>
      </c>
      <c r="H119" s="51">
        <v>8032.4862921399999</v>
      </c>
      <c r="I119" s="51">
        <v>1138.29374994</v>
      </c>
      <c r="J119" s="51">
        <v>1132.58912377</v>
      </c>
      <c r="K119" s="64">
        <v>5.6482980099999995</v>
      </c>
      <c r="L119" s="64">
        <f t="shared" si="8"/>
        <v>14.100106524654372</v>
      </c>
      <c r="M119" s="64">
        <f t="shared" si="9"/>
        <v>99.498844110292211</v>
      </c>
      <c r="O119" s="41"/>
      <c r="P119" s="41"/>
      <c r="Q119" s="37"/>
      <c r="R119" s="37"/>
      <c r="S119" s="37"/>
      <c r="T119" s="38"/>
      <c r="U119" s="38"/>
      <c r="V119" s="39"/>
      <c r="W119" s="40"/>
      <c r="X119" s="40"/>
    </row>
    <row r="120" spans="1:24" ht="11.25" customHeight="1">
      <c r="A120" s="47"/>
      <c r="B120" s="47"/>
      <c r="C120" s="47"/>
      <c r="D120" s="47"/>
      <c r="E120" s="53" t="s">
        <v>172</v>
      </c>
      <c r="F120" s="53"/>
      <c r="G120" s="51">
        <v>4062.5931639999999</v>
      </c>
      <c r="H120" s="51">
        <v>3812.5931639999999</v>
      </c>
      <c r="I120" s="51">
        <v>1395.13662626</v>
      </c>
      <c r="J120" s="51">
        <v>1354.4496020199999</v>
      </c>
      <c r="K120" s="57">
        <v>0</v>
      </c>
      <c r="L120" s="57">
        <f t="shared" si="8"/>
        <v>35.525678816435082</v>
      </c>
      <c r="M120" s="57">
        <f t="shared" si="9"/>
        <v>97.083653064928029</v>
      </c>
      <c r="N120" s="2"/>
      <c r="O120" s="41"/>
      <c r="P120" s="41"/>
      <c r="Q120" s="37"/>
      <c r="R120" s="37"/>
      <c r="S120" s="37"/>
      <c r="T120" s="38"/>
      <c r="U120" s="38"/>
      <c r="V120" s="39"/>
      <c r="W120" s="40"/>
      <c r="X120" s="40"/>
    </row>
    <row r="121" spans="1:24" s="20" customFormat="1" ht="11.25" customHeight="1">
      <c r="A121" s="56"/>
      <c r="B121" s="56"/>
      <c r="C121" s="56" t="s">
        <v>153</v>
      </c>
      <c r="D121" s="56"/>
      <c r="E121" s="55"/>
      <c r="F121" s="55"/>
      <c r="G121" s="69">
        <f>+G122+G123</f>
        <v>46885.32835340099</v>
      </c>
      <c r="H121" s="69">
        <f>+H122+H123</f>
        <v>46014.125979429256</v>
      </c>
      <c r="I121" s="69">
        <f>+I122+I123</f>
        <v>12424.4545847072</v>
      </c>
      <c r="J121" s="69">
        <f>+J122+J123</f>
        <v>11787.330796980394</v>
      </c>
      <c r="K121" s="65"/>
      <c r="L121" s="65">
        <f t="shared" si="8"/>
        <v>25.616765604218916</v>
      </c>
      <c r="M121" s="65">
        <f t="shared" si="9"/>
        <v>94.872018056140519</v>
      </c>
      <c r="N121" s="72"/>
      <c r="O121" s="41"/>
      <c r="P121" s="41"/>
      <c r="Q121" s="37"/>
      <c r="R121" s="37"/>
      <c r="S121" s="37"/>
      <c r="T121" s="38"/>
      <c r="U121" s="38"/>
      <c r="V121" s="39"/>
      <c r="W121" s="40"/>
      <c r="X121" s="40"/>
    </row>
    <row r="122" spans="1:24" s="20" customFormat="1" ht="11.25" customHeight="1">
      <c r="A122" s="56"/>
      <c r="B122" s="56"/>
      <c r="C122" s="56"/>
      <c r="D122" s="73" t="s">
        <v>171</v>
      </c>
      <c r="E122" s="73"/>
      <c r="F122" s="73"/>
      <c r="G122" s="69">
        <v>156.51979245000004</v>
      </c>
      <c r="H122" s="69">
        <v>156.51979255500004</v>
      </c>
      <c r="I122" s="69">
        <v>0</v>
      </c>
      <c r="J122" s="69">
        <v>0</v>
      </c>
      <c r="K122" s="69">
        <v>0</v>
      </c>
      <c r="L122" s="64">
        <f t="shared" si="8"/>
        <v>0</v>
      </c>
      <c r="M122" s="64" t="str">
        <f t="shared" si="9"/>
        <v>n.a.</v>
      </c>
      <c r="N122" s="72"/>
      <c r="O122" s="41"/>
      <c r="P122" s="41"/>
      <c r="Q122" s="37"/>
      <c r="R122" s="37"/>
      <c r="S122" s="37"/>
      <c r="T122" s="38"/>
      <c r="U122" s="38"/>
      <c r="V122" s="39"/>
      <c r="W122" s="40"/>
      <c r="X122" s="40"/>
    </row>
    <row r="123" spans="1:24" s="20" customFormat="1" ht="11.25" customHeight="1">
      <c r="A123" s="56"/>
      <c r="B123" s="56"/>
      <c r="C123" s="56"/>
      <c r="D123" s="73" t="s">
        <v>170</v>
      </c>
      <c r="E123" s="73"/>
      <c r="F123" s="73"/>
      <c r="G123" s="69">
        <f>SUM(G124:G127)</f>
        <v>46728.808560950987</v>
      </c>
      <c r="H123" s="69">
        <f>SUM(H124:H127)</f>
        <v>45857.606186874254</v>
      </c>
      <c r="I123" s="69">
        <f>SUM(I124:I127)</f>
        <v>12424.4545847072</v>
      </c>
      <c r="J123" s="69">
        <f>SUM(J124:J127)</f>
        <v>11787.330796980394</v>
      </c>
      <c r="K123" s="69"/>
      <c r="L123" s="69">
        <f t="shared" si="8"/>
        <v>25.704199972728318</v>
      </c>
      <c r="M123" s="69">
        <f t="shared" si="9"/>
        <v>94.872018056140519</v>
      </c>
      <c r="N123" s="72"/>
      <c r="O123" s="41"/>
      <c r="P123" s="41"/>
      <c r="Q123" s="37"/>
      <c r="R123" s="37"/>
      <c r="S123" s="37"/>
      <c r="T123" s="38"/>
      <c r="U123" s="38"/>
      <c r="V123" s="39"/>
      <c r="W123" s="40"/>
      <c r="X123" s="40"/>
    </row>
    <row r="124" spans="1:24" ht="11.25" customHeight="1">
      <c r="A124" s="47"/>
      <c r="B124" s="47"/>
      <c r="C124" s="47"/>
      <c r="D124" s="47"/>
      <c r="E124" s="53" t="s">
        <v>169</v>
      </c>
      <c r="F124" s="53"/>
      <c r="G124" s="51">
        <v>239.86496366999995</v>
      </c>
      <c r="H124" s="51">
        <v>239.88395607119995</v>
      </c>
      <c r="I124" s="51">
        <v>6.8061170000000004</v>
      </c>
      <c r="J124" s="51">
        <v>6.8061170000000004</v>
      </c>
      <c r="K124" s="57">
        <v>0</v>
      </c>
      <c r="L124" s="57">
        <f t="shared" si="8"/>
        <v>2.8372539420601672</v>
      </c>
      <c r="M124" s="57">
        <f t="shared" si="9"/>
        <v>100</v>
      </c>
      <c r="N124" s="2"/>
      <c r="O124" s="41"/>
      <c r="P124" s="41"/>
      <c r="Q124" s="37"/>
      <c r="R124" s="37"/>
      <c r="S124" s="37"/>
      <c r="T124" s="38"/>
      <c r="U124" s="38"/>
      <c r="V124" s="39"/>
      <c r="W124" s="40"/>
      <c r="X124" s="40"/>
    </row>
    <row r="125" spans="1:24" ht="11.25" customHeight="1">
      <c r="A125" s="47"/>
      <c r="B125" s="47"/>
      <c r="C125" s="47"/>
      <c r="D125" s="47"/>
      <c r="E125" s="53" t="s">
        <v>168</v>
      </c>
      <c r="F125" s="53"/>
      <c r="G125" s="51">
        <v>11147.560327213092</v>
      </c>
      <c r="H125" s="51">
        <v>10302.638776048094</v>
      </c>
      <c r="I125" s="51">
        <v>3257.5919849158763</v>
      </c>
      <c r="J125" s="51">
        <v>3124.9941309992719</v>
      </c>
      <c r="K125" s="57">
        <v>0</v>
      </c>
      <c r="L125" s="57">
        <f t="shared" si="8"/>
        <v>30.331978039105469</v>
      </c>
      <c r="M125" s="57">
        <f t="shared" si="9"/>
        <v>95.9295745283451</v>
      </c>
      <c r="N125" s="2"/>
      <c r="O125" s="41"/>
      <c r="P125" s="41"/>
      <c r="Q125" s="37"/>
      <c r="R125" s="37"/>
      <c r="S125" s="37"/>
      <c r="T125" s="38"/>
      <c r="U125" s="38"/>
      <c r="V125" s="39"/>
      <c r="W125" s="40"/>
      <c r="X125" s="40"/>
    </row>
    <row r="126" spans="1:24" ht="11.25" customHeight="1">
      <c r="A126" s="47"/>
      <c r="B126" s="47"/>
      <c r="C126" s="47"/>
      <c r="D126" s="47"/>
      <c r="E126" s="53" t="s">
        <v>51</v>
      </c>
      <c r="F126" s="53"/>
      <c r="G126" s="51">
        <v>35190.4864563179</v>
      </c>
      <c r="H126" s="51">
        <v>35163.920614343064</v>
      </c>
      <c r="I126" s="51">
        <v>9160.056482791324</v>
      </c>
      <c r="J126" s="51">
        <v>8655.5305489811217</v>
      </c>
      <c r="K126" s="57">
        <v>504.52593381020301</v>
      </c>
      <c r="L126" s="57">
        <f t="shared" si="8"/>
        <v>24.614805168939565</v>
      </c>
      <c r="M126" s="57">
        <f t="shared" si="9"/>
        <v>94.492108921401979</v>
      </c>
      <c r="O126" s="41"/>
      <c r="P126" s="41"/>
      <c r="Q126" s="37"/>
      <c r="R126" s="37"/>
      <c r="S126" s="37"/>
      <c r="T126" s="38"/>
      <c r="U126" s="38"/>
      <c r="V126" s="39"/>
      <c r="W126" s="40"/>
      <c r="X126" s="40"/>
    </row>
    <row r="127" spans="1:24" ht="11.25" customHeight="1">
      <c r="A127" s="47"/>
      <c r="B127" s="47"/>
      <c r="C127" s="47"/>
      <c r="D127" s="47"/>
      <c r="E127" s="53" t="s">
        <v>167</v>
      </c>
      <c r="F127" s="53"/>
      <c r="G127" s="51">
        <v>150.89681375000001</v>
      </c>
      <c r="H127" s="51">
        <v>151.16284041190002</v>
      </c>
      <c r="I127" s="51">
        <v>0</v>
      </c>
      <c r="J127" s="51">
        <v>0</v>
      </c>
      <c r="K127" s="57">
        <v>0</v>
      </c>
      <c r="L127" s="57">
        <f t="shared" si="8"/>
        <v>0</v>
      </c>
      <c r="M127" s="57" t="str">
        <f t="shared" si="9"/>
        <v>n.a.</v>
      </c>
      <c r="O127" s="41"/>
      <c r="P127" s="41"/>
      <c r="Q127" s="37"/>
      <c r="R127" s="37"/>
      <c r="S127" s="37"/>
      <c r="T127" s="38"/>
      <c r="U127" s="38"/>
      <c r="V127" s="39"/>
      <c r="W127" s="40"/>
      <c r="X127" s="40"/>
    </row>
    <row r="128" spans="1:24" s="20" customFormat="1" ht="11.25" customHeight="1">
      <c r="A128" s="47"/>
      <c r="B128" s="56"/>
      <c r="C128" s="56" t="s">
        <v>166</v>
      </c>
      <c r="D128" s="56"/>
      <c r="E128" s="55"/>
      <c r="F128" s="55"/>
      <c r="G128" s="69">
        <f>+G129</f>
        <v>5806.6112350000003</v>
      </c>
      <c r="H128" s="69">
        <f>+H129</f>
        <v>5804.6973059999946</v>
      </c>
      <c r="I128" s="69">
        <f>+I129</f>
        <v>786.49942299999998</v>
      </c>
      <c r="J128" s="69">
        <f>+J129</f>
        <v>775.77824102000011</v>
      </c>
      <c r="K128" s="65"/>
      <c r="L128" s="69">
        <f t="shared" si="8"/>
        <v>13.364663136148735</v>
      </c>
      <c r="M128" s="69">
        <f t="shared" si="9"/>
        <v>98.63684808068831</v>
      </c>
      <c r="O128" s="41"/>
      <c r="P128" s="41"/>
      <c r="Q128" s="37"/>
      <c r="R128" s="37"/>
      <c r="S128" s="37"/>
      <c r="T128" s="38"/>
      <c r="U128" s="38"/>
      <c r="V128" s="39"/>
      <c r="W128" s="40"/>
      <c r="X128" s="40"/>
    </row>
    <row r="129" spans="1:24" ht="11.25" customHeight="1">
      <c r="A129" s="47"/>
      <c r="B129" s="47"/>
      <c r="C129" s="47"/>
      <c r="D129" s="47" t="s">
        <v>165</v>
      </c>
      <c r="E129" s="53"/>
      <c r="F129" s="53"/>
      <c r="G129" s="51">
        <v>5806.6112350000003</v>
      </c>
      <c r="H129" s="51">
        <v>5804.6973059999946</v>
      </c>
      <c r="I129" s="51">
        <v>786.49942299999998</v>
      </c>
      <c r="J129" s="51">
        <v>775.77824102000011</v>
      </c>
      <c r="K129" s="57">
        <v>10.530786560000001</v>
      </c>
      <c r="L129" s="51">
        <f t="shared" si="8"/>
        <v>13.364663136148735</v>
      </c>
      <c r="M129" s="51">
        <f t="shared" si="9"/>
        <v>98.63684808068831</v>
      </c>
      <c r="O129" s="41"/>
      <c r="P129" s="41"/>
      <c r="Q129" s="37"/>
      <c r="R129" s="37"/>
      <c r="S129" s="37"/>
      <c r="T129" s="38"/>
      <c r="U129" s="38"/>
      <c r="V129" s="39"/>
      <c r="W129" s="40"/>
      <c r="X129" s="40"/>
    </row>
    <row r="130" spans="1:24" s="20" customFormat="1" ht="11.25" customHeight="1">
      <c r="A130" s="47"/>
      <c r="B130" s="56" t="s">
        <v>164</v>
      </c>
      <c r="C130" s="56"/>
      <c r="D130" s="56"/>
      <c r="E130" s="55"/>
      <c r="F130" s="55"/>
      <c r="G130" s="54">
        <f>+G131+G136</f>
        <v>30931.157445760731</v>
      </c>
      <c r="H130" s="54">
        <f>+H131+H136</f>
        <v>28966.178157364764</v>
      </c>
      <c r="I130" s="54">
        <f>+I131+I136</f>
        <v>8449.8183157647563</v>
      </c>
      <c r="J130" s="54">
        <f>+J131+J136</f>
        <v>8152.2248404787915</v>
      </c>
      <c r="K130" s="54"/>
      <c r="L130" s="54">
        <f t="shared" si="8"/>
        <v>28.143943588933762</v>
      </c>
      <c r="M130" s="54">
        <f t="shared" si="9"/>
        <v>96.478107999899279</v>
      </c>
      <c r="O130" s="41"/>
      <c r="P130" s="41"/>
      <c r="Q130" s="37"/>
      <c r="R130" s="37"/>
      <c r="S130" s="37"/>
      <c r="T130" s="38"/>
      <c r="U130" s="38"/>
      <c r="V130" s="39"/>
      <c r="W130" s="40"/>
      <c r="X130" s="40"/>
    </row>
    <row r="131" spans="1:24" s="20" customFormat="1" ht="11.25" customHeight="1">
      <c r="A131" s="47"/>
      <c r="B131" s="56"/>
      <c r="C131" s="55" t="s">
        <v>126</v>
      </c>
      <c r="D131" s="55"/>
      <c r="E131" s="55"/>
      <c r="F131" s="55"/>
      <c r="G131" s="54">
        <f>+G132+G134</f>
        <v>2584.9412230000003</v>
      </c>
      <c r="H131" s="54">
        <f>+H132+H134</f>
        <v>2584.9412230000003</v>
      </c>
      <c r="I131" s="54">
        <f>+I132+I134</f>
        <v>7.0191809999999993E-2</v>
      </c>
      <c r="J131" s="54">
        <f>+J132+J134</f>
        <v>0</v>
      </c>
      <c r="K131" s="54"/>
      <c r="L131" s="54">
        <f t="shared" si="8"/>
        <v>0</v>
      </c>
      <c r="M131" s="54">
        <f t="shared" si="9"/>
        <v>0</v>
      </c>
      <c r="O131" s="41"/>
      <c r="P131" s="41"/>
      <c r="Q131" s="37"/>
      <c r="R131" s="37"/>
      <c r="S131" s="37"/>
      <c r="T131" s="38"/>
      <c r="U131" s="38"/>
      <c r="V131" s="39"/>
      <c r="W131" s="40"/>
      <c r="X131" s="40"/>
    </row>
    <row r="132" spans="1:24" s="20" customFormat="1" ht="11.25" customHeight="1">
      <c r="A132" s="47"/>
      <c r="B132" s="56"/>
      <c r="C132" s="56"/>
      <c r="D132" s="56" t="s">
        <v>163</v>
      </c>
      <c r="E132" s="55"/>
      <c r="F132" s="55"/>
      <c r="G132" s="69">
        <f>+G133</f>
        <v>47.976145000000002</v>
      </c>
      <c r="H132" s="69">
        <f>+H133</f>
        <v>47.976145000000002</v>
      </c>
      <c r="I132" s="69">
        <f>+I133</f>
        <v>7.0191809999999993E-2</v>
      </c>
      <c r="J132" s="69">
        <f>+J133</f>
        <v>0</v>
      </c>
      <c r="K132" s="65"/>
      <c r="L132" s="65">
        <f t="shared" si="8"/>
        <v>0</v>
      </c>
      <c r="M132" s="65">
        <f t="shared" si="9"/>
        <v>0</v>
      </c>
      <c r="O132" s="41"/>
      <c r="P132" s="41"/>
      <c r="Q132" s="37"/>
      <c r="R132" s="37"/>
      <c r="S132" s="37"/>
      <c r="T132" s="38"/>
      <c r="U132" s="38"/>
      <c r="V132" s="39"/>
      <c r="W132" s="40"/>
      <c r="X132" s="40"/>
    </row>
    <row r="133" spans="1:24" ht="11.25" customHeight="1">
      <c r="A133" s="47"/>
      <c r="B133" s="47"/>
      <c r="C133" s="53"/>
      <c r="D133" s="53"/>
      <c r="E133" s="53" t="s">
        <v>162</v>
      </c>
      <c r="F133" s="53"/>
      <c r="G133" s="64">
        <v>47.976145000000002</v>
      </c>
      <c r="H133" s="51">
        <v>47.976145000000002</v>
      </c>
      <c r="I133" s="51">
        <v>7.0191809999999993E-2</v>
      </c>
      <c r="J133" s="51">
        <v>0</v>
      </c>
      <c r="K133" s="64">
        <v>0</v>
      </c>
      <c r="L133" s="64">
        <f t="shared" si="8"/>
        <v>0</v>
      </c>
      <c r="M133" s="64">
        <f t="shared" si="9"/>
        <v>0</v>
      </c>
      <c r="O133" s="41"/>
      <c r="P133" s="41"/>
      <c r="Q133" s="37"/>
      <c r="R133" s="37"/>
      <c r="S133" s="37"/>
      <c r="T133" s="38"/>
      <c r="U133" s="38"/>
      <c r="V133" s="39"/>
      <c r="W133" s="40"/>
      <c r="X133" s="40"/>
    </row>
    <row r="134" spans="1:24" s="20" customFormat="1" ht="11.25" customHeight="1">
      <c r="A134" s="56"/>
      <c r="B134" s="56"/>
      <c r="C134" s="56"/>
      <c r="D134" s="56" t="s">
        <v>59</v>
      </c>
      <c r="E134" s="55"/>
      <c r="F134" s="55"/>
      <c r="G134" s="69">
        <f>+G135</f>
        <v>2536.9650780000002</v>
      </c>
      <c r="H134" s="69">
        <f>+H135</f>
        <v>2536.9650780000002</v>
      </c>
      <c r="I134" s="69">
        <f>+I135</f>
        <v>0</v>
      </c>
      <c r="J134" s="69">
        <f>+J135</f>
        <v>0</v>
      </c>
      <c r="K134" s="65"/>
      <c r="L134" s="65">
        <f t="shared" si="8"/>
        <v>0</v>
      </c>
      <c r="M134" s="65" t="str">
        <f t="shared" si="9"/>
        <v>n.a.</v>
      </c>
      <c r="O134" s="41"/>
      <c r="P134" s="41"/>
      <c r="Q134" s="37"/>
      <c r="R134" s="37"/>
      <c r="S134" s="37"/>
      <c r="T134" s="38"/>
      <c r="U134" s="38"/>
      <c r="V134" s="39"/>
      <c r="W134" s="40"/>
      <c r="X134" s="40"/>
    </row>
    <row r="135" spans="1:24" ht="11.25" customHeight="1">
      <c r="A135" s="47"/>
      <c r="B135" s="47"/>
      <c r="C135" s="47"/>
      <c r="D135" s="47"/>
      <c r="E135" s="53" t="s">
        <v>161</v>
      </c>
      <c r="F135" s="53"/>
      <c r="G135" s="51">
        <v>2536.9650780000002</v>
      </c>
      <c r="H135" s="51">
        <v>2536.9650780000002</v>
      </c>
      <c r="I135" s="51">
        <v>0</v>
      </c>
      <c r="J135" s="51">
        <v>0</v>
      </c>
      <c r="K135" s="57">
        <v>0</v>
      </c>
      <c r="L135" s="57">
        <f t="shared" si="8"/>
        <v>0</v>
      </c>
      <c r="M135" s="57" t="str">
        <f t="shared" si="9"/>
        <v>n.a.</v>
      </c>
      <c r="O135" s="41"/>
      <c r="P135" s="41"/>
      <c r="Q135" s="37"/>
      <c r="R135" s="37"/>
      <c r="S135" s="37"/>
      <c r="T135" s="38"/>
      <c r="U135" s="38"/>
      <c r="V135" s="39"/>
      <c r="W135" s="40"/>
      <c r="X135" s="40"/>
    </row>
    <row r="136" spans="1:24" s="20" customFormat="1" ht="11.25" customHeight="1">
      <c r="A136" s="56"/>
      <c r="B136" s="56"/>
      <c r="C136" s="56" t="s">
        <v>153</v>
      </c>
      <c r="D136" s="56"/>
      <c r="E136" s="55"/>
      <c r="F136" s="55"/>
      <c r="G136" s="54">
        <f>SUM(G137:G140)</f>
        <v>28346.21622276073</v>
      </c>
      <c r="H136" s="54">
        <f>SUM(H137:H140)</f>
        <v>26381.236934364762</v>
      </c>
      <c r="I136" s="54">
        <f>SUM(I137:I140)</f>
        <v>8449.748123954756</v>
      </c>
      <c r="J136" s="54">
        <f>SUM(J137:J140)</f>
        <v>8152.2248404787915</v>
      </c>
      <c r="K136" s="54"/>
      <c r="L136" s="54">
        <f t="shared" ref="L136:L167" si="10">IFERROR(+J136/H136*100,"n.a")</f>
        <v>30.901602001305438</v>
      </c>
      <c r="M136" s="54">
        <f t="shared" ref="M136:M167" si="11">IFERROR(+J136/I136*100,"n.a.")</f>
        <v>96.478909440714617</v>
      </c>
      <c r="O136" s="41"/>
      <c r="P136" s="41"/>
      <c r="Q136" s="37"/>
      <c r="R136" s="37"/>
      <c r="S136" s="37"/>
      <c r="T136" s="38"/>
      <c r="U136" s="38"/>
      <c r="V136" s="39"/>
      <c r="W136" s="40"/>
      <c r="X136" s="40"/>
    </row>
    <row r="137" spans="1:24" ht="11.25" customHeight="1">
      <c r="A137" s="47"/>
      <c r="B137" s="47"/>
      <c r="C137" s="53"/>
      <c r="D137" s="53" t="s">
        <v>160</v>
      </c>
      <c r="E137" s="53"/>
      <c r="F137" s="53"/>
      <c r="G137" s="64">
        <v>2056.8799990000002</v>
      </c>
      <c r="H137" s="51">
        <v>2056.8799990000002</v>
      </c>
      <c r="I137" s="51">
        <v>830.24591799999996</v>
      </c>
      <c r="J137" s="51">
        <v>830.24591799999996</v>
      </c>
      <c r="K137" s="64">
        <v>0</v>
      </c>
      <c r="L137" s="64">
        <f t="shared" si="10"/>
        <v>40.364334253998443</v>
      </c>
      <c r="M137" s="64">
        <f t="shared" si="11"/>
        <v>100</v>
      </c>
      <c r="O137" s="41"/>
      <c r="P137" s="41"/>
      <c r="Q137" s="37"/>
      <c r="R137" s="37"/>
      <c r="S137" s="37"/>
      <c r="T137" s="38"/>
      <c r="U137" s="38"/>
      <c r="V137" s="39"/>
      <c r="W137" s="40"/>
      <c r="X137" s="40"/>
    </row>
    <row r="138" spans="1:24" ht="11.25" customHeight="1">
      <c r="A138" s="47"/>
      <c r="B138" s="47"/>
      <c r="C138" s="47"/>
      <c r="D138" s="53" t="s">
        <v>159</v>
      </c>
      <c r="E138" s="53"/>
      <c r="F138" s="53"/>
      <c r="G138" s="52">
        <v>25012.914261680729</v>
      </c>
      <c r="H138" s="51">
        <v>23117.077890600962</v>
      </c>
      <c r="I138" s="51">
        <v>7309.3902725359576</v>
      </c>
      <c r="J138" s="51">
        <v>7011.8669890599922</v>
      </c>
      <c r="K138" s="57">
        <v>0</v>
      </c>
      <c r="L138" s="57">
        <f t="shared" si="10"/>
        <v>30.331978039105479</v>
      </c>
      <c r="M138" s="57">
        <f t="shared" si="11"/>
        <v>95.929574528345157</v>
      </c>
      <c r="O138" s="41"/>
      <c r="P138" s="41"/>
      <c r="Q138" s="37"/>
      <c r="R138" s="37"/>
      <c r="S138" s="37"/>
      <c r="T138" s="38"/>
      <c r="U138" s="38"/>
      <c r="V138" s="39"/>
      <c r="W138" s="40"/>
      <c r="X138" s="40"/>
    </row>
    <row r="139" spans="1:24" ht="11.25" customHeight="1">
      <c r="A139" s="70"/>
      <c r="B139" s="47"/>
      <c r="C139" s="47"/>
      <c r="D139" s="53" t="s">
        <v>158</v>
      </c>
      <c r="E139" s="53"/>
      <c r="F139" s="53"/>
      <c r="G139" s="52">
        <v>795.40665567999997</v>
      </c>
      <c r="H139" s="51">
        <v>726.26373836380003</v>
      </c>
      <c r="I139" s="51">
        <v>69.60427821879999</v>
      </c>
      <c r="J139" s="51">
        <v>69.60427821879999</v>
      </c>
      <c r="K139" s="57">
        <v>0</v>
      </c>
      <c r="L139" s="64">
        <f t="shared" si="10"/>
        <v>9.5838845507572081</v>
      </c>
      <c r="M139" s="64">
        <f t="shared" si="11"/>
        <v>100</v>
      </c>
      <c r="O139" s="41"/>
      <c r="P139" s="41"/>
      <c r="Q139" s="37"/>
      <c r="R139" s="37"/>
      <c r="S139" s="37"/>
      <c r="T139" s="38"/>
      <c r="U139" s="38"/>
      <c r="V139" s="39"/>
      <c r="W139" s="40"/>
      <c r="X139" s="40"/>
    </row>
    <row r="140" spans="1:24" ht="11.25" customHeight="1">
      <c r="A140" s="70"/>
      <c r="B140" s="47"/>
      <c r="C140" s="47"/>
      <c r="D140" s="53" t="s">
        <v>157</v>
      </c>
      <c r="E140" s="53"/>
      <c r="F140" s="53"/>
      <c r="G140" s="52">
        <v>481.01530640000004</v>
      </c>
      <c r="H140" s="51">
        <v>481.01530640000004</v>
      </c>
      <c r="I140" s="51">
        <v>240.50765519999993</v>
      </c>
      <c r="J140" s="51">
        <v>240.50765519999993</v>
      </c>
      <c r="K140" s="57">
        <v>0</v>
      </c>
      <c r="L140" s="64">
        <f t="shared" si="10"/>
        <v>50.00000041578717</v>
      </c>
      <c r="M140" s="64">
        <f t="shared" si="11"/>
        <v>100</v>
      </c>
      <c r="O140" s="41"/>
      <c r="P140" s="41"/>
      <c r="Q140" s="37"/>
      <c r="R140" s="37"/>
      <c r="S140" s="37"/>
      <c r="T140" s="38"/>
      <c r="U140" s="38"/>
      <c r="V140" s="39"/>
      <c r="W140" s="40"/>
      <c r="X140" s="40"/>
    </row>
    <row r="141" spans="1:24" s="20" customFormat="1" ht="11.25" customHeight="1">
      <c r="A141" s="71"/>
      <c r="B141" s="56" t="s">
        <v>156</v>
      </c>
      <c r="C141" s="56"/>
      <c r="D141" s="56"/>
      <c r="E141" s="55"/>
      <c r="F141" s="55"/>
      <c r="G141" s="54">
        <f t="shared" ref="G141:K142" si="12">+G142</f>
        <v>1641.736615</v>
      </c>
      <c r="H141" s="54">
        <f t="shared" si="12"/>
        <v>1641.736615</v>
      </c>
      <c r="I141" s="54">
        <f t="shared" si="12"/>
        <v>837.28566999999998</v>
      </c>
      <c r="J141" s="54">
        <f t="shared" si="12"/>
        <v>837.28566999999998</v>
      </c>
      <c r="K141" s="54">
        <f t="shared" si="12"/>
        <v>0</v>
      </c>
      <c r="L141" s="54">
        <f t="shared" si="10"/>
        <v>50.999999777674446</v>
      </c>
      <c r="M141" s="54">
        <f t="shared" si="11"/>
        <v>100</v>
      </c>
      <c r="O141" s="41"/>
      <c r="P141" s="41"/>
      <c r="Q141" s="37"/>
      <c r="R141" s="37"/>
      <c r="S141" s="37"/>
      <c r="T141" s="38"/>
      <c r="U141" s="38"/>
      <c r="V141" s="39"/>
      <c r="W141" s="40"/>
      <c r="X141" s="40"/>
    </row>
    <row r="142" spans="1:24" s="20" customFormat="1" ht="11.25" customHeight="1">
      <c r="A142" s="71"/>
      <c r="B142" s="56"/>
      <c r="C142" s="56" t="s">
        <v>153</v>
      </c>
      <c r="D142" s="56"/>
      <c r="E142" s="55"/>
      <c r="F142" s="55"/>
      <c r="G142" s="54">
        <f t="shared" si="12"/>
        <v>1641.736615</v>
      </c>
      <c r="H142" s="54">
        <f t="shared" si="12"/>
        <v>1641.736615</v>
      </c>
      <c r="I142" s="54">
        <f t="shared" si="12"/>
        <v>837.28566999999998</v>
      </c>
      <c r="J142" s="54">
        <f t="shared" si="12"/>
        <v>837.28566999999998</v>
      </c>
      <c r="K142" s="54">
        <f t="shared" si="12"/>
        <v>0</v>
      </c>
      <c r="L142" s="54">
        <f t="shared" si="10"/>
        <v>50.999999777674446</v>
      </c>
      <c r="M142" s="54">
        <f t="shared" si="11"/>
        <v>100</v>
      </c>
      <c r="O142" s="41"/>
      <c r="P142" s="41"/>
      <c r="Q142" s="37"/>
      <c r="R142" s="37"/>
      <c r="S142" s="37"/>
      <c r="T142" s="38"/>
      <c r="U142" s="38"/>
      <c r="V142" s="39"/>
      <c r="W142" s="40"/>
      <c r="X142" s="40"/>
    </row>
    <row r="143" spans="1:24" ht="11.25" customHeight="1">
      <c r="A143" s="70"/>
      <c r="B143" s="47"/>
      <c r="C143" s="47"/>
      <c r="D143" s="53" t="s">
        <v>155</v>
      </c>
      <c r="E143" s="53"/>
      <c r="F143" s="53"/>
      <c r="G143" s="52">
        <v>1641.736615</v>
      </c>
      <c r="H143" s="51">
        <v>1641.736615</v>
      </c>
      <c r="I143" s="51">
        <v>837.28566999999998</v>
      </c>
      <c r="J143" s="51">
        <v>837.28566999999998</v>
      </c>
      <c r="K143" s="57">
        <v>0</v>
      </c>
      <c r="L143" s="64">
        <f t="shared" si="10"/>
        <v>50.999999777674446</v>
      </c>
      <c r="M143" s="64">
        <f t="shared" si="11"/>
        <v>100</v>
      </c>
      <c r="O143" s="41"/>
      <c r="P143" s="41"/>
      <c r="Q143" s="37"/>
      <c r="R143" s="37"/>
      <c r="S143" s="37"/>
      <c r="T143" s="38"/>
      <c r="U143" s="38"/>
      <c r="V143" s="39"/>
      <c r="W143" s="40"/>
      <c r="X143" s="40"/>
    </row>
    <row r="144" spans="1:24" s="20" customFormat="1" ht="11.25" customHeight="1">
      <c r="A144" s="71"/>
      <c r="B144" s="56" t="s">
        <v>154</v>
      </c>
      <c r="C144" s="56"/>
      <c r="D144" s="56"/>
      <c r="E144" s="55"/>
      <c r="F144" s="55"/>
      <c r="G144" s="54">
        <f t="shared" ref="G144:J145" si="13">+G145</f>
        <v>64.469834271339266</v>
      </c>
      <c r="H144" s="54">
        <f t="shared" si="13"/>
        <v>63.927130143380033</v>
      </c>
      <c r="I144" s="54">
        <f t="shared" si="13"/>
        <v>18.128660509218705</v>
      </c>
      <c r="J144" s="54">
        <f t="shared" si="13"/>
        <v>3.4955052210199331</v>
      </c>
      <c r="K144" s="54"/>
      <c r="L144" s="54">
        <f t="shared" si="10"/>
        <v>5.4679526723317329</v>
      </c>
      <c r="M144" s="54">
        <f t="shared" si="11"/>
        <v>19.281651941368832</v>
      </c>
      <c r="O144" s="41"/>
      <c r="P144" s="41"/>
      <c r="Q144" s="37"/>
      <c r="R144" s="37"/>
      <c r="S144" s="37"/>
      <c r="T144" s="38"/>
      <c r="U144" s="38"/>
      <c r="V144" s="39"/>
      <c r="W144" s="40"/>
      <c r="X144" s="40"/>
    </row>
    <row r="145" spans="1:24" s="20" customFormat="1" ht="11.25" customHeight="1">
      <c r="A145" s="71"/>
      <c r="B145" s="56"/>
      <c r="C145" s="56" t="s">
        <v>153</v>
      </c>
      <c r="D145" s="56"/>
      <c r="E145" s="55"/>
      <c r="F145" s="55"/>
      <c r="G145" s="54">
        <f t="shared" si="13"/>
        <v>64.469834271339266</v>
      </c>
      <c r="H145" s="54">
        <f t="shared" si="13"/>
        <v>63.927130143380033</v>
      </c>
      <c r="I145" s="54">
        <f t="shared" si="13"/>
        <v>18.128660509218705</v>
      </c>
      <c r="J145" s="54">
        <f t="shared" si="13"/>
        <v>3.4955052210199331</v>
      </c>
      <c r="K145" s="54"/>
      <c r="L145" s="54">
        <f t="shared" si="10"/>
        <v>5.4679526723317329</v>
      </c>
      <c r="M145" s="54">
        <f t="shared" si="11"/>
        <v>19.281651941368832</v>
      </c>
      <c r="O145" s="41"/>
      <c r="P145" s="41"/>
      <c r="Q145" s="37"/>
      <c r="R145" s="37"/>
      <c r="S145" s="37"/>
      <c r="T145" s="38"/>
      <c r="U145" s="38"/>
      <c r="V145" s="39"/>
      <c r="W145" s="40"/>
      <c r="X145" s="40"/>
    </row>
    <row r="146" spans="1:24" ht="11.25" customHeight="1">
      <c r="A146" s="70"/>
      <c r="B146" s="47"/>
      <c r="C146" s="47"/>
      <c r="D146" s="53" t="s">
        <v>152</v>
      </c>
      <c r="E146" s="53"/>
      <c r="F146" s="53"/>
      <c r="G146" s="52">
        <v>64.469834271339266</v>
      </c>
      <c r="H146" s="51">
        <v>63.927130143380033</v>
      </c>
      <c r="I146" s="60">
        <v>18.128660509218705</v>
      </c>
      <c r="J146" s="60">
        <v>3.4955052210199331</v>
      </c>
      <c r="K146" s="58">
        <v>0</v>
      </c>
      <c r="L146" s="63">
        <f t="shared" si="10"/>
        <v>5.4679526723317329</v>
      </c>
      <c r="M146" s="63">
        <f t="shared" si="11"/>
        <v>19.281651941368832</v>
      </c>
      <c r="O146" s="41"/>
      <c r="P146" s="41"/>
      <c r="Q146" s="37"/>
      <c r="R146" s="37"/>
      <c r="S146" s="37"/>
      <c r="T146" s="38"/>
      <c r="U146" s="38"/>
      <c r="V146" s="39"/>
      <c r="W146" s="40"/>
      <c r="X146" s="40"/>
    </row>
    <row r="147" spans="1:24" s="20" customFormat="1" ht="11.25" customHeight="1">
      <c r="A147" s="68" t="s">
        <v>104</v>
      </c>
      <c r="B147" s="68"/>
      <c r="C147" s="68"/>
      <c r="D147" s="68"/>
      <c r="E147" s="68"/>
      <c r="F147" s="68"/>
      <c r="G147" s="67">
        <f>+G148</f>
        <v>58722.056298510324</v>
      </c>
      <c r="H147" s="67">
        <f>+H148</f>
        <v>58397.918002419668</v>
      </c>
      <c r="I147" s="67">
        <f>+I148</f>
        <v>14600.715492681609</v>
      </c>
      <c r="J147" s="67">
        <f>+J148</f>
        <v>14369.792528160735</v>
      </c>
      <c r="K147" s="67"/>
      <c r="L147" s="67">
        <f t="shared" si="10"/>
        <v>24.606686367766287</v>
      </c>
      <c r="M147" s="67">
        <f t="shared" si="11"/>
        <v>98.418413367231068</v>
      </c>
      <c r="O147" s="41"/>
      <c r="P147" s="41"/>
      <c r="Q147" s="37"/>
      <c r="R147" s="37"/>
      <c r="S147" s="37"/>
      <c r="T147" s="38"/>
      <c r="U147" s="38"/>
      <c r="V147" s="39"/>
      <c r="W147" s="40"/>
      <c r="X147" s="40"/>
    </row>
    <row r="148" spans="1:24" s="20" customFormat="1" ht="11.25" customHeight="1">
      <c r="A148" s="56"/>
      <c r="B148" s="56" t="s">
        <v>151</v>
      </c>
      <c r="C148" s="56"/>
      <c r="D148" s="56"/>
      <c r="E148" s="55"/>
      <c r="F148" s="55"/>
      <c r="G148" s="66">
        <f>+G149+G153+G158</f>
        <v>58722.056298510324</v>
      </c>
      <c r="H148" s="66">
        <f>+H149+H153+H158</f>
        <v>58397.918002419668</v>
      </c>
      <c r="I148" s="66">
        <f>+I149+I153+I158</f>
        <v>14600.715492681609</v>
      </c>
      <c r="J148" s="66">
        <f>+J149+J153+J158</f>
        <v>14369.792528160735</v>
      </c>
      <c r="K148" s="65"/>
      <c r="L148" s="65">
        <f t="shared" si="10"/>
        <v>24.606686367766287</v>
      </c>
      <c r="M148" s="65">
        <f t="shared" si="11"/>
        <v>98.418413367231068</v>
      </c>
      <c r="O148" s="41"/>
      <c r="P148" s="41"/>
      <c r="Q148" s="37"/>
      <c r="R148" s="37"/>
      <c r="S148" s="37"/>
      <c r="T148" s="38"/>
      <c r="U148" s="38"/>
      <c r="V148" s="39"/>
      <c r="W148" s="40"/>
      <c r="X148" s="40"/>
    </row>
    <row r="149" spans="1:24" s="20" customFormat="1" ht="11.25" customHeight="1">
      <c r="A149" s="56"/>
      <c r="B149" s="56"/>
      <c r="C149" s="55" t="s">
        <v>150</v>
      </c>
      <c r="D149" s="55"/>
      <c r="E149" s="55"/>
      <c r="F149" s="55"/>
      <c r="G149" s="54">
        <f>+G150</f>
        <v>7470.5924044476251</v>
      </c>
      <c r="H149" s="54">
        <f>+H150</f>
        <v>7323.6024758196181</v>
      </c>
      <c r="I149" s="54">
        <f>+I150</f>
        <v>1015.1508734624039</v>
      </c>
      <c r="J149" s="54">
        <f>+J150</f>
        <v>917.45716052102921</v>
      </c>
      <c r="K149" s="54"/>
      <c r="L149" s="54">
        <f t="shared" si="10"/>
        <v>12.527402511949589</v>
      </c>
      <c r="M149" s="54">
        <f t="shared" si="11"/>
        <v>90.376434134547125</v>
      </c>
      <c r="O149" s="41"/>
      <c r="P149" s="41"/>
      <c r="Q149" s="37"/>
      <c r="R149" s="37"/>
      <c r="S149" s="37"/>
      <c r="T149" s="38"/>
      <c r="U149" s="38"/>
      <c r="V149" s="39"/>
      <c r="W149" s="40"/>
      <c r="X149" s="40"/>
    </row>
    <row r="150" spans="1:24" s="20" customFormat="1" ht="11.25" customHeight="1">
      <c r="A150" s="56"/>
      <c r="B150" s="56"/>
      <c r="C150" s="56"/>
      <c r="D150" s="56" t="s">
        <v>104</v>
      </c>
      <c r="E150" s="55"/>
      <c r="F150" s="55"/>
      <c r="G150" s="54">
        <f>SUM(G151:G152)</f>
        <v>7470.5924044476251</v>
      </c>
      <c r="H150" s="54">
        <f>SUM(H151:H152)</f>
        <v>7323.6024758196181</v>
      </c>
      <c r="I150" s="54">
        <f>SUM(I151:I152)</f>
        <v>1015.1508734624039</v>
      </c>
      <c r="J150" s="54">
        <f>SUM(J151:J152)</f>
        <v>917.45716052102921</v>
      </c>
      <c r="K150" s="54"/>
      <c r="L150" s="54">
        <f t="shared" si="10"/>
        <v>12.527402511949589</v>
      </c>
      <c r="M150" s="54">
        <f t="shared" si="11"/>
        <v>90.376434134547125</v>
      </c>
      <c r="O150" s="41"/>
      <c r="P150" s="41"/>
      <c r="Q150" s="37"/>
      <c r="R150" s="37"/>
      <c r="S150" s="37"/>
      <c r="T150" s="38"/>
      <c r="U150" s="38"/>
      <c r="V150" s="39"/>
      <c r="W150" s="40"/>
      <c r="X150" s="40"/>
    </row>
    <row r="151" spans="1:24" ht="11.25" customHeight="1">
      <c r="A151" s="47"/>
      <c r="B151" s="47"/>
      <c r="C151" s="47"/>
      <c r="D151" s="47"/>
      <c r="E151" s="53" t="s">
        <v>149</v>
      </c>
      <c r="F151" s="53"/>
      <c r="G151" s="52">
        <v>3464.6035419999998</v>
      </c>
      <c r="H151" s="51">
        <v>3332.8775420000002</v>
      </c>
      <c r="I151" s="51">
        <v>249.41601691999998</v>
      </c>
      <c r="J151" s="51">
        <v>158.51324911999995</v>
      </c>
      <c r="K151" s="51">
        <v>7.6427380000000003E-2</v>
      </c>
      <c r="L151" s="51">
        <f t="shared" si="10"/>
        <v>4.756047803210885</v>
      </c>
      <c r="M151" s="60">
        <f t="shared" si="11"/>
        <v>63.553756922853509</v>
      </c>
      <c r="O151" s="41"/>
      <c r="P151" s="41"/>
      <c r="Q151" s="37"/>
      <c r="R151" s="37"/>
      <c r="S151" s="37"/>
      <c r="T151" s="38"/>
      <c r="U151" s="38"/>
      <c r="V151" s="39"/>
      <c r="W151" s="40"/>
      <c r="X151" s="40"/>
    </row>
    <row r="152" spans="1:24" ht="11.25" customHeight="1">
      <c r="A152" s="47"/>
      <c r="B152" s="47"/>
      <c r="C152" s="53"/>
      <c r="D152" s="53"/>
      <c r="E152" s="53" t="s">
        <v>148</v>
      </c>
      <c r="F152" s="53"/>
      <c r="G152" s="64">
        <v>4005.9888624476257</v>
      </c>
      <c r="H152" s="51">
        <v>3990.7249338196175</v>
      </c>
      <c r="I152" s="51">
        <v>765.73485654240392</v>
      </c>
      <c r="J152" s="51">
        <v>758.94391140102925</v>
      </c>
      <c r="K152" s="64">
        <v>5.2668591465288497</v>
      </c>
      <c r="L152" s="64">
        <f t="shared" si="10"/>
        <v>19.017695380839641</v>
      </c>
      <c r="M152" s="63">
        <f t="shared" si="11"/>
        <v>99.113146661229649</v>
      </c>
      <c r="O152" s="41"/>
      <c r="P152" s="41"/>
      <c r="Q152" s="37"/>
      <c r="R152" s="37"/>
      <c r="S152" s="37"/>
      <c r="T152" s="38"/>
      <c r="U152" s="38"/>
      <c r="V152" s="39"/>
      <c r="W152" s="40"/>
      <c r="X152" s="40"/>
    </row>
    <row r="153" spans="1:24" s="20" customFormat="1" ht="11.25" customHeight="1">
      <c r="A153" s="56"/>
      <c r="B153" s="56"/>
      <c r="C153" s="56" t="s">
        <v>147</v>
      </c>
      <c r="D153" s="56"/>
      <c r="E153" s="55"/>
      <c r="F153" s="55"/>
      <c r="G153" s="54">
        <f>SUM(G154:G157)</f>
        <v>4686.1512110399999</v>
      </c>
      <c r="H153" s="54">
        <f>SUM(H154:H157)</f>
        <v>4555.5681558500009</v>
      </c>
      <c r="I153" s="54">
        <f>SUM(I154:I157)</f>
        <v>272.14272582820001</v>
      </c>
      <c r="J153" s="54">
        <f>SUM(J154:J157)</f>
        <v>138.91347424870003</v>
      </c>
      <c r="K153" s="54"/>
      <c r="L153" s="54">
        <f t="shared" si="10"/>
        <v>3.0493117322877779</v>
      </c>
      <c r="M153" s="59">
        <f t="shared" si="11"/>
        <v>51.044345876212837</v>
      </c>
      <c r="O153" s="41"/>
      <c r="P153" s="41"/>
      <c r="Q153" s="37"/>
      <c r="R153" s="37"/>
      <c r="S153" s="37"/>
      <c r="T153" s="38"/>
      <c r="U153" s="38"/>
      <c r="V153" s="39"/>
      <c r="W153" s="40"/>
      <c r="X153" s="40"/>
    </row>
    <row r="154" spans="1:24" ht="11.25" customHeight="1">
      <c r="A154" s="47"/>
      <c r="B154" s="47"/>
      <c r="C154" s="47"/>
      <c r="D154" s="47" t="s">
        <v>146</v>
      </c>
      <c r="E154" s="53"/>
      <c r="F154" s="53"/>
      <c r="G154" s="52">
        <v>245.35778999999999</v>
      </c>
      <c r="H154" s="51">
        <v>245.14449300000001</v>
      </c>
      <c r="I154" s="51">
        <v>55.361763000000003</v>
      </c>
      <c r="J154" s="51">
        <v>53.554855620000012</v>
      </c>
      <c r="K154" s="51">
        <v>1.8068679999999999</v>
      </c>
      <c r="L154" s="51">
        <f t="shared" si="10"/>
        <v>21.846240543531202</v>
      </c>
      <c r="M154" s="60">
        <f t="shared" si="11"/>
        <v>96.736181649417503</v>
      </c>
      <c r="O154" s="41"/>
      <c r="P154" s="41"/>
      <c r="Q154" s="37"/>
      <c r="R154" s="37"/>
      <c r="S154" s="37"/>
      <c r="T154" s="38"/>
      <c r="U154" s="38"/>
      <c r="V154" s="39"/>
      <c r="W154" s="40"/>
      <c r="X154" s="40"/>
    </row>
    <row r="155" spans="1:24" ht="11.25" customHeight="1">
      <c r="A155" s="47"/>
      <c r="B155" s="47"/>
      <c r="C155" s="47"/>
      <c r="D155" s="47" t="s">
        <v>145</v>
      </c>
      <c r="E155" s="53"/>
      <c r="F155" s="53"/>
      <c r="G155" s="52">
        <v>3514.4948108799995</v>
      </c>
      <c r="H155" s="51">
        <v>3399.9562026616009</v>
      </c>
      <c r="I155" s="51">
        <v>92.004258240000013</v>
      </c>
      <c r="J155" s="51">
        <v>58.569923200000005</v>
      </c>
      <c r="K155" s="51">
        <v>28.167212940000002</v>
      </c>
      <c r="L155" s="51">
        <f t="shared" si="10"/>
        <v>1.7226669906556291</v>
      </c>
      <c r="M155" s="60">
        <f t="shared" si="11"/>
        <v>63.660013482436831</v>
      </c>
      <c r="O155" s="41"/>
      <c r="P155" s="41"/>
      <c r="Q155" s="37"/>
      <c r="R155" s="37"/>
      <c r="S155" s="37"/>
      <c r="T155" s="38"/>
      <c r="U155" s="38"/>
      <c r="V155" s="39"/>
      <c r="W155" s="40"/>
      <c r="X155" s="40"/>
    </row>
    <row r="156" spans="1:24" ht="11.25" customHeight="1">
      <c r="A156" s="47"/>
      <c r="B156" s="47"/>
      <c r="C156" s="47"/>
      <c r="D156" s="47" t="s">
        <v>144</v>
      </c>
      <c r="E156" s="53"/>
      <c r="F156" s="53"/>
      <c r="G156" s="52">
        <v>67.892953119999987</v>
      </c>
      <c r="H156" s="51">
        <v>67.806145838400013</v>
      </c>
      <c r="I156" s="51">
        <v>0</v>
      </c>
      <c r="J156" s="51">
        <v>0</v>
      </c>
      <c r="K156" s="51">
        <v>0</v>
      </c>
      <c r="L156" s="51">
        <f t="shared" si="10"/>
        <v>0</v>
      </c>
      <c r="M156" s="60" t="str">
        <f t="shared" si="11"/>
        <v>n.a.</v>
      </c>
      <c r="O156" s="41"/>
      <c r="P156" s="41"/>
      <c r="Q156" s="37"/>
      <c r="R156" s="37"/>
      <c r="S156" s="37"/>
      <c r="T156" s="38"/>
      <c r="U156" s="38"/>
      <c r="V156" s="39"/>
      <c r="W156" s="40"/>
      <c r="X156" s="40"/>
    </row>
    <row r="157" spans="1:24" ht="11.25" customHeight="1">
      <c r="A157" s="47"/>
      <c r="B157" s="47"/>
      <c r="C157" s="47"/>
      <c r="D157" s="47" t="s">
        <v>143</v>
      </c>
      <c r="E157" s="53"/>
      <c r="F157" s="53"/>
      <c r="G157" s="52">
        <v>858.40565703999994</v>
      </c>
      <c r="H157" s="51">
        <v>842.66131435</v>
      </c>
      <c r="I157" s="51">
        <v>124.77670458820002</v>
      </c>
      <c r="J157" s="51">
        <v>26.788695428699999</v>
      </c>
      <c r="K157" s="51">
        <v>93.7542423875</v>
      </c>
      <c r="L157" s="51">
        <f t="shared" si="10"/>
        <v>3.1790584155822885</v>
      </c>
      <c r="M157" s="60">
        <f t="shared" si="11"/>
        <v>21.46930832731206</v>
      </c>
      <c r="O157" s="41"/>
      <c r="P157" s="41"/>
      <c r="Q157" s="37"/>
      <c r="R157" s="37"/>
      <c r="S157" s="37"/>
      <c r="T157" s="38"/>
      <c r="U157" s="38"/>
      <c r="V157" s="39"/>
      <c r="W157" s="40"/>
      <c r="X157" s="40"/>
    </row>
    <row r="158" spans="1:24" s="20" customFormat="1" ht="11.25" customHeight="1">
      <c r="A158" s="56"/>
      <c r="B158" s="56"/>
      <c r="C158" s="56" t="s">
        <v>142</v>
      </c>
      <c r="D158" s="56"/>
      <c r="E158" s="55"/>
      <c r="F158" s="55"/>
      <c r="G158" s="54">
        <f>+G159</f>
        <v>46565.312683022697</v>
      </c>
      <c r="H158" s="54">
        <f>+H159</f>
        <v>46518.747370750054</v>
      </c>
      <c r="I158" s="54">
        <f>+I159</f>
        <v>13313.421893391005</v>
      </c>
      <c r="J158" s="54">
        <f>+J159</f>
        <v>13313.421893391005</v>
      </c>
      <c r="K158" s="54"/>
      <c r="L158" s="54">
        <f t="shared" si="10"/>
        <v>28.619476331304195</v>
      </c>
      <c r="M158" s="54">
        <f t="shared" si="11"/>
        <v>100</v>
      </c>
      <c r="O158" s="41"/>
      <c r="P158" s="41"/>
      <c r="Q158" s="37"/>
      <c r="R158" s="37"/>
      <c r="S158" s="37"/>
      <c r="T158" s="38"/>
      <c r="U158" s="38"/>
      <c r="V158" s="39"/>
      <c r="W158" s="40"/>
      <c r="X158" s="40"/>
    </row>
    <row r="159" spans="1:24" ht="11.25" customHeight="1">
      <c r="A159" s="47"/>
      <c r="B159" s="47"/>
      <c r="C159" s="53"/>
      <c r="D159" s="53" t="s">
        <v>142</v>
      </c>
      <c r="E159" s="53"/>
      <c r="F159" s="53"/>
      <c r="G159" s="64">
        <v>46565.312683022697</v>
      </c>
      <c r="H159" s="51">
        <v>46518.747370750054</v>
      </c>
      <c r="I159" s="51">
        <v>13313.421893391005</v>
      </c>
      <c r="J159" s="51">
        <v>13313.421893391005</v>
      </c>
      <c r="K159" s="64">
        <v>0</v>
      </c>
      <c r="L159" s="64">
        <f t="shared" si="10"/>
        <v>28.619476331304195</v>
      </c>
      <c r="M159" s="64">
        <f t="shared" si="11"/>
        <v>100</v>
      </c>
      <c r="O159" s="41"/>
      <c r="P159" s="41"/>
      <c r="Q159" s="37"/>
      <c r="R159" s="37"/>
      <c r="S159" s="37"/>
      <c r="T159" s="38"/>
      <c r="U159" s="38"/>
      <c r="V159" s="39"/>
      <c r="W159" s="40"/>
      <c r="X159" s="40"/>
    </row>
    <row r="160" spans="1:24" s="20" customFormat="1" ht="11.25" customHeight="1">
      <c r="A160" s="68" t="s">
        <v>101</v>
      </c>
      <c r="B160" s="68"/>
      <c r="C160" s="68"/>
      <c r="D160" s="68"/>
      <c r="E160" s="68"/>
      <c r="F160" s="68"/>
      <c r="G160" s="67">
        <f>+G161</f>
        <v>49358.961273741814</v>
      </c>
      <c r="H160" s="67">
        <f>+H161</f>
        <v>41398.131092696916</v>
      </c>
      <c r="I160" s="67">
        <f>+I161</f>
        <v>4321.1405926820544</v>
      </c>
      <c r="J160" s="67">
        <f>+J161</f>
        <v>3751.908485586911</v>
      </c>
      <c r="K160" s="67"/>
      <c r="L160" s="67">
        <f t="shared" si="10"/>
        <v>9.0629900107949286</v>
      </c>
      <c r="M160" s="67">
        <f t="shared" si="11"/>
        <v>86.826808920331118</v>
      </c>
      <c r="O160" s="41"/>
      <c r="P160" s="41"/>
      <c r="Q160" s="37"/>
      <c r="R160" s="37"/>
      <c r="S160" s="37"/>
      <c r="T160" s="38"/>
      <c r="U160" s="38"/>
      <c r="V160" s="39"/>
      <c r="W160" s="40"/>
      <c r="X160" s="40"/>
    </row>
    <row r="161" spans="1:24" s="20" customFormat="1" ht="11.25" customHeight="1">
      <c r="A161" s="56"/>
      <c r="B161" s="56" t="s">
        <v>141</v>
      </c>
      <c r="C161" s="56"/>
      <c r="D161" s="56"/>
      <c r="E161" s="55"/>
      <c r="F161" s="55"/>
      <c r="G161" s="66">
        <f>+G162+G169</f>
        <v>49358.961273741814</v>
      </c>
      <c r="H161" s="66">
        <f>+H162+H169</f>
        <v>41398.131092696916</v>
      </c>
      <c r="I161" s="66">
        <f>+I162+I169</f>
        <v>4321.1405926820544</v>
      </c>
      <c r="J161" s="66">
        <f>+J162+J169</f>
        <v>3751.908485586911</v>
      </c>
      <c r="K161" s="69"/>
      <c r="L161" s="69">
        <f t="shared" si="10"/>
        <v>9.0629900107949286</v>
      </c>
      <c r="M161" s="69">
        <f t="shared" si="11"/>
        <v>86.826808920331118</v>
      </c>
      <c r="O161" s="41"/>
      <c r="P161" s="41"/>
      <c r="Q161" s="37"/>
      <c r="R161" s="37"/>
      <c r="S161" s="37"/>
      <c r="T161" s="38"/>
      <c r="U161" s="38"/>
      <c r="V161" s="39"/>
      <c r="W161" s="40"/>
      <c r="X161" s="40"/>
    </row>
    <row r="162" spans="1:24" s="20" customFormat="1" ht="11.25" customHeight="1">
      <c r="A162" s="56"/>
      <c r="B162" s="56"/>
      <c r="C162" s="56" t="s">
        <v>101</v>
      </c>
      <c r="D162" s="56"/>
      <c r="E162" s="55"/>
      <c r="F162" s="55"/>
      <c r="G162" s="54">
        <f>+G163</f>
        <v>37728.961273741814</v>
      </c>
      <c r="H162" s="54">
        <f>+H163</f>
        <v>29768.131092696913</v>
      </c>
      <c r="I162" s="54">
        <f>+I163</f>
        <v>1553.463592682054</v>
      </c>
      <c r="J162" s="54">
        <f>+J163</f>
        <v>984.23148558691071</v>
      </c>
      <c r="K162" s="54"/>
      <c r="L162" s="54">
        <f t="shared" si="10"/>
        <v>3.3063260925653966</v>
      </c>
      <c r="M162" s="54">
        <f t="shared" si="11"/>
        <v>63.357228983244831</v>
      </c>
      <c r="O162" s="41"/>
      <c r="P162" s="41"/>
      <c r="Q162" s="37"/>
      <c r="R162" s="37"/>
      <c r="S162" s="37"/>
      <c r="T162" s="38"/>
      <c r="U162" s="38"/>
      <c r="V162" s="39"/>
      <c r="W162" s="40"/>
      <c r="X162" s="40"/>
    </row>
    <row r="163" spans="1:24" s="20" customFormat="1" ht="11.25" customHeight="1">
      <c r="A163" s="56"/>
      <c r="B163" s="56"/>
      <c r="C163" s="56"/>
      <c r="D163" s="56" t="s">
        <v>140</v>
      </c>
      <c r="E163" s="55"/>
      <c r="F163" s="55"/>
      <c r="G163" s="66">
        <f>+G164+G165</f>
        <v>37728.961273741814</v>
      </c>
      <c r="H163" s="66">
        <f>+H164+H165</f>
        <v>29768.131092696913</v>
      </c>
      <c r="I163" s="66">
        <f>+I164+I165</f>
        <v>1553.463592682054</v>
      </c>
      <c r="J163" s="66">
        <f>+J164+J165</f>
        <v>984.23148558691071</v>
      </c>
      <c r="K163" s="69"/>
      <c r="L163" s="69">
        <f t="shared" si="10"/>
        <v>3.3063260925653966</v>
      </c>
      <c r="M163" s="69">
        <f t="shared" si="11"/>
        <v>63.357228983244831</v>
      </c>
      <c r="O163" s="41"/>
      <c r="P163" s="41"/>
      <c r="Q163" s="37"/>
      <c r="R163" s="37"/>
      <c r="S163" s="37"/>
      <c r="T163" s="38"/>
      <c r="U163" s="38"/>
      <c r="V163" s="39"/>
      <c r="W163" s="40"/>
      <c r="X163" s="40"/>
    </row>
    <row r="164" spans="1:24" ht="11.25" customHeight="1">
      <c r="A164" s="47"/>
      <c r="B164" s="47"/>
      <c r="C164" s="47"/>
      <c r="D164" s="47"/>
      <c r="E164" s="53" t="s">
        <v>139</v>
      </c>
      <c r="F164" s="53"/>
      <c r="G164" s="64">
        <v>187.51187573914618</v>
      </c>
      <c r="H164" s="51">
        <v>187.13383080414616</v>
      </c>
      <c r="I164" s="51">
        <v>45.341185321334208</v>
      </c>
      <c r="J164" s="51">
        <v>38.073202724977669</v>
      </c>
      <c r="K164" s="64">
        <v>0</v>
      </c>
      <c r="L164" s="64">
        <f t="shared" si="10"/>
        <v>20.345440779665864</v>
      </c>
      <c r="M164" s="63">
        <f t="shared" si="11"/>
        <v>83.97046185526878</v>
      </c>
      <c r="O164" s="41"/>
      <c r="P164" s="41"/>
      <c r="Q164" s="37"/>
      <c r="R164" s="37"/>
      <c r="S164" s="37"/>
      <c r="T164" s="38"/>
      <c r="U164" s="38"/>
      <c r="V164" s="39"/>
      <c r="W164" s="40"/>
      <c r="X164" s="40"/>
    </row>
    <row r="165" spans="1:24" s="20" customFormat="1" ht="11.25" customHeight="1">
      <c r="A165" s="56"/>
      <c r="B165" s="56"/>
      <c r="C165" s="56"/>
      <c r="D165" s="56"/>
      <c r="E165" s="55" t="s">
        <v>138</v>
      </c>
      <c r="F165" s="55"/>
      <c r="G165" s="66">
        <f>SUM(G166:G168)</f>
        <v>37541.449398002667</v>
      </c>
      <c r="H165" s="66">
        <f>SUM(H166:H168)</f>
        <v>29580.997261892768</v>
      </c>
      <c r="I165" s="66">
        <f>SUM(I166:I168)</f>
        <v>1508.1224073607198</v>
      </c>
      <c r="J165" s="66">
        <f>SUM(J166:J168)</f>
        <v>946.158282861933</v>
      </c>
      <c r="K165" s="69"/>
      <c r="L165" s="69">
        <f t="shared" si="10"/>
        <v>3.198534094321444</v>
      </c>
      <c r="M165" s="69">
        <f t="shared" si="11"/>
        <v>62.73749917407244</v>
      </c>
      <c r="O165" s="41"/>
      <c r="P165" s="41"/>
      <c r="Q165" s="37"/>
      <c r="R165" s="37"/>
      <c r="S165" s="37"/>
      <c r="T165" s="38"/>
      <c r="U165" s="38"/>
      <c r="V165" s="39"/>
      <c r="W165" s="40"/>
      <c r="X165" s="40"/>
    </row>
    <row r="166" spans="1:24" ht="11.25" customHeight="1">
      <c r="A166" s="47"/>
      <c r="B166" s="47"/>
      <c r="C166" s="47"/>
      <c r="D166" s="47"/>
      <c r="E166" s="53"/>
      <c r="F166" s="53" t="s">
        <v>137</v>
      </c>
      <c r="G166" s="52">
        <v>5142.4435815565948</v>
      </c>
      <c r="H166" s="51">
        <v>4717.8145017306288</v>
      </c>
      <c r="I166" s="51">
        <v>446.1182296886094</v>
      </c>
      <c r="J166" s="51">
        <v>446.09931468611114</v>
      </c>
      <c r="K166" s="51">
        <v>0</v>
      </c>
      <c r="L166" s="51">
        <f t="shared" si="10"/>
        <v>9.455634903035488</v>
      </c>
      <c r="M166" s="51">
        <f t="shared" si="11"/>
        <v>99.995760092002641</v>
      </c>
      <c r="O166" s="41"/>
      <c r="P166" s="41"/>
      <c r="Q166" s="37"/>
      <c r="R166" s="37"/>
      <c r="S166" s="37"/>
      <c r="T166" s="38"/>
      <c r="U166" s="38"/>
      <c r="V166" s="39"/>
      <c r="W166" s="40"/>
      <c r="X166" s="40"/>
    </row>
    <row r="167" spans="1:24" ht="11.25" customHeight="1">
      <c r="A167" s="47"/>
      <c r="B167" s="47"/>
      <c r="C167" s="47"/>
      <c r="D167" s="47"/>
      <c r="E167" s="53"/>
      <c r="F167" s="53" t="s">
        <v>136</v>
      </c>
      <c r="G167" s="52">
        <v>1462.475533476</v>
      </c>
      <c r="H167" s="51">
        <v>1440.7982047018002</v>
      </c>
      <c r="I167" s="51">
        <v>561.94520949628838</v>
      </c>
      <c r="J167" s="51">
        <v>0</v>
      </c>
      <c r="K167" s="51">
        <v>0</v>
      </c>
      <c r="L167" s="51">
        <f t="shared" si="10"/>
        <v>0</v>
      </c>
      <c r="M167" s="51">
        <f t="shared" si="11"/>
        <v>0</v>
      </c>
      <c r="O167" s="41"/>
      <c r="P167" s="41"/>
      <c r="Q167" s="37"/>
      <c r="R167" s="37"/>
      <c r="S167" s="37"/>
      <c r="T167" s="38"/>
      <c r="U167" s="38"/>
      <c r="V167" s="39"/>
      <c r="W167" s="40"/>
      <c r="X167" s="40"/>
    </row>
    <row r="168" spans="1:24" ht="11.25" customHeight="1">
      <c r="A168" s="47"/>
      <c r="B168" s="47"/>
      <c r="C168" s="53"/>
      <c r="D168" s="53"/>
      <c r="E168" s="53"/>
      <c r="F168" s="53" t="s">
        <v>48</v>
      </c>
      <c r="G168" s="64">
        <v>30936.53028297007</v>
      </c>
      <c r="H168" s="51">
        <v>23422.384555460339</v>
      </c>
      <c r="I168" s="51">
        <v>500.05896817582192</v>
      </c>
      <c r="J168" s="51">
        <v>500.05896817582192</v>
      </c>
      <c r="K168" s="64">
        <v>0</v>
      </c>
      <c r="L168" s="64">
        <f t="shared" ref="L168:L198" si="14">IFERROR(+J168/H168*100,"n.a")</f>
        <v>2.1349618224897848</v>
      </c>
      <c r="M168" s="64">
        <f t="shared" ref="M168:M198" si="15">IFERROR(+J168/I168*100,"n.a.")</f>
        <v>100</v>
      </c>
      <c r="O168" s="41"/>
      <c r="P168" s="41"/>
      <c r="Q168" s="37"/>
      <c r="R168" s="37"/>
      <c r="S168" s="37"/>
      <c r="T168" s="38"/>
      <c r="U168" s="38"/>
      <c r="V168" s="39"/>
      <c r="W168" s="40"/>
      <c r="X168" s="40"/>
    </row>
    <row r="169" spans="1:24" s="20" customFormat="1" ht="11.25" customHeight="1">
      <c r="A169" s="56"/>
      <c r="B169" s="56"/>
      <c r="C169" s="56" t="s">
        <v>135</v>
      </c>
      <c r="D169" s="56"/>
      <c r="E169" s="55"/>
      <c r="F169" s="55"/>
      <c r="G169" s="66">
        <f>SUM(G170:G171)</f>
        <v>11630</v>
      </c>
      <c r="H169" s="66">
        <f>SUM(H170:H171)</f>
        <v>11630</v>
      </c>
      <c r="I169" s="66">
        <f>SUM(I170:I171)</f>
        <v>2767.6770000000001</v>
      </c>
      <c r="J169" s="66">
        <f>SUM(J170:J171)</f>
        <v>2767.6770000000001</v>
      </c>
      <c r="K169" s="65"/>
      <c r="L169" s="65">
        <f t="shared" si="14"/>
        <v>23.797738607050732</v>
      </c>
      <c r="M169" s="65">
        <f t="shared" si="15"/>
        <v>100</v>
      </c>
      <c r="O169" s="41"/>
      <c r="P169" s="41"/>
      <c r="Q169" s="37"/>
      <c r="R169" s="37"/>
      <c r="S169" s="37"/>
      <c r="T169" s="38"/>
      <c r="U169" s="38"/>
      <c r="V169" s="39"/>
      <c r="W169" s="40"/>
      <c r="X169" s="40"/>
    </row>
    <row r="170" spans="1:24" ht="11.25" customHeight="1">
      <c r="A170" s="47"/>
      <c r="B170" s="47"/>
      <c r="C170" s="47"/>
      <c r="D170" s="47" t="s">
        <v>134</v>
      </c>
      <c r="E170" s="53"/>
      <c r="F170" s="53"/>
      <c r="G170" s="52">
        <v>11350</v>
      </c>
      <c r="H170" s="51">
        <v>11350</v>
      </c>
      <c r="I170" s="51">
        <v>2767.6770000000001</v>
      </c>
      <c r="J170" s="51">
        <v>2767.6770000000001</v>
      </c>
      <c r="K170" s="57">
        <v>0</v>
      </c>
      <c r="L170" s="57">
        <f t="shared" si="14"/>
        <v>24.384819383259913</v>
      </c>
      <c r="M170" s="57">
        <f t="shared" si="15"/>
        <v>100</v>
      </c>
      <c r="O170" s="41"/>
      <c r="P170" s="41"/>
      <c r="Q170" s="37"/>
      <c r="R170" s="37"/>
      <c r="S170" s="37"/>
      <c r="T170" s="38"/>
      <c r="U170" s="38"/>
      <c r="V170" s="39"/>
      <c r="W170" s="40"/>
      <c r="X170" s="40"/>
    </row>
    <row r="171" spans="1:24" ht="11.25" customHeight="1">
      <c r="A171" s="47"/>
      <c r="B171" s="47"/>
      <c r="C171" s="47"/>
      <c r="D171" s="47" t="s">
        <v>133</v>
      </c>
      <c r="E171" s="53"/>
      <c r="F171" s="53"/>
      <c r="G171" s="52">
        <v>280</v>
      </c>
      <c r="H171" s="51">
        <v>280</v>
      </c>
      <c r="I171" s="51">
        <v>0</v>
      </c>
      <c r="J171" s="51">
        <v>0</v>
      </c>
      <c r="K171" s="57">
        <v>0</v>
      </c>
      <c r="L171" s="57">
        <f t="shared" si="14"/>
        <v>0</v>
      </c>
      <c r="M171" s="57" t="str">
        <f t="shared" si="15"/>
        <v>n.a.</v>
      </c>
      <c r="O171" s="41"/>
      <c r="P171" s="41"/>
      <c r="Q171" s="37"/>
      <c r="R171" s="37"/>
      <c r="S171" s="37"/>
      <c r="T171" s="38"/>
      <c r="U171" s="38"/>
      <c r="V171" s="39"/>
      <c r="W171" s="40"/>
      <c r="X171" s="40"/>
    </row>
    <row r="172" spans="1:24" s="20" customFormat="1" ht="11.25" customHeight="1">
      <c r="A172" s="68" t="s">
        <v>108</v>
      </c>
      <c r="B172" s="68"/>
      <c r="C172" s="68"/>
      <c r="D172" s="68"/>
      <c r="E172" s="68"/>
      <c r="F172" s="68"/>
      <c r="G172" s="67">
        <f t="shared" ref="G172:J174" si="16">+G173</f>
        <v>799.84993600000007</v>
      </c>
      <c r="H172" s="67">
        <f t="shared" si="16"/>
        <v>860.6585340900001</v>
      </c>
      <c r="I172" s="67">
        <f t="shared" si="16"/>
        <v>244.18900241</v>
      </c>
      <c r="J172" s="67">
        <f t="shared" si="16"/>
        <v>239.69074928000001</v>
      </c>
      <c r="K172" s="67"/>
      <c r="L172" s="67">
        <f t="shared" si="14"/>
        <v>27.849691809938559</v>
      </c>
      <c r="M172" s="67">
        <f t="shared" si="15"/>
        <v>98.157880541054297</v>
      </c>
      <c r="O172" s="41"/>
      <c r="P172" s="41"/>
      <c r="Q172" s="37"/>
      <c r="R172" s="37"/>
      <c r="S172" s="37"/>
      <c r="T172" s="38"/>
      <c r="U172" s="38"/>
      <c r="V172" s="39"/>
      <c r="W172" s="40"/>
      <c r="X172" s="40"/>
    </row>
    <row r="173" spans="1:24" s="20" customFormat="1" ht="11.25" customHeight="1">
      <c r="A173" s="56"/>
      <c r="B173" s="56" t="s">
        <v>132</v>
      </c>
      <c r="C173" s="56"/>
      <c r="D173" s="56"/>
      <c r="E173" s="55"/>
      <c r="F173" s="55"/>
      <c r="G173" s="54">
        <f t="shared" si="16"/>
        <v>799.84993600000007</v>
      </c>
      <c r="H173" s="54">
        <f t="shared" si="16"/>
        <v>860.6585340900001</v>
      </c>
      <c r="I173" s="54">
        <f t="shared" si="16"/>
        <v>244.18900241</v>
      </c>
      <c r="J173" s="54">
        <f t="shared" si="16"/>
        <v>239.69074928000001</v>
      </c>
      <c r="K173" s="54"/>
      <c r="L173" s="65">
        <f t="shared" si="14"/>
        <v>27.849691809938559</v>
      </c>
      <c r="M173" s="54">
        <f t="shared" si="15"/>
        <v>98.157880541054297</v>
      </c>
      <c r="O173" s="41"/>
      <c r="P173" s="41"/>
      <c r="Q173" s="37"/>
      <c r="R173" s="37"/>
      <c r="S173" s="37"/>
      <c r="T173" s="38"/>
      <c r="U173" s="38"/>
      <c r="V173" s="39"/>
      <c r="W173" s="40"/>
      <c r="X173" s="40"/>
    </row>
    <row r="174" spans="1:24" s="20" customFormat="1" ht="11.25" customHeight="1">
      <c r="A174" s="56"/>
      <c r="B174" s="56"/>
      <c r="C174" s="55" t="s">
        <v>114</v>
      </c>
      <c r="D174" s="55"/>
      <c r="E174" s="55"/>
      <c r="F174" s="55"/>
      <c r="G174" s="54">
        <f t="shared" si="16"/>
        <v>799.84993600000007</v>
      </c>
      <c r="H174" s="54">
        <f t="shared" si="16"/>
        <v>860.6585340900001</v>
      </c>
      <c r="I174" s="54">
        <f t="shared" si="16"/>
        <v>244.18900241</v>
      </c>
      <c r="J174" s="54">
        <f t="shared" si="16"/>
        <v>239.69074928000001</v>
      </c>
      <c r="K174" s="54"/>
      <c r="L174" s="65">
        <f t="shared" si="14"/>
        <v>27.849691809938559</v>
      </c>
      <c r="M174" s="54">
        <f t="shared" si="15"/>
        <v>98.157880541054297</v>
      </c>
      <c r="O174" s="41"/>
      <c r="P174" s="41"/>
      <c r="Q174" s="37"/>
      <c r="R174" s="37"/>
      <c r="S174" s="37"/>
      <c r="T174" s="38"/>
      <c r="U174" s="38"/>
      <c r="V174" s="39"/>
      <c r="W174" s="40"/>
      <c r="X174" s="40"/>
    </row>
    <row r="175" spans="1:24" s="20" customFormat="1" ht="11.25" customHeight="1">
      <c r="A175" s="56"/>
      <c r="B175" s="56"/>
      <c r="C175" s="56"/>
      <c r="D175" s="56" t="s">
        <v>131</v>
      </c>
      <c r="E175" s="55"/>
      <c r="F175" s="55"/>
      <c r="G175" s="54">
        <f>SUM(G176:G178)</f>
        <v>799.84993600000007</v>
      </c>
      <c r="H175" s="54">
        <f>SUM(H176:H178)</f>
        <v>860.6585340900001</v>
      </c>
      <c r="I175" s="54">
        <f>SUM(I176:I178)</f>
        <v>244.18900241</v>
      </c>
      <c r="J175" s="54">
        <f>SUM(J176:J178)</f>
        <v>239.69074928000001</v>
      </c>
      <c r="K175" s="54"/>
      <c r="L175" s="65">
        <f t="shared" si="14"/>
        <v>27.849691809938559</v>
      </c>
      <c r="M175" s="54">
        <f t="shared" si="15"/>
        <v>98.157880541054297</v>
      </c>
      <c r="O175" s="41"/>
      <c r="P175" s="41"/>
      <c r="Q175" s="37"/>
      <c r="R175" s="37"/>
      <c r="S175" s="37"/>
      <c r="T175" s="38"/>
      <c r="U175" s="38"/>
      <c r="V175" s="39"/>
      <c r="W175" s="40"/>
      <c r="X175" s="40"/>
    </row>
    <row r="176" spans="1:24" ht="11.25" customHeight="1">
      <c r="A176" s="47"/>
      <c r="B176" s="47"/>
      <c r="C176" s="47"/>
      <c r="D176" s="47"/>
      <c r="E176" s="53" t="s">
        <v>130</v>
      </c>
      <c r="F176" s="53"/>
      <c r="G176" s="52">
        <v>134.57839999999999</v>
      </c>
      <c r="H176" s="51">
        <v>132.92599999999999</v>
      </c>
      <c r="I176" s="51">
        <v>40.076056489999999</v>
      </c>
      <c r="J176" s="51">
        <v>37.849564419999993</v>
      </c>
      <c r="K176" s="51">
        <v>2.2264920699999999</v>
      </c>
      <c r="L176" s="51">
        <f t="shared" si="14"/>
        <v>28.474161879541999</v>
      </c>
      <c r="M176" s="51">
        <f t="shared" si="15"/>
        <v>94.444333437458923</v>
      </c>
      <c r="O176" s="41"/>
      <c r="P176" s="41"/>
      <c r="Q176" s="37"/>
      <c r="R176" s="37"/>
      <c r="S176" s="37"/>
      <c r="T176" s="38"/>
      <c r="U176" s="38"/>
      <c r="V176" s="39"/>
      <c r="W176" s="40"/>
      <c r="X176" s="40"/>
    </row>
    <row r="177" spans="1:24" ht="11.25" customHeight="1">
      <c r="A177" s="47"/>
      <c r="B177" s="47"/>
      <c r="C177" s="53"/>
      <c r="D177" s="53"/>
      <c r="E177" s="53" t="s">
        <v>129</v>
      </c>
      <c r="F177" s="53"/>
      <c r="G177" s="64">
        <v>448.1</v>
      </c>
      <c r="H177" s="51">
        <v>517.86179694999998</v>
      </c>
      <c r="I177" s="51">
        <v>164.73302633</v>
      </c>
      <c r="J177" s="51">
        <v>164.73302633</v>
      </c>
      <c r="K177" s="64">
        <v>0</v>
      </c>
      <c r="L177" s="64">
        <f t="shared" si="14"/>
        <v>31.810229543907663</v>
      </c>
      <c r="M177" s="64">
        <f t="shared" si="15"/>
        <v>100</v>
      </c>
      <c r="O177" s="41"/>
      <c r="P177" s="41"/>
      <c r="Q177" s="37"/>
      <c r="R177" s="37"/>
      <c r="S177" s="37"/>
      <c r="T177" s="38"/>
      <c r="U177" s="38"/>
      <c r="V177" s="39"/>
      <c r="W177" s="40"/>
      <c r="X177" s="40"/>
    </row>
    <row r="178" spans="1:24" ht="11.25" customHeight="1">
      <c r="A178" s="47"/>
      <c r="B178" s="47"/>
      <c r="C178" s="47"/>
      <c r="D178" s="47"/>
      <c r="E178" s="53" t="s">
        <v>128</v>
      </c>
      <c r="F178" s="53"/>
      <c r="G178" s="52">
        <v>217.171536</v>
      </c>
      <c r="H178" s="51">
        <v>209.87073714000002</v>
      </c>
      <c r="I178" s="51">
        <v>39.37991959</v>
      </c>
      <c r="J178" s="51">
        <v>37.108158530000004</v>
      </c>
      <c r="K178" s="57">
        <v>2.2717610600000002</v>
      </c>
      <c r="L178" s="57">
        <f t="shared" si="14"/>
        <v>17.68143526614956</v>
      </c>
      <c r="M178" s="57">
        <f t="shared" si="15"/>
        <v>94.231168870703129</v>
      </c>
      <c r="O178" s="41"/>
      <c r="P178" s="41"/>
      <c r="Q178" s="37"/>
      <c r="R178" s="37"/>
      <c r="S178" s="37"/>
      <c r="T178" s="38"/>
      <c r="U178" s="38"/>
      <c r="V178" s="39"/>
      <c r="W178" s="40"/>
      <c r="X178" s="40"/>
    </row>
    <row r="179" spans="1:24" s="20" customFormat="1" ht="11.25" customHeight="1">
      <c r="A179" s="68" t="s">
        <v>109</v>
      </c>
      <c r="B179" s="68"/>
      <c r="C179" s="68"/>
      <c r="D179" s="68"/>
      <c r="E179" s="68"/>
      <c r="F179" s="68"/>
      <c r="G179" s="67">
        <f>+G180</f>
        <v>10106.272010000001</v>
      </c>
      <c r="H179" s="67">
        <f>+H180</f>
        <v>10335.514684620006</v>
      </c>
      <c r="I179" s="67">
        <f>+I180</f>
        <v>2815.639879210004</v>
      </c>
      <c r="J179" s="67">
        <f>+J180</f>
        <v>2538.5094137400001</v>
      </c>
      <c r="K179" s="67"/>
      <c r="L179" s="67">
        <f t="shared" si="14"/>
        <v>24.561035334964846</v>
      </c>
      <c r="M179" s="67">
        <f t="shared" si="15"/>
        <v>90.157460564603184</v>
      </c>
      <c r="O179" s="41"/>
      <c r="P179" s="41"/>
      <c r="Q179" s="37"/>
      <c r="R179" s="37"/>
      <c r="S179" s="37"/>
      <c r="T179" s="38"/>
      <c r="U179" s="38"/>
      <c r="V179" s="39"/>
      <c r="W179" s="40"/>
      <c r="X179" s="40"/>
    </row>
    <row r="180" spans="1:24" s="20" customFormat="1" ht="11.25" customHeight="1">
      <c r="A180" s="56"/>
      <c r="B180" s="56" t="s">
        <v>127</v>
      </c>
      <c r="C180" s="56"/>
      <c r="D180" s="56"/>
      <c r="E180" s="55"/>
      <c r="F180" s="55"/>
      <c r="G180" s="66">
        <f>+G181+G193+G197</f>
        <v>10106.272010000001</v>
      </c>
      <c r="H180" s="66">
        <f>+H181+H193+H197</f>
        <v>10335.514684620006</v>
      </c>
      <c r="I180" s="66">
        <f>+I181+I193+I197</f>
        <v>2815.639879210004</v>
      </c>
      <c r="J180" s="66">
        <f>+J181+J193+J197</f>
        <v>2538.5094137400001</v>
      </c>
      <c r="K180" s="65"/>
      <c r="L180" s="65">
        <f t="shared" si="14"/>
        <v>24.561035334964846</v>
      </c>
      <c r="M180" s="65">
        <f t="shared" si="15"/>
        <v>90.157460564603184</v>
      </c>
      <c r="O180" s="41"/>
      <c r="P180" s="41"/>
      <c r="Q180" s="37"/>
      <c r="R180" s="37"/>
      <c r="S180" s="37"/>
      <c r="T180" s="38"/>
      <c r="U180" s="38"/>
      <c r="V180" s="39"/>
      <c r="W180" s="40"/>
      <c r="X180" s="40"/>
    </row>
    <row r="181" spans="1:24" s="20" customFormat="1" ht="11.25" customHeight="1">
      <c r="A181" s="56"/>
      <c r="B181" s="56"/>
      <c r="C181" s="56" t="s">
        <v>126</v>
      </c>
      <c r="D181" s="56"/>
      <c r="E181" s="55"/>
      <c r="F181" s="55"/>
      <c r="G181" s="66">
        <f>SUM(G182:G192)</f>
        <v>7124.3597990000007</v>
      </c>
      <c r="H181" s="66">
        <f>SUM(H182:H192)</f>
        <v>7284.7376549600012</v>
      </c>
      <c r="I181" s="66">
        <f>SUM(I182:I192)</f>
        <v>2002.8433470100006</v>
      </c>
      <c r="J181" s="66">
        <f>SUM(J182:J192)</f>
        <v>1835.66111344</v>
      </c>
      <c r="K181" s="65"/>
      <c r="L181" s="65">
        <f t="shared" si="14"/>
        <v>25.198726438558054</v>
      </c>
      <c r="M181" s="65">
        <f t="shared" si="15"/>
        <v>91.652755378018796</v>
      </c>
      <c r="O181" s="41"/>
      <c r="P181" s="41"/>
      <c r="Q181" s="37"/>
      <c r="R181" s="37"/>
      <c r="S181" s="37"/>
      <c r="T181" s="38"/>
      <c r="U181" s="38"/>
      <c r="V181" s="39"/>
      <c r="W181" s="40"/>
      <c r="X181" s="40"/>
    </row>
    <row r="182" spans="1:24" ht="11.25" customHeight="1">
      <c r="A182" s="47"/>
      <c r="B182" s="47"/>
      <c r="C182" s="53"/>
      <c r="D182" s="53" t="s">
        <v>125</v>
      </c>
      <c r="E182" s="53"/>
      <c r="F182" s="53"/>
      <c r="G182" s="64">
        <v>247.85701399999999</v>
      </c>
      <c r="H182" s="51">
        <v>261.56749300000001</v>
      </c>
      <c r="I182" s="51">
        <v>83.553893310000035</v>
      </c>
      <c r="J182" s="51">
        <v>81.485631640000037</v>
      </c>
      <c r="K182" s="64">
        <v>2.9943500000000001E-2</v>
      </c>
      <c r="L182" s="64">
        <f t="shared" si="14"/>
        <v>31.152812876483864</v>
      </c>
      <c r="M182" s="64">
        <f t="shared" si="15"/>
        <v>97.524637586513919</v>
      </c>
      <c r="O182" s="41"/>
      <c r="P182" s="41"/>
      <c r="Q182" s="37"/>
      <c r="R182" s="37"/>
      <c r="S182" s="37"/>
      <c r="T182" s="38"/>
      <c r="U182" s="38"/>
      <c r="V182" s="39"/>
      <c r="W182" s="40"/>
      <c r="X182" s="40"/>
    </row>
    <row r="183" spans="1:24" ht="11.25" customHeight="1">
      <c r="A183" s="47"/>
      <c r="B183" s="47"/>
      <c r="C183" s="47"/>
      <c r="D183" s="47" t="s">
        <v>124</v>
      </c>
      <c r="E183" s="53"/>
      <c r="F183" s="53"/>
      <c r="G183" s="52">
        <v>13.303207</v>
      </c>
      <c r="H183" s="51">
        <v>13.139429</v>
      </c>
      <c r="I183" s="51">
        <v>2.7832020000000002</v>
      </c>
      <c r="J183" s="51">
        <v>2.0303260500000002</v>
      </c>
      <c r="K183" s="51">
        <v>0.19161800000000001</v>
      </c>
      <c r="L183" s="51">
        <f t="shared" si="14"/>
        <v>15.452163484425391</v>
      </c>
      <c r="M183" s="60">
        <f t="shared" si="15"/>
        <v>72.949288265817586</v>
      </c>
      <c r="O183" s="41"/>
      <c r="P183" s="41"/>
      <c r="Q183" s="37"/>
      <c r="R183" s="37"/>
      <c r="S183" s="37"/>
      <c r="T183" s="38"/>
      <c r="U183" s="38"/>
      <c r="V183" s="39"/>
      <c r="W183" s="40"/>
      <c r="X183" s="40"/>
    </row>
    <row r="184" spans="1:24" ht="11.25" customHeight="1">
      <c r="A184" s="47"/>
      <c r="B184" s="47"/>
      <c r="C184" s="47"/>
      <c r="D184" s="47" t="s">
        <v>123</v>
      </c>
      <c r="E184" s="53"/>
      <c r="F184" s="53"/>
      <c r="G184" s="52">
        <v>854.37305200000003</v>
      </c>
      <c r="H184" s="51">
        <v>893.22359800000004</v>
      </c>
      <c r="I184" s="51">
        <v>180.02087922000004</v>
      </c>
      <c r="J184" s="51">
        <v>171.43954009000004</v>
      </c>
      <c r="K184" s="51">
        <v>8.5804794600000012</v>
      </c>
      <c r="L184" s="51">
        <f t="shared" si="14"/>
        <v>19.193350967648755</v>
      </c>
      <c r="M184" s="60">
        <f t="shared" si="15"/>
        <v>95.233142307058216</v>
      </c>
      <c r="O184" s="41"/>
      <c r="P184" s="41"/>
      <c r="Q184" s="37"/>
      <c r="R184" s="37"/>
      <c r="S184" s="37"/>
      <c r="T184" s="38"/>
      <c r="U184" s="38"/>
      <c r="V184" s="39"/>
      <c r="W184" s="40"/>
      <c r="X184" s="40"/>
    </row>
    <row r="185" spans="1:24" ht="11.25" customHeight="1">
      <c r="A185" s="47"/>
      <c r="B185" s="47"/>
      <c r="C185" s="47"/>
      <c r="D185" s="47" t="s">
        <v>122</v>
      </c>
      <c r="E185" s="53"/>
      <c r="F185" s="53"/>
      <c r="G185" s="52">
        <v>65.876890000000003</v>
      </c>
      <c r="H185" s="51">
        <v>65.730191000000005</v>
      </c>
      <c r="I185" s="51">
        <v>17.652166999999999</v>
      </c>
      <c r="J185" s="51">
        <v>17.652166999999999</v>
      </c>
      <c r="K185" s="51">
        <v>0</v>
      </c>
      <c r="L185" s="51">
        <f t="shared" si="14"/>
        <v>26.855493239020099</v>
      </c>
      <c r="M185" s="60">
        <f t="shared" si="15"/>
        <v>100</v>
      </c>
      <c r="O185" s="41"/>
      <c r="P185" s="41"/>
      <c r="Q185" s="37"/>
      <c r="R185" s="37"/>
      <c r="S185" s="37"/>
      <c r="T185" s="38"/>
      <c r="U185" s="38"/>
      <c r="V185" s="39"/>
      <c r="W185" s="40"/>
      <c r="X185" s="40"/>
    </row>
    <row r="186" spans="1:24" ht="11.25" customHeight="1">
      <c r="A186" s="47"/>
      <c r="B186" s="47"/>
      <c r="C186" s="47"/>
      <c r="D186" s="47" t="s">
        <v>121</v>
      </c>
      <c r="E186" s="53"/>
      <c r="F186" s="53"/>
      <c r="G186" s="52">
        <v>3623.221035</v>
      </c>
      <c r="H186" s="51">
        <v>3617.4449570000006</v>
      </c>
      <c r="I186" s="51">
        <v>927.16820101000042</v>
      </c>
      <c r="J186" s="51">
        <v>850.15734976999977</v>
      </c>
      <c r="K186" s="51">
        <v>33.123656020000013</v>
      </c>
      <c r="L186" s="51">
        <f t="shared" si="14"/>
        <v>23.501597394727121</v>
      </c>
      <c r="M186" s="60">
        <f t="shared" si="15"/>
        <v>91.693971907566535</v>
      </c>
      <c r="O186" s="41"/>
      <c r="P186" s="41"/>
      <c r="Q186" s="37"/>
      <c r="R186" s="37"/>
      <c r="S186" s="37"/>
      <c r="T186" s="38"/>
      <c r="U186" s="38"/>
      <c r="V186" s="39"/>
      <c r="W186" s="40"/>
      <c r="X186" s="40"/>
    </row>
    <row r="187" spans="1:24" ht="11.25" customHeight="1">
      <c r="A187" s="47"/>
      <c r="B187" s="47"/>
      <c r="C187" s="47"/>
      <c r="D187" s="47" t="s">
        <v>120</v>
      </c>
      <c r="E187" s="53"/>
      <c r="F187" s="53"/>
      <c r="G187" s="52">
        <v>8.6003380000000007</v>
      </c>
      <c r="H187" s="51">
        <v>57.99295</v>
      </c>
      <c r="I187" s="51">
        <v>52.032777000000003</v>
      </c>
      <c r="J187" s="51">
        <v>51.631473329999999</v>
      </c>
      <c r="K187" s="51">
        <v>5.259987E-2</v>
      </c>
      <c r="L187" s="51">
        <f t="shared" si="14"/>
        <v>89.030603426795835</v>
      </c>
      <c r="M187" s="60">
        <f t="shared" si="15"/>
        <v>99.228748313779221</v>
      </c>
      <c r="O187" s="41"/>
      <c r="P187" s="41"/>
      <c r="Q187" s="37"/>
      <c r="R187" s="37"/>
      <c r="S187" s="37"/>
      <c r="T187" s="38"/>
      <c r="U187" s="38"/>
      <c r="V187" s="39"/>
      <c r="W187" s="40"/>
      <c r="X187" s="40"/>
    </row>
    <row r="188" spans="1:24" ht="11.25" customHeight="1">
      <c r="A188" s="47"/>
      <c r="B188" s="47"/>
      <c r="C188" s="47"/>
      <c r="D188" s="47" t="s">
        <v>119</v>
      </c>
      <c r="E188" s="53"/>
      <c r="F188" s="53"/>
      <c r="G188" s="52">
        <v>246.853453</v>
      </c>
      <c r="H188" s="51">
        <v>246.66770596000001</v>
      </c>
      <c r="I188" s="51">
        <v>59.93465724</v>
      </c>
      <c r="J188" s="51">
        <v>59.92187131</v>
      </c>
      <c r="K188" s="51">
        <v>0</v>
      </c>
      <c r="L188" s="51">
        <f t="shared" si="14"/>
        <v>24.292548178040388</v>
      </c>
      <c r="M188" s="60">
        <f t="shared" si="15"/>
        <v>99.978666883921932</v>
      </c>
      <c r="O188" s="41"/>
      <c r="P188" s="41"/>
      <c r="Q188" s="37"/>
      <c r="R188" s="37"/>
      <c r="S188" s="37"/>
      <c r="T188" s="38"/>
      <c r="U188" s="38"/>
      <c r="V188" s="39"/>
      <c r="W188" s="40"/>
      <c r="X188" s="40"/>
    </row>
    <row r="189" spans="1:24" ht="11.25" customHeight="1">
      <c r="A189" s="47"/>
      <c r="B189" s="47"/>
      <c r="C189" s="47"/>
      <c r="D189" s="47" t="s">
        <v>118</v>
      </c>
      <c r="E189" s="53"/>
      <c r="F189" s="53"/>
      <c r="G189" s="64">
        <v>27.384463</v>
      </c>
      <c r="H189" s="51">
        <v>27.237763999999999</v>
      </c>
      <c r="I189" s="51">
        <v>6.5918890000000001</v>
      </c>
      <c r="J189" s="51">
        <v>6.5918890000000001</v>
      </c>
      <c r="K189" s="64">
        <v>0</v>
      </c>
      <c r="L189" s="64">
        <f t="shared" si="14"/>
        <v>24.201285391855222</v>
      </c>
      <c r="M189" s="63">
        <f t="shared" si="15"/>
        <v>100</v>
      </c>
      <c r="O189" s="41"/>
      <c r="P189" s="41"/>
      <c r="Q189" s="37"/>
      <c r="R189" s="37"/>
      <c r="S189" s="37"/>
      <c r="T189" s="38"/>
      <c r="U189" s="38"/>
      <c r="V189" s="39"/>
      <c r="W189" s="40"/>
      <c r="X189" s="40"/>
    </row>
    <row r="190" spans="1:24" ht="11.25" customHeight="1">
      <c r="A190" s="47"/>
      <c r="B190" s="47"/>
      <c r="C190" s="47"/>
      <c r="D190" s="47" t="s">
        <v>117</v>
      </c>
      <c r="E190" s="62"/>
      <c r="F190" s="61"/>
      <c r="G190" s="52">
        <v>1886.920924</v>
      </c>
      <c r="H190" s="51">
        <v>1951.972489</v>
      </c>
      <c r="I190" s="51">
        <v>629.18936527000017</v>
      </c>
      <c r="J190" s="51">
        <v>576.72135251999987</v>
      </c>
      <c r="K190" s="51">
        <v>52.467760149999997</v>
      </c>
      <c r="L190" s="51">
        <f t="shared" si="14"/>
        <v>29.5455676639918</v>
      </c>
      <c r="M190" s="60">
        <f t="shared" si="15"/>
        <v>91.661014052981486</v>
      </c>
      <c r="O190" s="41"/>
      <c r="P190" s="41"/>
      <c r="Q190" s="37"/>
      <c r="R190" s="37"/>
      <c r="S190" s="37"/>
      <c r="T190" s="38"/>
      <c r="U190" s="38"/>
      <c r="V190" s="39"/>
      <c r="W190" s="40"/>
      <c r="X190" s="40"/>
    </row>
    <row r="191" spans="1:24" ht="11.25" customHeight="1">
      <c r="A191" s="47"/>
      <c r="B191" s="47"/>
      <c r="C191" s="47"/>
      <c r="D191" s="47" t="s">
        <v>116</v>
      </c>
      <c r="E191" s="62"/>
      <c r="F191" s="61"/>
      <c r="G191" s="52">
        <v>107.913685</v>
      </c>
      <c r="H191" s="51">
        <v>107.70534000000001</v>
      </c>
      <c r="I191" s="51">
        <v>36.015506000000002</v>
      </c>
      <c r="J191" s="51">
        <v>10.49670839</v>
      </c>
      <c r="K191" s="51">
        <v>24.381705920000002</v>
      </c>
      <c r="L191" s="51">
        <f t="shared" si="14"/>
        <v>9.7457641283152725</v>
      </c>
      <c r="M191" s="60">
        <f t="shared" si="15"/>
        <v>29.144969919345293</v>
      </c>
      <c r="O191" s="41"/>
      <c r="P191" s="41"/>
      <c r="Q191" s="37"/>
      <c r="R191" s="37"/>
      <c r="S191" s="37"/>
      <c r="T191" s="38"/>
      <c r="U191" s="38"/>
      <c r="V191" s="39"/>
      <c r="W191" s="40"/>
      <c r="X191" s="40"/>
    </row>
    <row r="192" spans="1:24" ht="11.25" customHeight="1">
      <c r="A192" s="47"/>
      <c r="B192" s="47"/>
      <c r="C192" s="47"/>
      <c r="D192" s="47" t="s">
        <v>115</v>
      </c>
      <c r="E192" s="62"/>
      <c r="F192" s="61"/>
      <c r="G192" s="52">
        <v>42.055737999999998</v>
      </c>
      <c r="H192" s="51">
        <v>42.055737999999998</v>
      </c>
      <c r="I192" s="51">
        <v>7.9008099600000001</v>
      </c>
      <c r="J192" s="51">
        <v>7.5328043400000002</v>
      </c>
      <c r="K192" s="51">
        <v>0.36800318999999998</v>
      </c>
      <c r="L192" s="51">
        <f t="shared" si="14"/>
        <v>17.9114781911567</v>
      </c>
      <c r="M192" s="60">
        <f t="shared" si="15"/>
        <v>95.342178563171004</v>
      </c>
      <c r="O192" s="41"/>
      <c r="P192" s="41"/>
      <c r="Q192" s="37"/>
      <c r="R192" s="37"/>
      <c r="S192" s="37"/>
      <c r="T192" s="38"/>
      <c r="U192" s="38"/>
      <c r="V192" s="39"/>
      <c r="W192" s="40"/>
      <c r="X192" s="40"/>
    </row>
    <row r="193" spans="1:24" s="20" customFormat="1" ht="11.25" customHeight="1">
      <c r="A193" s="56"/>
      <c r="B193" s="56"/>
      <c r="C193" s="55" t="s">
        <v>114</v>
      </c>
      <c r="D193" s="55"/>
      <c r="E193" s="55"/>
      <c r="F193" s="55"/>
      <c r="G193" s="54">
        <f>SUM(G194:G196)</f>
        <v>2099.7065969999999</v>
      </c>
      <c r="H193" s="54">
        <f>SUM(H194:H196)</f>
        <v>2179.3550626600036</v>
      </c>
      <c r="I193" s="54">
        <f>SUM(I194:I196)</f>
        <v>620.96801420000327</v>
      </c>
      <c r="J193" s="54">
        <f>SUM(J194:J196)</f>
        <v>514.79511487999969</v>
      </c>
      <c r="K193" s="54"/>
      <c r="L193" s="54">
        <f t="shared" si="14"/>
        <v>23.621443045249748</v>
      </c>
      <c r="M193" s="59">
        <f t="shared" si="15"/>
        <v>82.902034099648958</v>
      </c>
      <c r="O193" s="41"/>
      <c r="P193" s="41"/>
      <c r="Q193" s="37"/>
      <c r="R193" s="37"/>
      <c r="S193" s="37"/>
      <c r="T193" s="38"/>
      <c r="U193" s="38"/>
      <c r="V193" s="39"/>
      <c r="W193" s="40"/>
      <c r="X193" s="40"/>
    </row>
    <row r="194" spans="1:24" ht="11.25" customHeight="1">
      <c r="A194" s="47"/>
      <c r="B194" s="47"/>
      <c r="C194" s="47"/>
      <c r="D194" s="47" t="s">
        <v>113</v>
      </c>
      <c r="E194" s="53"/>
      <c r="F194" s="53"/>
      <c r="G194" s="52">
        <v>1050.467208</v>
      </c>
      <c r="H194" s="51">
        <v>1132.6283988200037</v>
      </c>
      <c r="I194" s="51">
        <v>377.98061028000325</v>
      </c>
      <c r="J194" s="51">
        <v>274.25030780999981</v>
      </c>
      <c r="K194" s="57">
        <v>16.849665220000006</v>
      </c>
      <c r="L194" s="57">
        <f t="shared" si="14"/>
        <v>24.213617466745458</v>
      </c>
      <c r="M194" s="58">
        <f t="shared" si="15"/>
        <v>72.556713321045393</v>
      </c>
      <c r="O194" s="41"/>
      <c r="P194" s="41"/>
      <c r="Q194" s="37"/>
      <c r="R194" s="37"/>
      <c r="S194" s="37"/>
      <c r="T194" s="38"/>
      <c r="U194" s="38"/>
      <c r="V194" s="39"/>
      <c r="W194" s="40"/>
      <c r="X194" s="40"/>
    </row>
    <row r="195" spans="1:24" ht="11.25" customHeight="1">
      <c r="A195" s="47"/>
      <c r="B195" s="47"/>
      <c r="C195" s="47"/>
      <c r="D195" s="47" t="s">
        <v>112</v>
      </c>
      <c r="E195" s="53"/>
      <c r="F195" s="53"/>
      <c r="G195" s="52">
        <v>906.46188299999994</v>
      </c>
      <c r="H195" s="51">
        <v>904.30767100000003</v>
      </c>
      <c r="I195" s="51">
        <v>214.72802410999992</v>
      </c>
      <c r="J195" s="51">
        <v>212.44628063999991</v>
      </c>
      <c r="K195" s="57">
        <v>2.2767646500000001</v>
      </c>
      <c r="L195" s="57">
        <f t="shared" si="14"/>
        <v>23.492699161234906</v>
      </c>
      <c r="M195" s="57">
        <f t="shared" si="15"/>
        <v>98.93737974842486</v>
      </c>
      <c r="O195" s="41"/>
      <c r="P195" s="41"/>
      <c r="Q195" s="37"/>
      <c r="R195" s="37"/>
      <c r="S195" s="37"/>
      <c r="T195" s="38"/>
      <c r="U195" s="38"/>
      <c r="V195" s="39"/>
      <c r="W195" s="40"/>
      <c r="X195" s="40"/>
    </row>
    <row r="196" spans="1:24" ht="11.25" customHeight="1">
      <c r="A196" s="47"/>
      <c r="B196" s="47"/>
      <c r="C196" s="47"/>
      <c r="D196" s="47" t="s">
        <v>111</v>
      </c>
      <c r="E196" s="53"/>
      <c r="F196" s="53"/>
      <c r="G196" s="52">
        <v>142.77750599999999</v>
      </c>
      <c r="H196" s="51">
        <v>142.41899284000002</v>
      </c>
      <c r="I196" s="51">
        <v>28.259379810000009</v>
      </c>
      <c r="J196" s="51">
        <v>28.09852643000001</v>
      </c>
      <c r="K196" s="57">
        <v>0.16085338000000002</v>
      </c>
      <c r="L196" s="57">
        <f t="shared" si="14"/>
        <v>19.729479804401635</v>
      </c>
      <c r="M196" s="57">
        <f t="shared" si="15"/>
        <v>99.430796496308531</v>
      </c>
      <c r="O196" s="41"/>
      <c r="P196" s="41"/>
      <c r="Q196" s="37"/>
      <c r="R196" s="37"/>
      <c r="S196" s="37"/>
      <c r="T196" s="38"/>
      <c r="U196" s="38"/>
      <c r="V196" s="39"/>
      <c r="W196" s="40"/>
      <c r="X196" s="40"/>
    </row>
    <row r="197" spans="1:24" s="20" customFormat="1" ht="11.25" customHeight="1">
      <c r="A197" s="56"/>
      <c r="B197" s="56"/>
      <c r="C197" s="56" t="s">
        <v>110</v>
      </c>
      <c r="D197" s="56"/>
      <c r="E197" s="55"/>
      <c r="F197" s="55"/>
      <c r="G197" s="54">
        <f>SUM(G198)</f>
        <v>882.20561399999997</v>
      </c>
      <c r="H197" s="54">
        <f>SUM(H198)</f>
        <v>871.42196699999965</v>
      </c>
      <c r="I197" s="54">
        <f>SUM(I198)</f>
        <v>191.82851800000023</v>
      </c>
      <c r="J197" s="54">
        <f>SUM(J198)</f>
        <v>188.05318542000018</v>
      </c>
      <c r="K197" s="54"/>
      <c r="L197" s="54">
        <f t="shared" si="14"/>
        <v>21.58003728864001</v>
      </c>
      <c r="M197" s="54">
        <f t="shared" si="15"/>
        <v>98.031923188813849</v>
      </c>
      <c r="O197" s="41"/>
      <c r="P197" s="41"/>
      <c r="Q197" s="37"/>
      <c r="R197" s="37"/>
      <c r="S197" s="37"/>
      <c r="T197" s="38"/>
      <c r="U197" s="38"/>
      <c r="V197" s="39"/>
      <c r="W197" s="40"/>
      <c r="X197" s="40"/>
    </row>
    <row r="198" spans="1:24" ht="11.25" customHeight="1">
      <c r="A198" s="47"/>
      <c r="B198" s="47"/>
      <c r="C198" s="47"/>
      <c r="D198" s="47" t="s">
        <v>110</v>
      </c>
      <c r="E198" s="53"/>
      <c r="F198" s="53"/>
      <c r="G198" s="52">
        <v>882.20561399999997</v>
      </c>
      <c r="H198" s="51">
        <v>871.42196699999965</v>
      </c>
      <c r="I198" s="51">
        <v>191.82851800000023</v>
      </c>
      <c r="J198" s="51">
        <v>188.05318542000018</v>
      </c>
      <c r="K198" s="51">
        <v>0</v>
      </c>
      <c r="L198" s="51">
        <f t="shared" si="14"/>
        <v>21.58003728864001</v>
      </c>
      <c r="M198" s="51">
        <f t="shared" si="15"/>
        <v>98.031923188813849</v>
      </c>
      <c r="O198" s="41"/>
      <c r="P198" s="41"/>
      <c r="Q198" s="37"/>
      <c r="R198" s="37"/>
      <c r="S198" s="37"/>
      <c r="T198" s="38"/>
      <c r="U198" s="38"/>
      <c r="V198" s="39"/>
      <c r="W198" s="40"/>
      <c r="X198" s="40"/>
    </row>
    <row r="199" spans="1:24" ht="12.75" customHeight="1" thickBot="1">
      <c r="A199" s="26"/>
      <c r="B199" s="49"/>
      <c r="C199" s="48"/>
      <c r="D199" s="48"/>
      <c r="E199" s="48"/>
      <c r="F199" s="48"/>
      <c r="G199" s="50"/>
      <c r="H199" s="19"/>
      <c r="I199" s="19"/>
      <c r="J199" s="26"/>
      <c r="K199" s="49"/>
      <c r="L199" s="48"/>
      <c r="M199" s="48"/>
      <c r="O199" s="41"/>
      <c r="P199" s="41"/>
      <c r="Q199" s="37"/>
      <c r="R199" s="37"/>
      <c r="S199" s="37"/>
      <c r="T199" s="38"/>
      <c r="U199" s="38"/>
      <c r="V199" s="39"/>
      <c r="W199" s="40"/>
      <c r="X199" s="40"/>
    </row>
    <row r="200" spans="1:24" ht="9.75" customHeight="1">
      <c r="A200" s="47" t="s">
        <v>56</v>
      </c>
      <c r="G200" s="1"/>
      <c r="K200" s="1"/>
    </row>
    <row r="201" spans="1:24" ht="9.75" customHeight="1">
      <c r="A201" s="331" t="s">
        <v>670</v>
      </c>
      <c r="B201" s="332"/>
      <c r="C201" s="332"/>
      <c r="D201" s="332"/>
      <c r="E201" s="332"/>
      <c r="F201" s="332"/>
      <c r="G201" s="332"/>
      <c r="H201" s="332"/>
      <c r="I201" s="332"/>
      <c r="J201" s="332"/>
      <c r="K201" s="332"/>
      <c r="L201" s="332"/>
      <c r="M201" s="332"/>
    </row>
    <row r="202" spans="1:24" ht="9.75" customHeight="1">
      <c r="A202" s="47" t="s">
        <v>36</v>
      </c>
      <c r="G202" s="1"/>
      <c r="J202" s="46"/>
      <c r="K202" s="1"/>
    </row>
    <row r="204" spans="1:24">
      <c r="F204" s="28"/>
      <c r="G204" s="45"/>
      <c r="H204" s="28"/>
      <c r="I204" s="28"/>
      <c r="J204" s="28"/>
    </row>
    <row r="205" spans="1:24">
      <c r="F205" s="28"/>
      <c r="G205" s="45"/>
      <c r="H205" s="28"/>
      <c r="I205" s="28"/>
      <c r="J205" s="28"/>
      <c r="L205" s="44"/>
      <c r="M205" s="44"/>
      <c r="N205" s="44"/>
      <c r="O205" s="44"/>
    </row>
    <row r="206" spans="1:24">
      <c r="F206" s="28"/>
      <c r="G206" s="45"/>
      <c r="H206" s="28"/>
      <c r="I206" s="28"/>
      <c r="J206" s="28"/>
      <c r="L206" s="44"/>
      <c r="M206" s="44"/>
      <c r="N206" s="44"/>
      <c r="O206" s="44"/>
    </row>
    <row r="207" spans="1:24">
      <c r="F207" s="28"/>
      <c r="G207" s="45"/>
      <c r="H207" s="28"/>
      <c r="I207" s="28"/>
      <c r="J207" s="28"/>
      <c r="L207" s="44"/>
      <c r="M207" s="44"/>
      <c r="N207" s="44"/>
      <c r="O207" s="44"/>
    </row>
    <row r="208" spans="1:24">
      <c r="F208" s="28"/>
      <c r="G208" s="45"/>
      <c r="H208" s="28"/>
      <c r="I208" s="28"/>
      <c r="J208" s="28"/>
      <c r="L208" s="44"/>
      <c r="M208" s="44"/>
      <c r="N208" s="44"/>
      <c r="O208" s="44"/>
    </row>
    <row r="209" spans="6:15">
      <c r="F209" s="28"/>
      <c r="G209" s="45"/>
      <c r="H209" s="28"/>
      <c r="I209" s="28"/>
      <c r="J209" s="28"/>
      <c r="L209" s="44"/>
      <c r="M209" s="44"/>
      <c r="N209" s="44"/>
      <c r="O209" s="44"/>
    </row>
    <row r="210" spans="6:15">
      <c r="F210" s="28"/>
      <c r="G210" s="45"/>
      <c r="H210" s="28"/>
      <c r="I210" s="28"/>
      <c r="J210" s="28"/>
      <c r="L210" s="44"/>
      <c r="M210" s="44"/>
      <c r="N210" s="44"/>
      <c r="O210" s="44"/>
    </row>
    <row r="211" spans="6:15">
      <c r="F211" s="28"/>
      <c r="G211" s="45"/>
      <c r="H211" s="28"/>
      <c r="I211" s="28"/>
      <c r="J211" s="28"/>
      <c r="L211" s="44"/>
      <c r="M211" s="44"/>
      <c r="N211" s="44"/>
      <c r="O211" s="44"/>
    </row>
    <row r="212" spans="6:15">
      <c r="F212" s="28"/>
      <c r="G212" s="45"/>
      <c r="H212" s="28"/>
      <c r="I212" s="28"/>
      <c r="J212" s="28"/>
      <c r="L212" s="44"/>
      <c r="M212" s="44"/>
      <c r="N212" s="44"/>
      <c r="O212" s="44"/>
    </row>
    <row r="213" spans="6:15">
      <c r="F213" s="28"/>
      <c r="G213" s="45"/>
      <c r="H213" s="28"/>
      <c r="I213" s="28"/>
      <c r="J213" s="28"/>
      <c r="L213" s="44"/>
      <c r="M213" s="44"/>
      <c r="N213" s="44"/>
      <c r="O213" s="44"/>
    </row>
    <row r="214" spans="6:15">
      <c r="F214" s="28"/>
      <c r="G214" s="45"/>
      <c r="H214" s="28"/>
      <c r="I214" s="28"/>
      <c r="J214" s="28"/>
      <c r="L214" s="44"/>
      <c r="M214" s="44"/>
      <c r="N214" s="44"/>
      <c r="O214" s="44"/>
    </row>
    <row r="215" spans="6:15">
      <c r="F215" s="28"/>
      <c r="G215" s="45"/>
      <c r="H215" s="28"/>
      <c r="I215" s="28"/>
      <c r="J215" s="28"/>
      <c r="L215" s="44"/>
      <c r="M215" s="44"/>
      <c r="N215" s="44"/>
      <c r="O215" s="44"/>
    </row>
  </sheetData>
  <mergeCells count="10">
    <mergeCell ref="A201:M201"/>
    <mergeCell ref="A1:F1"/>
    <mergeCell ref="A3:M3"/>
    <mergeCell ref="I4:J4"/>
    <mergeCell ref="L4:M5"/>
    <mergeCell ref="G5:G6"/>
    <mergeCell ref="H5:H6"/>
    <mergeCell ref="I5:I6"/>
    <mergeCell ref="A4:B7"/>
    <mergeCell ref="C4:F7"/>
  </mergeCells>
  <conditionalFormatting sqref="X8:X199">
    <cfRule type="cellIs" dxfId="135" priority="9" operator="greaterThan">
      <formula>0.1</formula>
    </cfRule>
    <cfRule type="cellIs" dxfId="134" priority="10" operator="greaterThan">
      <formula>1</formula>
    </cfRule>
  </conditionalFormatting>
  <conditionalFormatting sqref="W8:W199">
    <cfRule type="cellIs" dxfId="133" priority="15" operator="greaterThan">
      <formula>0</formula>
    </cfRule>
    <cfRule type="cellIs" dxfId="132" priority="16" operator="greaterThan">
      <formula>1</formula>
    </cfRule>
  </conditionalFormatting>
  <conditionalFormatting sqref="W8:W199">
    <cfRule type="cellIs" dxfId="131" priority="13" operator="greaterThan">
      <formula>0.1</formula>
    </cfRule>
    <cfRule type="cellIs" dxfId="130" priority="14" operator="greaterThan">
      <formula>1</formula>
    </cfRule>
  </conditionalFormatting>
  <conditionalFormatting sqref="X8:X199">
    <cfRule type="cellIs" dxfId="129" priority="11" operator="greaterThan">
      <formula>0</formula>
    </cfRule>
    <cfRule type="cellIs" dxfId="128" priority="12" operator="greaterThan">
      <formula>1</formula>
    </cfRule>
  </conditionalFormatting>
  <conditionalFormatting sqref="X8:X199">
    <cfRule type="cellIs" dxfId="127" priority="1" operator="greaterThan">
      <formula>0.1</formula>
    </cfRule>
    <cfRule type="cellIs" dxfId="126" priority="2" operator="greaterThan">
      <formula>1</formula>
    </cfRule>
  </conditionalFormatting>
  <conditionalFormatting sqref="W8:W199">
    <cfRule type="cellIs" dxfId="125" priority="7" operator="greaterThan">
      <formula>0</formula>
    </cfRule>
    <cfRule type="cellIs" dxfId="124" priority="8" operator="greaterThan">
      <formula>1</formula>
    </cfRule>
  </conditionalFormatting>
  <conditionalFormatting sqref="W8:W199">
    <cfRule type="cellIs" dxfId="123" priority="5" operator="greaterThan">
      <formula>0.1</formula>
    </cfRule>
    <cfRule type="cellIs" dxfId="122" priority="6" operator="greaterThan">
      <formula>1</formula>
    </cfRule>
  </conditionalFormatting>
  <conditionalFormatting sqref="X8:X199">
    <cfRule type="cellIs" dxfId="121" priority="3" operator="greaterThan">
      <formula>0</formula>
    </cfRule>
    <cfRule type="cellIs" dxfId="120" priority="4" operator="greaterThan">
      <formula>1</formula>
    </cfRule>
  </conditionalFormatting>
  <pageMargins left="0" right="0" top="0" bottom="0" header="0.31496062992125984" footer="0.39370078740157483"/>
  <pageSetup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4"/>
  <sheetViews>
    <sheetView showGridLines="0" zoomScale="140" zoomScaleNormal="140" workbookViewId="0">
      <selection sqref="A1:B1"/>
    </sheetView>
  </sheetViews>
  <sheetFormatPr baseColWidth="10" defaultRowHeight="12"/>
  <cols>
    <col min="1" max="1" width="5.140625" style="43" customWidth="1"/>
    <col min="2" max="2" width="56.42578125" style="1" customWidth="1"/>
    <col min="3" max="3" width="13.85546875" style="42" customWidth="1"/>
    <col min="4" max="6" width="13.85546875" style="1" customWidth="1"/>
    <col min="7" max="7" width="0.7109375" style="3" customWidth="1"/>
    <col min="8" max="9" width="13.85546875" style="1" customWidth="1"/>
    <col min="10" max="11" width="3.85546875" style="1" customWidth="1"/>
    <col min="12" max="12" width="4.5703125" style="1" customWidth="1"/>
    <col min="13" max="14" width="3.42578125" style="1" customWidth="1"/>
    <col min="15" max="15" width="1.140625" style="1" customWidth="1"/>
    <col min="16" max="16" width="5.42578125" style="1" customWidth="1"/>
    <col min="17" max="17" width="5.5703125" style="1" customWidth="1"/>
    <col min="18" max="18" width="1.140625" style="1" customWidth="1"/>
    <col min="19" max="20" width="3" style="1" customWidth="1"/>
    <col min="21" max="16384" width="11.42578125" style="1"/>
  </cols>
  <sheetData>
    <row r="1" spans="1:20" s="106" customFormat="1" ht="35.25" customHeight="1">
      <c r="A1" s="343" t="s">
        <v>0</v>
      </c>
      <c r="B1" s="343"/>
      <c r="C1" s="292" t="s">
        <v>83</v>
      </c>
      <c r="G1" s="107"/>
    </row>
    <row r="2" spans="1:20" ht="9" customHeight="1">
      <c r="C2" s="1"/>
    </row>
    <row r="3" spans="1:20" s="105" customFormat="1" ht="66" customHeight="1">
      <c r="A3" s="327" t="s">
        <v>669</v>
      </c>
      <c r="B3" s="327"/>
      <c r="C3" s="327"/>
      <c r="D3" s="327"/>
      <c r="E3" s="327"/>
      <c r="F3" s="327"/>
      <c r="G3" s="327"/>
      <c r="H3" s="327"/>
      <c r="I3" s="327"/>
    </row>
    <row r="4" spans="1:20" s="297" customFormat="1" ht="11.25" customHeight="1">
      <c r="A4" s="344" t="s">
        <v>5</v>
      </c>
      <c r="B4" s="328" t="s">
        <v>374</v>
      </c>
      <c r="C4" s="257"/>
      <c r="D4" s="257"/>
      <c r="E4" s="329" t="s">
        <v>1</v>
      </c>
      <c r="F4" s="329"/>
      <c r="G4" s="257"/>
      <c r="H4" s="328" t="s">
        <v>4</v>
      </c>
      <c r="I4" s="328"/>
    </row>
    <row r="5" spans="1:20" s="297" customFormat="1" ht="11.25" customHeight="1">
      <c r="A5" s="344"/>
      <c r="B5" s="328"/>
      <c r="C5" s="325" t="s">
        <v>2</v>
      </c>
      <c r="D5" s="325" t="s">
        <v>81</v>
      </c>
      <c r="E5" s="325" t="s">
        <v>82</v>
      </c>
      <c r="F5" s="104" t="s">
        <v>35</v>
      </c>
      <c r="G5" s="256"/>
      <c r="H5" s="329"/>
      <c r="I5" s="329"/>
    </row>
    <row r="6" spans="1:20" s="297" customFormat="1" ht="19.5" customHeight="1">
      <c r="A6" s="344"/>
      <c r="B6" s="328"/>
      <c r="C6" s="325"/>
      <c r="D6" s="325"/>
      <c r="E6" s="325"/>
      <c r="F6" s="257" t="s">
        <v>92</v>
      </c>
      <c r="G6" s="257"/>
      <c r="H6" s="256" t="s">
        <v>81</v>
      </c>
      <c r="I6" s="256" t="s">
        <v>6</v>
      </c>
    </row>
    <row r="7" spans="1:20" s="297" customFormat="1" ht="11.25" customHeight="1">
      <c r="A7" s="345"/>
      <c r="B7" s="329"/>
      <c r="C7" s="253" t="s">
        <v>7</v>
      </c>
      <c r="D7" s="253" t="s">
        <v>8</v>
      </c>
      <c r="E7" s="253" t="s">
        <v>9</v>
      </c>
      <c r="F7" s="258" t="s">
        <v>10</v>
      </c>
      <c r="G7" s="258"/>
      <c r="H7" s="258" t="s">
        <v>78</v>
      </c>
      <c r="I7" s="258" t="s">
        <v>79</v>
      </c>
    </row>
    <row r="8" spans="1:20" ht="10.5" customHeight="1">
      <c r="A8" s="4" t="s">
        <v>258</v>
      </c>
      <c r="B8" s="4"/>
      <c r="C8" s="219">
        <f>+C9+C11+C13+C20+C23+C30+C47+C76+C78+C83+C85+C90+C92+C94+C125+C127+C123</f>
        <v>86446594874.412674</v>
      </c>
      <c r="D8" s="219">
        <f>+D9+D11+D13+D20+D23+D30+D47+D76+D78+D83+D85+D90+D92+D94+D125+D127+D123</f>
        <v>86492216812.135468</v>
      </c>
      <c r="E8" s="219">
        <f>+E9+E11+E13+E20+E23+E30+E47+E76+E78+E83+E85+E90+E92+E94+E125+E127+E123</f>
        <v>24612582769.119305</v>
      </c>
      <c r="F8" s="219">
        <f>+F9+F11+F13+F20+F23+F30+F47+F76+F78+F83+F85+F90+F92+F94+F125+F127+F123</f>
        <v>23890914677.432228</v>
      </c>
      <c r="G8" s="11"/>
      <c r="H8" s="228">
        <f t="shared" ref="H8:H45" si="0">IFERROR(+F8/D8*100,"n.a")</f>
        <v>27.622039945310046</v>
      </c>
      <c r="I8" s="228">
        <f t="shared" ref="I8:I45" si="1">IFERROR(+F8/E8*100,"n.a")</f>
        <v>97.067889630045116</v>
      </c>
      <c r="K8" s="41"/>
      <c r="L8" s="41"/>
      <c r="M8" s="37"/>
      <c r="N8" s="37"/>
      <c r="O8" s="37"/>
      <c r="P8" s="38"/>
      <c r="Q8" s="38"/>
      <c r="R8" s="39"/>
      <c r="S8" s="40"/>
      <c r="T8" s="40"/>
    </row>
    <row r="9" spans="1:20" ht="10.5" customHeight="1">
      <c r="A9" s="97" t="s">
        <v>55</v>
      </c>
      <c r="B9" s="97"/>
      <c r="C9" s="226">
        <f>+C10</f>
        <v>80209408</v>
      </c>
      <c r="D9" s="226">
        <f>+D10</f>
        <v>80853263</v>
      </c>
      <c r="E9" s="226">
        <f>+E10</f>
        <v>14760405.879999999</v>
      </c>
      <c r="F9" s="226">
        <f>+F10</f>
        <v>14760405.879999999</v>
      </c>
      <c r="G9" s="22">
        <v>0</v>
      </c>
      <c r="H9" s="229">
        <f t="shared" si="0"/>
        <v>18.255794920731894</v>
      </c>
      <c r="I9" s="229">
        <f t="shared" si="1"/>
        <v>100</v>
      </c>
      <c r="K9" s="41"/>
      <c r="L9" s="41"/>
      <c r="M9" s="37"/>
      <c r="N9" s="37"/>
      <c r="O9" s="37"/>
      <c r="P9" s="38"/>
      <c r="Q9" s="38"/>
      <c r="R9" s="39"/>
      <c r="S9" s="40"/>
      <c r="T9" s="40"/>
    </row>
    <row r="10" spans="1:20" ht="10.5" customHeight="1">
      <c r="A10" s="95"/>
      <c r="B10" s="99" t="s">
        <v>373</v>
      </c>
      <c r="C10" s="206">
        <v>80209408</v>
      </c>
      <c r="D10" s="206">
        <v>80853263</v>
      </c>
      <c r="E10" s="206">
        <v>14760405.879999999</v>
      </c>
      <c r="F10" s="206">
        <v>14760405.879999999</v>
      </c>
      <c r="G10" s="13"/>
      <c r="H10" s="230">
        <f t="shared" si="0"/>
        <v>18.255794920731894</v>
      </c>
      <c r="I10" s="230">
        <f t="shared" si="1"/>
        <v>100</v>
      </c>
      <c r="K10" s="41"/>
      <c r="L10" s="41"/>
      <c r="M10" s="37"/>
      <c r="N10" s="37"/>
      <c r="O10" s="37"/>
      <c r="P10" s="38"/>
      <c r="Q10" s="38"/>
      <c r="R10" s="39"/>
      <c r="S10" s="40"/>
      <c r="T10" s="40"/>
    </row>
    <row r="11" spans="1:20" ht="10.5" customHeight="1">
      <c r="A11" s="97" t="s">
        <v>372</v>
      </c>
      <c r="B11" s="97"/>
      <c r="C11" s="226">
        <f>+C12</f>
        <v>5300000</v>
      </c>
      <c r="D11" s="226">
        <f>+D12</f>
        <v>5300000</v>
      </c>
      <c r="E11" s="226">
        <f>+E12</f>
        <v>648186.9</v>
      </c>
      <c r="F11" s="226">
        <f>+F12</f>
        <v>589526.69999999995</v>
      </c>
      <c r="G11" s="24">
        <v>0</v>
      </c>
      <c r="H11" s="229">
        <f t="shared" si="0"/>
        <v>11.123145283018868</v>
      </c>
      <c r="I11" s="229">
        <f t="shared" si="1"/>
        <v>90.950110222838504</v>
      </c>
      <c r="K11" s="41"/>
      <c r="L11" s="41"/>
      <c r="M11" s="37"/>
      <c r="N11" s="37"/>
      <c r="O11" s="37"/>
      <c r="P11" s="38"/>
      <c r="Q11" s="38"/>
      <c r="R11" s="39"/>
      <c r="S11" s="40"/>
      <c r="T11" s="40"/>
    </row>
    <row r="12" spans="1:20" ht="10.5" customHeight="1">
      <c r="A12" s="95"/>
      <c r="B12" s="99" t="s">
        <v>371</v>
      </c>
      <c r="C12" s="206">
        <v>5300000</v>
      </c>
      <c r="D12" s="206">
        <v>5300000</v>
      </c>
      <c r="E12" s="206">
        <v>648186.9</v>
      </c>
      <c r="F12" s="206">
        <v>589526.69999999995</v>
      </c>
      <c r="G12" s="13"/>
      <c r="H12" s="230">
        <f t="shared" si="0"/>
        <v>11.123145283018868</v>
      </c>
      <c r="I12" s="230">
        <f t="shared" si="1"/>
        <v>90.950110222838504</v>
      </c>
      <c r="K12" s="41"/>
      <c r="L12" s="41"/>
      <c r="M12" s="37"/>
      <c r="N12" s="37"/>
      <c r="O12" s="37"/>
      <c r="P12" s="38"/>
      <c r="Q12" s="38"/>
      <c r="R12" s="39"/>
      <c r="S12" s="40"/>
      <c r="T12" s="40"/>
    </row>
    <row r="13" spans="1:20" ht="10.5" customHeight="1">
      <c r="A13" s="97" t="s">
        <v>370</v>
      </c>
      <c r="B13" s="97"/>
      <c r="C13" s="226">
        <f>SUM(C14:C19)</f>
        <v>8774144865</v>
      </c>
      <c r="D13" s="226">
        <f>SUM(D14:D19)</f>
        <v>8773215923</v>
      </c>
      <c r="E13" s="226">
        <f>SUM(E14:E19)</f>
        <v>1341832893.7600002</v>
      </c>
      <c r="F13" s="226">
        <f>SUM(F14:F19)</f>
        <v>1258426674.75</v>
      </c>
      <c r="G13" s="24">
        <v>0</v>
      </c>
      <c r="H13" s="229">
        <f t="shared" si="0"/>
        <v>14.343961049116425</v>
      </c>
      <c r="I13" s="229">
        <f t="shared" si="1"/>
        <v>93.784157520815839</v>
      </c>
      <c r="K13" s="41"/>
      <c r="L13" s="41"/>
      <c r="M13" s="37"/>
      <c r="N13" s="37"/>
      <c r="O13" s="37"/>
      <c r="P13" s="38"/>
      <c r="Q13" s="38"/>
      <c r="R13" s="39"/>
      <c r="S13" s="40"/>
      <c r="T13" s="40"/>
    </row>
    <row r="14" spans="1:20" ht="10.5" customHeight="1">
      <c r="A14" s="4"/>
      <c r="B14" s="99" t="s">
        <v>369</v>
      </c>
      <c r="C14" s="206">
        <v>151084002</v>
      </c>
      <c r="D14" s="206">
        <v>151084002</v>
      </c>
      <c r="E14" s="206">
        <v>63740669.530000001</v>
      </c>
      <c r="F14" s="206">
        <v>62601317.530000001</v>
      </c>
      <c r="G14" s="13"/>
      <c r="H14" s="230">
        <f t="shared" si="0"/>
        <v>41.43477582093702</v>
      </c>
      <c r="I14" s="230">
        <f t="shared" si="1"/>
        <v>98.212519560272654</v>
      </c>
      <c r="K14" s="41"/>
      <c r="L14" s="41"/>
      <c r="M14" s="37"/>
      <c r="N14" s="37"/>
      <c r="O14" s="37"/>
      <c r="P14" s="38"/>
      <c r="Q14" s="38"/>
      <c r="R14" s="39"/>
      <c r="S14" s="40"/>
      <c r="T14" s="40"/>
    </row>
    <row r="15" spans="1:20" ht="10.5" customHeight="1">
      <c r="A15" s="4"/>
      <c r="B15" s="99" t="s">
        <v>368</v>
      </c>
      <c r="C15" s="206">
        <v>2639479053</v>
      </c>
      <c r="D15" s="206">
        <v>2639479053</v>
      </c>
      <c r="E15" s="206">
        <v>71994163.890000001</v>
      </c>
      <c r="F15" s="206">
        <v>0</v>
      </c>
      <c r="G15" s="13"/>
      <c r="H15" s="230">
        <f t="shared" si="0"/>
        <v>0</v>
      </c>
      <c r="I15" s="230">
        <f t="shared" si="1"/>
        <v>0</v>
      </c>
      <c r="K15" s="41"/>
      <c r="L15" s="41"/>
      <c r="M15" s="37"/>
      <c r="N15" s="37"/>
      <c r="O15" s="37"/>
      <c r="P15" s="38"/>
      <c r="Q15" s="38"/>
      <c r="R15" s="39"/>
      <c r="S15" s="40"/>
      <c r="T15" s="40"/>
    </row>
    <row r="16" spans="1:20" ht="10.5" customHeight="1">
      <c r="A16" s="4"/>
      <c r="B16" s="99" t="s">
        <v>185</v>
      </c>
      <c r="C16" s="206">
        <v>2675100095</v>
      </c>
      <c r="D16" s="206">
        <v>2674953396</v>
      </c>
      <c r="E16" s="206">
        <v>520868729</v>
      </c>
      <c r="F16" s="206">
        <v>520868729</v>
      </c>
      <c r="G16" s="98"/>
      <c r="H16" s="230">
        <f t="shared" si="0"/>
        <v>19.47206743036655</v>
      </c>
      <c r="I16" s="230">
        <f t="shared" si="1"/>
        <v>100</v>
      </c>
      <c r="K16" s="41"/>
      <c r="L16" s="41"/>
      <c r="M16" s="37"/>
      <c r="N16" s="37"/>
      <c r="O16" s="37"/>
      <c r="P16" s="38"/>
      <c r="Q16" s="38"/>
      <c r="R16" s="39"/>
      <c r="S16" s="40"/>
      <c r="T16" s="40"/>
    </row>
    <row r="17" spans="1:20" ht="10.5" customHeight="1">
      <c r="A17" s="101"/>
      <c r="B17" s="99" t="s">
        <v>189</v>
      </c>
      <c r="C17" s="206">
        <v>1399082945</v>
      </c>
      <c r="D17" s="206">
        <v>1398936246.0000002</v>
      </c>
      <c r="E17" s="206">
        <v>329555358.38</v>
      </c>
      <c r="F17" s="206">
        <v>329555358.38</v>
      </c>
      <c r="G17" s="11"/>
      <c r="H17" s="230">
        <f t="shared" si="0"/>
        <v>23.557568068044748</v>
      </c>
      <c r="I17" s="230">
        <f t="shared" si="1"/>
        <v>100</v>
      </c>
      <c r="K17" s="41"/>
      <c r="L17" s="41"/>
      <c r="M17" s="37"/>
      <c r="N17" s="37"/>
      <c r="O17" s="37"/>
      <c r="P17" s="38"/>
      <c r="Q17" s="38"/>
      <c r="R17" s="39"/>
      <c r="S17" s="40"/>
      <c r="T17" s="40"/>
    </row>
    <row r="18" spans="1:20" ht="10.5" customHeight="1">
      <c r="A18" s="4"/>
      <c r="B18" s="99" t="s">
        <v>367</v>
      </c>
      <c r="C18" s="206">
        <v>1441102591</v>
      </c>
      <c r="D18" s="206">
        <v>1440467047</v>
      </c>
      <c r="E18" s="206">
        <v>314493595</v>
      </c>
      <c r="F18" s="206">
        <v>306415563.80000001</v>
      </c>
      <c r="G18" s="11"/>
      <c r="H18" s="230">
        <f t="shared" si="0"/>
        <v>21.271959288354342</v>
      </c>
      <c r="I18" s="230">
        <f t="shared" si="1"/>
        <v>97.43141630595052</v>
      </c>
      <c r="K18" s="41"/>
      <c r="L18" s="41"/>
      <c r="M18" s="37"/>
      <c r="N18" s="37"/>
      <c r="O18" s="37"/>
      <c r="P18" s="38"/>
      <c r="Q18" s="38"/>
      <c r="R18" s="39"/>
      <c r="S18" s="40"/>
      <c r="T18" s="40"/>
    </row>
    <row r="19" spans="1:20" ht="10.5" customHeight="1">
      <c r="A19" s="4"/>
      <c r="B19" s="99" t="s">
        <v>366</v>
      </c>
      <c r="C19" s="206">
        <v>468296179</v>
      </c>
      <c r="D19" s="206">
        <v>468296178.99999994</v>
      </c>
      <c r="E19" s="206">
        <v>41180377.960000008</v>
      </c>
      <c r="F19" s="206">
        <v>38985706.040000014</v>
      </c>
      <c r="G19" s="11"/>
      <c r="H19" s="230">
        <f t="shared" si="0"/>
        <v>8.32501049298547</v>
      </c>
      <c r="I19" s="230">
        <f t="shared" si="1"/>
        <v>94.670588205548384</v>
      </c>
      <c r="K19" s="41"/>
      <c r="L19" s="41"/>
      <c r="M19" s="37"/>
      <c r="N19" s="37"/>
      <c r="O19" s="37"/>
      <c r="P19" s="38"/>
      <c r="Q19" s="38"/>
      <c r="R19" s="39"/>
      <c r="S19" s="40"/>
      <c r="T19" s="40"/>
    </row>
    <row r="20" spans="1:20" ht="10.5" customHeight="1">
      <c r="A20" s="97" t="s">
        <v>12</v>
      </c>
      <c r="B20" s="97"/>
      <c r="C20" s="226">
        <f>+C21+C22</f>
        <v>279261271</v>
      </c>
      <c r="D20" s="226">
        <f>+D21+D22</f>
        <v>278807308.25</v>
      </c>
      <c r="E20" s="226">
        <f>+E21+E22</f>
        <v>78611035.799999982</v>
      </c>
      <c r="F20" s="226">
        <f>+F21+F22</f>
        <v>76118494.559999987</v>
      </c>
      <c r="G20" s="24">
        <v>0</v>
      </c>
      <c r="H20" s="229">
        <f t="shared" si="0"/>
        <v>27.301470337264728</v>
      </c>
      <c r="I20" s="229">
        <f t="shared" si="1"/>
        <v>96.829273123507178</v>
      </c>
      <c r="K20" s="41"/>
      <c r="L20" s="41"/>
      <c r="M20" s="37"/>
      <c r="N20" s="37"/>
      <c r="O20" s="37"/>
      <c r="P20" s="38"/>
      <c r="Q20" s="38"/>
      <c r="R20" s="39"/>
      <c r="S20" s="40"/>
      <c r="T20" s="40"/>
    </row>
    <row r="21" spans="1:20" ht="10.5" customHeight="1">
      <c r="A21" s="4"/>
      <c r="B21" s="103" t="s">
        <v>365</v>
      </c>
      <c r="C21" s="120">
        <v>186778388</v>
      </c>
      <c r="D21" s="120">
        <v>186519872.24999997</v>
      </c>
      <c r="E21" s="120">
        <v>51000983.799999982</v>
      </c>
      <c r="F21" s="120">
        <v>49072111.559999987</v>
      </c>
      <c r="G21" s="98"/>
      <c r="H21" s="230">
        <f t="shared" si="0"/>
        <v>26.309320807504466</v>
      </c>
      <c r="I21" s="230">
        <f t="shared" si="1"/>
        <v>96.217970524717614</v>
      </c>
      <c r="K21" s="41"/>
      <c r="L21" s="41"/>
      <c r="M21" s="37"/>
      <c r="N21" s="37"/>
      <c r="O21" s="37"/>
      <c r="P21" s="38"/>
      <c r="Q21" s="38"/>
      <c r="R21" s="39"/>
      <c r="S21" s="40"/>
      <c r="T21" s="40"/>
    </row>
    <row r="22" spans="1:20" ht="10.5" customHeight="1">
      <c r="A22" s="101"/>
      <c r="B22" s="103" t="s">
        <v>364</v>
      </c>
      <c r="C22" s="120">
        <v>92482883</v>
      </c>
      <c r="D22" s="120">
        <v>92287436.000000015</v>
      </c>
      <c r="E22" s="120">
        <v>27610051.999999996</v>
      </c>
      <c r="F22" s="120">
        <v>27046383.000000004</v>
      </c>
      <c r="G22" s="11"/>
      <c r="H22" s="230">
        <f t="shared" si="0"/>
        <v>29.306679405417658</v>
      </c>
      <c r="I22" s="230">
        <f t="shared" si="1"/>
        <v>97.958464547622029</v>
      </c>
      <c r="K22" s="41"/>
      <c r="L22" s="41"/>
      <c r="M22" s="37"/>
      <c r="N22" s="37"/>
      <c r="O22" s="37"/>
      <c r="P22" s="38"/>
      <c r="Q22" s="38"/>
      <c r="R22" s="39"/>
      <c r="S22" s="40"/>
      <c r="T22" s="40"/>
    </row>
    <row r="23" spans="1:20" ht="10.5" customHeight="1">
      <c r="A23" s="97" t="s">
        <v>363</v>
      </c>
      <c r="B23" s="97"/>
      <c r="C23" s="226">
        <f>SUM(C24:C29)</f>
        <v>1370346305</v>
      </c>
      <c r="D23" s="226">
        <f>SUM(D24:D29)</f>
        <v>1379545243.8199999</v>
      </c>
      <c r="E23" s="226">
        <f>SUM(E24:E29)</f>
        <v>245446530.29999998</v>
      </c>
      <c r="F23" s="226">
        <f>SUM(F24:F29)</f>
        <v>192921082.74000001</v>
      </c>
      <c r="G23" s="22">
        <v>0</v>
      </c>
      <c r="H23" s="229">
        <f t="shared" si="0"/>
        <v>13.984396931107243</v>
      </c>
      <c r="I23" s="229">
        <f t="shared" si="1"/>
        <v>78.600044785395781</v>
      </c>
      <c r="K23" s="41"/>
      <c r="L23" s="41"/>
      <c r="M23" s="37"/>
      <c r="N23" s="37"/>
      <c r="O23" s="37"/>
      <c r="P23" s="38"/>
      <c r="Q23" s="38"/>
      <c r="R23" s="39"/>
      <c r="S23" s="40"/>
      <c r="T23" s="40"/>
    </row>
    <row r="24" spans="1:20" ht="10.5" customHeight="1">
      <c r="A24" s="95"/>
      <c r="B24" s="99" t="s">
        <v>362</v>
      </c>
      <c r="C24" s="206">
        <v>4415870</v>
      </c>
      <c r="D24" s="206">
        <v>3974283</v>
      </c>
      <c r="E24" s="206">
        <v>140488.93</v>
      </c>
      <c r="F24" s="206">
        <v>72251.25</v>
      </c>
      <c r="G24" s="13"/>
      <c r="H24" s="230">
        <f t="shared" si="0"/>
        <v>1.8179694299575544</v>
      </c>
      <c r="I24" s="230">
        <f t="shared" si="1"/>
        <v>51.428429271971822</v>
      </c>
      <c r="K24" s="41"/>
      <c r="L24" s="41"/>
      <c r="M24" s="37"/>
      <c r="N24" s="37"/>
      <c r="O24" s="37"/>
      <c r="P24" s="38"/>
      <c r="Q24" s="38"/>
      <c r="R24" s="39"/>
      <c r="S24" s="40"/>
      <c r="T24" s="40"/>
    </row>
    <row r="25" spans="1:20" ht="10.5" customHeight="1">
      <c r="A25" s="4"/>
      <c r="B25" s="99" t="s">
        <v>361</v>
      </c>
      <c r="C25" s="206">
        <v>204300000</v>
      </c>
      <c r="D25" s="206">
        <v>204300000</v>
      </c>
      <c r="E25" s="206">
        <v>0</v>
      </c>
      <c r="F25" s="206">
        <v>0</v>
      </c>
      <c r="G25" s="98"/>
      <c r="H25" s="230">
        <f t="shared" si="0"/>
        <v>0</v>
      </c>
      <c r="I25" s="230" t="str">
        <f t="shared" si="1"/>
        <v>n.a</v>
      </c>
      <c r="K25" s="41"/>
      <c r="L25" s="41"/>
      <c r="M25" s="37"/>
      <c r="N25" s="37"/>
      <c r="O25" s="37"/>
      <c r="P25" s="38"/>
      <c r="Q25" s="38"/>
      <c r="R25" s="39"/>
      <c r="S25" s="40"/>
      <c r="T25" s="40"/>
    </row>
    <row r="26" spans="1:20" ht="10.5" customHeight="1">
      <c r="A26" s="95"/>
      <c r="B26" s="99" t="s">
        <v>360</v>
      </c>
      <c r="C26" s="206">
        <v>112247617</v>
      </c>
      <c r="D26" s="206">
        <v>106635236</v>
      </c>
      <c r="E26" s="206">
        <v>0</v>
      </c>
      <c r="F26" s="206">
        <v>0</v>
      </c>
      <c r="G26" s="13"/>
      <c r="H26" s="230">
        <f t="shared" si="0"/>
        <v>0</v>
      </c>
      <c r="I26" s="230" t="str">
        <f t="shared" si="1"/>
        <v>n.a</v>
      </c>
      <c r="K26" s="41"/>
      <c r="L26" s="41"/>
      <c r="M26" s="37"/>
      <c r="N26" s="37"/>
      <c r="O26" s="37"/>
      <c r="P26" s="38"/>
      <c r="Q26" s="38"/>
      <c r="R26" s="39"/>
      <c r="S26" s="40"/>
      <c r="T26" s="40"/>
    </row>
    <row r="27" spans="1:20" ht="10.5" customHeight="1">
      <c r="A27" s="4"/>
      <c r="B27" s="99" t="s">
        <v>359</v>
      </c>
      <c r="C27" s="206">
        <v>248411354</v>
      </c>
      <c r="D27" s="206">
        <v>248157810</v>
      </c>
      <c r="E27" s="206">
        <v>52580475.04999999</v>
      </c>
      <c r="F27" s="206">
        <v>48535351.009999983</v>
      </c>
      <c r="G27" s="98"/>
      <c r="H27" s="230">
        <f t="shared" si="0"/>
        <v>19.558260531876869</v>
      </c>
      <c r="I27" s="230">
        <f t="shared" si="1"/>
        <v>92.306794421021493</v>
      </c>
      <c r="K27" s="41"/>
      <c r="L27" s="41"/>
      <c r="M27" s="37"/>
      <c r="N27" s="37"/>
      <c r="O27" s="37"/>
      <c r="P27" s="38"/>
      <c r="Q27" s="38"/>
      <c r="R27" s="39"/>
      <c r="S27" s="40"/>
      <c r="T27" s="40"/>
    </row>
    <row r="28" spans="1:20" ht="10.5" customHeight="1">
      <c r="A28" s="101"/>
      <c r="B28" s="99" t="s">
        <v>358</v>
      </c>
      <c r="C28" s="206">
        <v>156180849</v>
      </c>
      <c r="D28" s="206">
        <v>171895643.81999999</v>
      </c>
      <c r="E28" s="206">
        <v>35504268.32</v>
      </c>
      <c r="F28" s="206">
        <v>24943008.019999996</v>
      </c>
      <c r="G28" s="11"/>
      <c r="H28" s="230">
        <f t="shared" si="0"/>
        <v>14.510552720067176</v>
      </c>
      <c r="I28" s="230">
        <f t="shared" si="1"/>
        <v>70.253547531774601</v>
      </c>
      <c r="K28" s="41"/>
      <c r="L28" s="41"/>
      <c r="M28" s="37"/>
      <c r="N28" s="37"/>
      <c r="O28" s="37"/>
      <c r="P28" s="38"/>
      <c r="Q28" s="38"/>
      <c r="R28" s="39"/>
      <c r="S28" s="40"/>
      <c r="T28" s="40"/>
    </row>
    <row r="29" spans="1:20" ht="10.5" customHeight="1">
      <c r="A29" s="4"/>
      <c r="B29" s="99" t="s">
        <v>357</v>
      </c>
      <c r="C29" s="206">
        <v>644790615</v>
      </c>
      <c r="D29" s="206">
        <v>644582271</v>
      </c>
      <c r="E29" s="206">
        <v>157221298</v>
      </c>
      <c r="F29" s="206">
        <v>119370472.46000002</v>
      </c>
      <c r="G29" s="11"/>
      <c r="H29" s="230">
        <f t="shared" si="0"/>
        <v>18.519043701715468</v>
      </c>
      <c r="I29" s="230">
        <f t="shared" si="1"/>
        <v>75.925128451744513</v>
      </c>
      <c r="K29" s="41"/>
      <c r="L29" s="41"/>
      <c r="M29" s="37"/>
      <c r="N29" s="37"/>
      <c r="O29" s="37"/>
      <c r="P29" s="38"/>
      <c r="Q29" s="38"/>
      <c r="R29" s="39"/>
      <c r="S29" s="40"/>
      <c r="T29" s="40"/>
    </row>
    <row r="30" spans="1:20" ht="10.5" customHeight="1">
      <c r="A30" s="97" t="s">
        <v>15</v>
      </c>
      <c r="B30" s="97"/>
      <c r="C30" s="226">
        <f>SUM(C31:C46)</f>
        <v>26818783975.412674</v>
      </c>
      <c r="D30" s="226">
        <f>SUM(D31:D46)</f>
        <v>27029999949.515461</v>
      </c>
      <c r="E30" s="226">
        <f>SUM(E31:E46)</f>
        <v>8066141808.8492994</v>
      </c>
      <c r="F30" s="226">
        <f>SUM(F31:F46)</f>
        <v>7745822759.9722233</v>
      </c>
      <c r="G30" s="96">
        <v>0</v>
      </c>
      <c r="H30" s="229">
        <f t="shared" si="0"/>
        <v>28.656392062298448</v>
      </c>
      <c r="I30" s="229">
        <f t="shared" si="1"/>
        <v>96.028844316552224</v>
      </c>
      <c r="K30" s="41"/>
      <c r="L30" s="41"/>
      <c r="M30" s="37"/>
      <c r="N30" s="37"/>
      <c r="O30" s="37"/>
      <c r="P30" s="38"/>
      <c r="Q30" s="38"/>
      <c r="R30" s="39"/>
      <c r="S30" s="40"/>
      <c r="T30" s="40"/>
    </row>
    <row r="31" spans="1:20" ht="10.5" customHeight="1">
      <c r="A31" s="4"/>
      <c r="B31" s="99" t="s">
        <v>356</v>
      </c>
      <c r="C31" s="206">
        <v>2148029</v>
      </c>
      <c r="D31" s="206">
        <v>2148029</v>
      </c>
      <c r="E31" s="206">
        <v>0</v>
      </c>
      <c r="F31" s="206">
        <v>0</v>
      </c>
      <c r="G31" s="98"/>
      <c r="H31" s="230">
        <f t="shared" si="0"/>
        <v>0</v>
      </c>
      <c r="I31" s="230" t="str">
        <f t="shared" si="1"/>
        <v>n.a</v>
      </c>
      <c r="K31" s="41"/>
      <c r="L31" s="41"/>
      <c r="M31" s="37"/>
      <c r="N31" s="37"/>
      <c r="O31" s="37"/>
      <c r="P31" s="38"/>
      <c r="Q31" s="38"/>
      <c r="R31" s="39"/>
      <c r="S31" s="40"/>
      <c r="T31" s="40"/>
    </row>
    <row r="32" spans="1:20" ht="10.5" customHeight="1">
      <c r="A32" s="95"/>
      <c r="B32" s="99" t="s">
        <v>355</v>
      </c>
      <c r="C32" s="206">
        <v>2966586973.9999995</v>
      </c>
      <c r="D32" s="206">
        <v>2968586973.999999</v>
      </c>
      <c r="E32" s="206">
        <v>879244432.96000004</v>
      </c>
      <c r="F32" s="206">
        <v>879244432.96000004</v>
      </c>
      <c r="G32" s="13"/>
      <c r="H32" s="230">
        <f t="shared" si="0"/>
        <v>29.618281042824528</v>
      </c>
      <c r="I32" s="230">
        <f t="shared" si="1"/>
        <v>100</v>
      </c>
      <c r="K32" s="41"/>
      <c r="L32" s="41"/>
      <c r="M32" s="37"/>
      <c r="N32" s="37"/>
      <c r="O32" s="37"/>
      <c r="P32" s="38"/>
      <c r="Q32" s="38"/>
      <c r="R32" s="39"/>
      <c r="S32" s="40"/>
      <c r="T32" s="40"/>
    </row>
    <row r="33" spans="1:20" ht="10.5" customHeight="1">
      <c r="A33" s="95"/>
      <c r="B33" s="99" t="s">
        <v>354</v>
      </c>
      <c r="C33" s="206">
        <v>171463880.03999996</v>
      </c>
      <c r="D33" s="206">
        <v>171463880.0399999</v>
      </c>
      <c r="E33" s="206">
        <v>25223582.100000001</v>
      </c>
      <c r="F33" s="206">
        <v>24635791.536001634</v>
      </c>
      <c r="G33" s="13"/>
      <c r="H33" s="230">
        <f t="shared" si="0"/>
        <v>14.367919080248551</v>
      </c>
      <c r="I33" s="230">
        <f t="shared" si="1"/>
        <v>97.669678471249455</v>
      </c>
      <c r="K33" s="41"/>
      <c r="L33" s="41"/>
      <c r="M33" s="37"/>
      <c r="N33" s="37"/>
      <c r="O33" s="37"/>
      <c r="P33" s="38"/>
      <c r="Q33" s="38"/>
      <c r="R33" s="39"/>
      <c r="S33" s="40"/>
      <c r="T33" s="40"/>
    </row>
    <row r="34" spans="1:20" ht="10.5" customHeight="1">
      <c r="A34" s="95"/>
      <c r="B34" s="99" t="s">
        <v>353</v>
      </c>
      <c r="C34" s="206">
        <v>5365042</v>
      </c>
      <c r="D34" s="206">
        <v>5365042</v>
      </c>
      <c r="E34" s="206">
        <v>0</v>
      </c>
      <c r="F34" s="206">
        <v>0</v>
      </c>
      <c r="G34" s="13"/>
      <c r="H34" s="230">
        <f t="shared" si="0"/>
        <v>0</v>
      </c>
      <c r="I34" s="230" t="str">
        <f t="shared" si="1"/>
        <v>n.a</v>
      </c>
      <c r="K34" s="41"/>
      <c r="L34" s="41"/>
      <c r="M34" s="37"/>
      <c r="N34" s="37"/>
      <c r="O34" s="37"/>
      <c r="P34" s="38"/>
      <c r="Q34" s="38"/>
      <c r="R34" s="39"/>
      <c r="S34" s="40"/>
      <c r="T34" s="40"/>
    </row>
    <row r="35" spans="1:20" ht="10.5" customHeight="1">
      <c r="A35" s="4"/>
      <c r="B35" s="99" t="s">
        <v>352</v>
      </c>
      <c r="C35" s="206">
        <v>1170507</v>
      </c>
      <c r="D35" s="206">
        <v>538071.1</v>
      </c>
      <c r="E35" s="206">
        <v>7650</v>
      </c>
      <c r="F35" s="206">
        <v>7650</v>
      </c>
      <c r="G35" s="98"/>
      <c r="H35" s="230">
        <f t="shared" si="0"/>
        <v>1.4217451931538416</v>
      </c>
      <c r="I35" s="230">
        <f t="shared" si="1"/>
        <v>100</v>
      </c>
      <c r="K35" s="41"/>
      <c r="L35" s="41"/>
      <c r="M35" s="37"/>
      <c r="N35" s="37"/>
      <c r="O35" s="37"/>
      <c r="P35" s="38"/>
      <c r="Q35" s="38"/>
      <c r="R35" s="39"/>
      <c r="S35" s="40"/>
      <c r="T35" s="40"/>
    </row>
    <row r="36" spans="1:20" ht="10.5" customHeight="1">
      <c r="A36" s="101"/>
      <c r="B36" s="99" t="s">
        <v>351</v>
      </c>
      <c r="C36" s="206">
        <v>57036899.113490298</v>
      </c>
      <c r="D36" s="206">
        <v>56952985.319294609</v>
      </c>
      <c r="E36" s="206">
        <v>18070435.352151856</v>
      </c>
      <c r="F36" s="206">
        <v>17128584.989226263</v>
      </c>
      <c r="G36" s="11"/>
      <c r="H36" s="230">
        <f t="shared" si="0"/>
        <v>30.074955497413441</v>
      </c>
      <c r="I36" s="230">
        <f t="shared" si="1"/>
        <v>94.787893348604712</v>
      </c>
      <c r="K36" s="41"/>
      <c r="L36" s="41"/>
      <c r="M36" s="37"/>
      <c r="N36" s="37"/>
      <c r="O36" s="37"/>
      <c r="P36" s="38"/>
      <c r="Q36" s="38"/>
      <c r="R36" s="39"/>
      <c r="S36" s="40"/>
      <c r="T36" s="40"/>
    </row>
    <row r="37" spans="1:20" ht="10.5" customHeight="1">
      <c r="A37" s="4"/>
      <c r="B37" s="99" t="s">
        <v>350</v>
      </c>
      <c r="C37" s="206">
        <v>2872596769.2112656</v>
      </c>
      <c r="D37" s="206">
        <v>2872596769.2112641</v>
      </c>
      <c r="E37" s="206">
        <v>958364080.40185761</v>
      </c>
      <c r="F37" s="206">
        <v>958364080.40185761</v>
      </c>
      <c r="G37" s="11"/>
      <c r="H37" s="230">
        <f t="shared" si="0"/>
        <v>33.362290547482516</v>
      </c>
      <c r="I37" s="230">
        <f t="shared" si="1"/>
        <v>100</v>
      </c>
      <c r="K37" s="41"/>
      <c r="L37" s="41"/>
      <c r="M37" s="37"/>
      <c r="N37" s="37"/>
      <c r="O37" s="37"/>
      <c r="P37" s="38"/>
      <c r="Q37" s="38"/>
      <c r="R37" s="39"/>
      <c r="S37" s="40"/>
      <c r="T37" s="40"/>
    </row>
    <row r="38" spans="1:20" ht="10.5" customHeight="1">
      <c r="A38" s="95"/>
      <c r="B38" s="99" t="s">
        <v>349</v>
      </c>
      <c r="C38" s="206">
        <v>12266597611.233576</v>
      </c>
      <c r="D38" s="206">
        <v>12359498848.741188</v>
      </c>
      <c r="E38" s="206">
        <v>4111404537.3032937</v>
      </c>
      <c r="F38" s="206">
        <v>3929079223.3352633</v>
      </c>
      <c r="G38" s="13"/>
      <c r="H38" s="230">
        <f t="shared" si="0"/>
        <v>31.789955817953242</v>
      </c>
      <c r="I38" s="230">
        <f t="shared" si="1"/>
        <v>95.565376447056721</v>
      </c>
      <c r="K38" s="41"/>
      <c r="L38" s="41"/>
      <c r="M38" s="37"/>
      <c r="N38" s="37"/>
      <c r="O38" s="37"/>
      <c r="P38" s="38"/>
      <c r="Q38" s="38"/>
      <c r="R38" s="39"/>
      <c r="S38" s="40"/>
      <c r="T38" s="40"/>
    </row>
    <row r="39" spans="1:20" ht="10.5" customHeight="1">
      <c r="A39" s="4"/>
      <c r="B39" s="99" t="s">
        <v>348</v>
      </c>
      <c r="C39" s="206">
        <v>3415789611.5549784</v>
      </c>
      <c r="D39" s="206">
        <v>3408032128.0112491</v>
      </c>
      <c r="E39" s="206">
        <v>837692156.5679096</v>
      </c>
      <c r="F39" s="206">
        <v>837692156.5679096</v>
      </c>
      <c r="G39" s="98"/>
      <c r="H39" s="230">
        <f t="shared" si="0"/>
        <v>24.579937192574043</v>
      </c>
      <c r="I39" s="230">
        <f t="shared" si="1"/>
        <v>100</v>
      </c>
      <c r="K39" s="41"/>
      <c r="L39" s="41"/>
      <c r="M39" s="37"/>
      <c r="N39" s="37"/>
      <c r="O39" s="37"/>
      <c r="P39" s="38"/>
      <c r="Q39" s="38"/>
      <c r="R39" s="39"/>
      <c r="S39" s="40"/>
      <c r="T39" s="40"/>
    </row>
    <row r="40" spans="1:20" ht="10.5" customHeight="1">
      <c r="A40" s="95"/>
      <c r="B40" s="99" t="s">
        <v>347</v>
      </c>
      <c r="C40" s="206">
        <v>8013242.0416551307</v>
      </c>
      <c r="D40" s="206">
        <v>7957794.5355241913</v>
      </c>
      <c r="E40" s="206">
        <v>994867.67995844455</v>
      </c>
      <c r="F40" s="206">
        <v>991682.2515602659</v>
      </c>
      <c r="G40" s="13"/>
      <c r="H40" s="230">
        <f t="shared" si="0"/>
        <v>12.461772506607478</v>
      </c>
      <c r="I40" s="230">
        <f t="shared" si="1"/>
        <v>99.679813862451354</v>
      </c>
      <c r="K40" s="41"/>
      <c r="L40" s="41"/>
      <c r="M40" s="37"/>
      <c r="N40" s="37"/>
      <c r="O40" s="37"/>
      <c r="P40" s="38"/>
      <c r="Q40" s="38"/>
      <c r="R40" s="39"/>
      <c r="S40" s="40"/>
      <c r="T40" s="40"/>
    </row>
    <row r="41" spans="1:20" ht="10.5" customHeight="1">
      <c r="A41" s="95"/>
      <c r="B41" s="99" t="s">
        <v>346</v>
      </c>
      <c r="C41" s="206">
        <v>9408768.9833963439</v>
      </c>
      <c r="D41" s="206">
        <v>8918824.3913544919</v>
      </c>
      <c r="E41" s="206">
        <v>2079849.4586196023</v>
      </c>
      <c r="F41" s="206">
        <v>2070926.5139189677</v>
      </c>
      <c r="G41" s="13"/>
      <c r="H41" s="230">
        <f t="shared" si="0"/>
        <v>23.219725190759792</v>
      </c>
      <c r="I41" s="230">
        <f t="shared" si="1"/>
        <v>99.570981223489284</v>
      </c>
      <c r="K41" s="41"/>
      <c r="L41" s="41"/>
      <c r="M41" s="37"/>
      <c r="N41" s="37"/>
      <c r="O41" s="37"/>
      <c r="P41" s="38"/>
      <c r="Q41" s="38"/>
      <c r="R41" s="39"/>
      <c r="S41" s="40"/>
      <c r="T41" s="40"/>
    </row>
    <row r="42" spans="1:20" ht="10.5" customHeight="1">
      <c r="A42" s="4"/>
      <c r="B42" s="99" t="s">
        <v>345</v>
      </c>
      <c r="C42" s="206">
        <v>3106632612</v>
      </c>
      <c r="D42" s="206">
        <v>3286632612</v>
      </c>
      <c r="E42" s="206">
        <v>756164239</v>
      </c>
      <c r="F42" s="206">
        <v>629497902.53000009</v>
      </c>
      <c r="G42" s="98"/>
      <c r="H42" s="230">
        <f t="shared" si="0"/>
        <v>19.153278654620738</v>
      </c>
      <c r="I42" s="230">
        <f t="shared" si="1"/>
        <v>83.248832735397329</v>
      </c>
      <c r="K42" s="41"/>
      <c r="L42" s="41"/>
      <c r="M42" s="37"/>
      <c r="N42" s="37"/>
      <c r="O42" s="37"/>
      <c r="P42" s="38"/>
      <c r="Q42" s="38"/>
      <c r="R42" s="39"/>
      <c r="S42" s="40"/>
      <c r="T42" s="40"/>
    </row>
    <row r="43" spans="1:20" ht="10.5" customHeight="1">
      <c r="A43" s="101"/>
      <c r="B43" s="102" t="s">
        <v>344</v>
      </c>
      <c r="C43" s="206">
        <v>185258393.9993144</v>
      </c>
      <c r="D43" s="206">
        <v>153258393.9993144</v>
      </c>
      <c r="E43" s="206">
        <v>36420216</v>
      </c>
      <c r="F43" s="206">
        <v>32886407.800000001</v>
      </c>
      <c r="G43" s="11"/>
      <c r="H43" s="230">
        <f t="shared" si="0"/>
        <v>21.458144602603053</v>
      </c>
      <c r="I43" s="230">
        <f t="shared" si="1"/>
        <v>90.297124542040066</v>
      </c>
      <c r="K43" s="41"/>
      <c r="L43" s="41"/>
      <c r="M43" s="37"/>
      <c r="N43" s="37"/>
      <c r="O43" s="37"/>
      <c r="P43" s="38"/>
      <c r="Q43" s="38"/>
      <c r="R43" s="39"/>
      <c r="S43" s="40"/>
      <c r="T43" s="40"/>
    </row>
    <row r="44" spans="1:20" ht="10.5" customHeight="1">
      <c r="A44" s="4"/>
      <c r="B44" s="99" t="s">
        <v>343</v>
      </c>
      <c r="C44" s="206">
        <v>656253243.99562001</v>
      </c>
      <c r="D44" s="206">
        <v>656067496.99562025</v>
      </c>
      <c r="E44" s="206">
        <v>155187699.73525053</v>
      </c>
      <c r="F44" s="206">
        <v>151381908.75525054</v>
      </c>
      <c r="G44" s="11"/>
      <c r="H44" s="230">
        <f t="shared" si="0"/>
        <v>23.074136342447265</v>
      </c>
      <c r="I44" s="230">
        <f t="shared" si="1"/>
        <v>97.547620728644958</v>
      </c>
      <c r="K44" s="41"/>
      <c r="L44" s="41"/>
      <c r="M44" s="37"/>
      <c r="N44" s="37"/>
      <c r="O44" s="37"/>
      <c r="P44" s="38"/>
      <c r="Q44" s="38"/>
      <c r="R44" s="39"/>
      <c r="S44" s="40"/>
      <c r="T44" s="40"/>
    </row>
    <row r="45" spans="1:20" ht="10.5" customHeight="1">
      <c r="A45" s="95"/>
      <c r="B45" s="99" t="s">
        <v>342</v>
      </c>
      <c r="C45" s="206">
        <v>851000850.0919497</v>
      </c>
      <c r="D45" s="206">
        <v>828520559.02322614</v>
      </c>
      <c r="E45" s="206">
        <v>230130504.65524662</v>
      </c>
      <c r="F45" s="206">
        <v>227684454.69622466</v>
      </c>
      <c r="G45" s="13"/>
      <c r="H45" s="230">
        <f t="shared" si="0"/>
        <v>27.480845492192778</v>
      </c>
      <c r="I45" s="230">
        <f t="shared" si="1"/>
        <v>98.937103117778179</v>
      </c>
      <c r="K45" s="41"/>
      <c r="L45" s="41"/>
      <c r="M45" s="37"/>
      <c r="N45" s="37"/>
      <c r="O45" s="37"/>
      <c r="P45" s="38"/>
      <c r="Q45" s="38"/>
      <c r="R45" s="39"/>
      <c r="S45" s="40"/>
      <c r="T45" s="40"/>
    </row>
    <row r="46" spans="1:20" ht="10.5" customHeight="1">
      <c r="A46" s="95"/>
      <c r="B46" s="99" t="s">
        <v>341</v>
      </c>
      <c r="C46" s="206">
        <v>243461541.14742938</v>
      </c>
      <c r="D46" s="206">
        <v>243461541.14742938</v>
      </c>
      <c r="E46" s="206">
        <v>55157557.635010406</v>
      </c>
      <c r="F46" s="206">
        <v>55157557.635010406</v>
      </c>
      <c r="G46" s="13"/>
      <c r="H46" s="230"/>
      <c r="I46" s="230"/>
      <c r="K46" s="41"/>
      <c r="L46" s="41"/>
      <c r="M46" s="37"/>
      <c r="N46" s="37"/>
      <c r="O46" s="37"/>
      <c r="P46" s="38"/>
      <c r="Q46" s="38"/>
      <c r="R46" s="39"/>
      <c r="S46" s="40"/>
      <c r="T46" s="40"/>
    </row>
    <row r="47" spans="1:20" ht="10.5" customHeight="1">
      <c r="A47" s="97" t="s">
        <v>18</v>
      </c>
      <c r="B47" s="97"/>
      <c r="C47" s="226">
        <f>SUM(C48:C75)</f>
        <v>6462597110</v>
      </c>
      <c r="D47" s="226">
        <f>SUM(D48:D75)</f>
        <v>6363714482.2199993</v>
      </c>
      <c r="E47" s="226">
        <f>SUM(E48:E75)</f>
        <v>1180496895.7400002</v>
      </c>
      <c r="F47" s="226">
        <f>SUM(F48:F75)</f>
        <v>1099944558.5300002</v>
      </c>
      <c r="G47" s="24">
        <v>0</v>
      </c>
      <c r="H47" s="229">
        <f t="shared" ref="H47:H78" si="2">IFERROR(+F47/D47*100,"n.a")</f>
        <v>17.284630880332667</v>
      </c>
      <c r="I47" s="229">
        <f t="shared" ref="I47:I78" si="3">IFERROR(+F47/E47*100,"n.a")</f>
        <v>93.176404148059589</v>
      </c>
      <c r="K47" s="41"/>
      <c r="L47" s="41"/>
      <c r="M47" s="37"/>
      <c r="N47" s="37"/>
      <c r="O47" s="37"/>
      <c r="P47" s="38"/>
      <c r="Q47" s="38"/>
      <c r="R47" s="39"/>
      <c r="S47" s="40"/>
      <c r="T47" s="40"/>
    </row>
    <row r="48" spans="1:20" ht="10.5" customHeight="1">
      <c r="A48" s="95"/>
      <c r="B48" s="99" t="s">
        <v>340</v>
      </c>
      <c r="C48" s="31">
        <v>1620801</v>
      </c>
      <c r="D48" s="31">
        <v>1484863</v>
      </c>
      <c r="E48" s="31">
        <v>206997.56</v>
      </c>
      <c r="F48" s="31">
        <v>11402</v>
      </c>
      <c r="G48" s="13"/>
      <c r="H48" s="230">
        <f t="shared" si="2"/>
        <v>0.76788228947721104</v>
      </c>
      <c r="I48" s="230">
        <f t="shared" si="3"/>
        <v>5.5082774888747483</v>
      </c>
      <c r="K48" s="41"/>
      <c r="L48" s="41"/>
      <c r="M48" s="37"/>
      <c r="N48" s="37"/>
      <c r="O48" s="37"/>
      <c r="P48" s="38"/>
      <c r="Q48" s="38"/>
      <c r="R48" s="39"/>
      <c r="S48" s="40"/>
      <c r="T48" s="40"/>
    </row>
    <row r="49" spans="1:20" ht="10.5" customHeight="1">
      <c r="A49" s="95"/>
      <c r="B49" s="99" t="s">
        <v>339</v>
      </c>
      <c r="C49" s="31">
        <v>2855068148</v>
      </c>
      <c r="D49" s="31">
        <v>2854859803.5599999</v>
      </c>
      <c r="E49" s="31">
        <v>540236356.48000014</v>
      </c>
      <c r="F49" s="31">
        <v>538656099.6400001</v>
      </c>
      <c r="G49" s="13"/>
      <c r="H49" s="230">
        <f t="shared" si="2"/>
        <v>18.868040348892016</v>
      </c>
      <c r="I49" s="230">
        <f t="shared" si="3"/>
        <v>99.707487876177666</v>
      </c>
      <c r="K49" s="41"/>
      <c r="L49" s="41"/>
      <c r="M49" s="37"/>
      <c r="N49" s="37"/>
      <c r="O49" s="37"/>
      <c r="P49" s="38"/>
      <c r="Q49" s="38"/>
      <c r="R49" s="39"/>
      <c r="S49" s="40"/>
      <c r="T49" s="40"/>
    </row>
    <row r="50" spans="1:20" ht="10.5" customHeight="1">
      <c r="A50" s="4"/>
      <c r="B50" s="102" t="s">
        <v>338</v>
      </c>
      <c r="C50" s="31">
        <v>10116019</v>
      </c>
      <c r="D50" s="31">
        <v>10116019</v>
      </c>
      <c r="E50" s="31">
        <v>1859763.9900000002</v>
      </c>
      <c r="F50" s="31">
        <v>638558.17999999993</v>
      </c>
      <c r="G50" s="98"/>
      <c r="H50" s="230">
        <f t="shared" si="2"/>
        <v>6.312346586142235</v>
      </c>
      <c r="I50" s="230">
        <f t="shared" si="3"/>
        <v>34.335441670746611</v>
      </c>
      <c r="K50" s="41"/>
      <c r="L50" s="41"/>
      <c r="M50" s="37"/>
      <c r="N50" s="37"/>
      <c r="O50" s="37"/>
      <c r="P50" s="38"/>
      <c r="Q50" s="38"/>
      <c r="R50" s="39"/>
      <c r="S50" s="40"/>
      <c r="T50" s="40"/>
    </row>
    <row r="51" spans="1:20" ht="10.5" customHeight="1">
      <c r="A51" s="101"/>
      <c r="B51" s="102" t="s">
        <v>337</v>
      </c>
      <c r="C51" s="31">
        <v>137873518</v>
      </c>
      <c r="D51" s="31">
        <v>137483362</v>
      </c>
      <c r="E51" s="31">
        <v>31555965.630000003</v>
      </c>
      <c r="F51" s="31">
        <v>28160908.66</v>
      </c>
      <c r="G51" s="11"/>
      <c r="H51" s="230">
        <f t="shared" si="2"/>
        <v>20.483139377985243</v>
      </c>
      <c r="I51" s="230">
        <f t="shared" si="3"/>
        <v>89.241156458947501</v>
      </c>
      <c r="K51" s="41"/>
      <c r="L51" s="41"/>
      <c r="M51" s="37"/>
      <c r="N51" s="37"/>
      <c r="O51" s="37"/>
      <c r="P51" s="38"/>
      <c r="Q51" s="38"/>
      <c r="R51" s="39"/>
      <c r="S51" s="40"/>
      <c r="T51" s="40"/>
    </row>
    <row r="52" spans="1:20" ht="10.5" customHeight="1">
      <c r="A52" s="4"/>
      <c r="B52" s="102" t="s">
        <v>336</v>
      </c>
      <c r="C52" s="31">
        <v>22892015</v>
      </c>
      <c r="D52" s="31">
        <v>18825038.960000001</v>
      </c>
      <c r="E52" s="31">
        <v>3503444.43</v>
      </c>
      <c r="F52" s="31">
        <v>3473448.2399999998</v>
      </c>
      <c r="G52" s="11"/>
      <c r="H52" s="230">
        <f t="shared" si="2"/>
        <v>18.451214084499295</v>
      </c>
      <c r="I52" s="230">
        <f t="shared" si="3"/>
        <v>99.143808597529244</v>
      </c>
      <c r="K52" s="41"/>
      <c r="L52" s="41"/>
      <c r="M52" s="37"/>
      <c r="N52" s="37"/>
      <c r="O52" s="37"/>
      <c r="P52" s="38"/>
      <c r="Q52" s="38"/>
      <c r="R52" s="39"/>
      <c r="S52" s="40"/>
      <c r="T52" s="40"/>
    </row>
    <row r="53" spans="1:20" ht="10.5" customHeight="1">
      <c r="A53" s="95"/>
      <c r="B53" s="102" t="s">
        <v>335</v>
      </c>
      <c r="C53" s="31">
        <v>606227</v>
      </c>
      <c r="D53" s="31">
        <v>646227</v>
      </c>
      <c r="E53" s="31">
        <v>0</v>
      </c>
      <c r="F53" s="31">
        <v>0</v>
      </c>
      <c r="G53" s="13"/>
      <c r="H53" s="230">
        <f t="shared" si="2"/>
        <v>0</v>
      </c>
      <c r="I53" s="230" t="str">
        <f t="shared" si="3"/>
        <v>n.a</v>
      </c>
      <c r="K53" s="41"/>
      <c r="L53" s="41"/>
      <c r="M53" s="37"/>
      <c r="N53" s="37"/>
      <c r="O53" s="37"/>
      <c r="P53" s="38"/>
      <c r="Q53" s="38"/>
      <c r="R53" s="39"/>
      <c r="S53" s="40"/>
      <c r="T53" s="40"/>
    </row>
    <row r="54" spans="1:20" ht="10.5" customHeight="1">
      <c r="A54" s="4"/>
      <c r="B54" s="102" t="s">
        <v>334</v>
      </c>
      <c r="C54" s="31">
        <v>194906105</v>
      </c>
      <c r="D54" s="31">
        <v>121867326.96999997</v>
      </c>
      <c r="E54" s="31">
        <v>41964459.009999998</v>
      </c>
      <c r="F54" s="31">
        <v>41959263.799999997</v>
      </c>
      <c r="G54" s="98"/>
      <c r="H54" s="230">
        <f t="shared" si="2"/>
        <v>34.430281555555162</v>
      </c>
      <c r="I54" s="230">
        <f t="shared" si="3"/>
        <v>99.987619976230917</v>
      </c>
      <c r="K54" s="41"/>
      <c r="L54" s="41"/>
      <c r="M54" s="37"/>
      <c r="N54" s="37"/>
      <c r="O54" s="37"/>
      <c r="P54" s="38"/>
      <c r="Q54" s="38"/>
      <c r="R54" s="39"/>
      <c r="S54" s="40"/>
      <c r="T54" s="40"/>
    </row>
    <row r="55" spans="1:20" ht="10.5" customHeight="1">
      <c r="A55" s="95"/>
      <c r="B55" s="102" t="s">
        <v>333</v>
      </c>
      <c r="C55" s="31">
        <v>79129164</v>
      </c>
      <c r="D55" s="31">
        <v>79129164</v>
      </c>
      <c r="E55" s="31">
        <v>15058777.26</v>
      </c>
      <c r="F55" s="31">
        <v>14478069.959999997</v>
      </c>
      <c r="G55" s="13"/>
      <c r="H55" s="230">
        <f t="shared" si="2"/>
        <v>18.29675587119813</v>
      </c>
      <c r="I55" s="230">
        <f t="shared" si="3"/>
        <v>96.143728737242768</v>
      </c>
      <c r="K55" s="41"/>
      <c r="L55" s="41"/>
      <c r="M55" s="37"/>
      <c r="N55" s="37"/>
      <c r="O55" s="37"/>
      <c r="P55" s="38"/>
      <c r="Q55" s="38"/>
      <c r="R55" s="39"/>
      <c r="S55" s="40"/>
      <c r="T55" s="40"/>
    </row>
    <row r="56" spans="1:20" ht="10.5" customHeight="1">
      <c r="A56" s="95"/>
      <c r="B56" s="102" t="s">
        <v>332</v>
      </c>
      <c r="C56" s="31">
        <v>176844598</v>
      </c>
      <c r="D56" s="31">
        <v>172266945</v>
      </c>
      <c r="E56" s="31">
        <v>27235735.600000001</v>
      </c>
      <c r="F56" s="31">
        <v>20875424.019999996</v>
      </c>
      <c r="G56" s="13"/>
      <c r="H56" s="230">
        <f t="shared" si="2"/>
        <v>12.118067119609044</v>
      </c>
      <c r="I56" s="230">
        <f t="shared" si="3"/>
        <v>76.647182681564857</v>
      </c>
      <c r="K56" s="41"/>
      <c r="L56" s="41"/>
      <c r="M56" s="37"/>
      <c r="N56" s="37"/>
      <c r="O56" s="37"/>
      <c r="P56" s="38"/>
      <c r="Q56" s="38"/>
      <c r="R56" s="39"/>
      <c r="S56" s="40"/>
      <c r="T56" s="40"/>
    </row>
    <row r="57" spans="1:20" ht="10.5" customHeight="1">
      <c r="A57" s="4"/>
      <c r="B57" s="102" t="s">
        <v>331</v>
      </c>
      <c r="C57" s="31">
        <v>177978186</v>
      </c>
      <c r="D57" s="31">
        <v>176964639</v>
      </c>
      <c r="E57" s="31">
        <v>29988984.23</v>
      </c>
      <c r="F57" s="31">
        <v>29925697.449999999</v>
      </c>
      <c r="G57" s="98"/>
      <c r="H57" s="230">
        <f t="shared" si="2"/>
        <v>16.910552084928106</v>
      </c>
      <c r="I57" s="230">
        <f t="shared" si="3"/>
        <v>99.788966576811589</v>
      </c>
      <c r="K57" s="41"/>
      <c r="L57" s="41"/>
      <c r="M57" s="37"/>
      <c r="N57" s="37"/>
      <c r="O57" s="37"/>
      <c r="P57" s="38"/>
      <c r="Q57" s="38"/>
      <c r="R57" s="39"/>
      <c r="S57" s="40"/>
      <c r="T57" s="40"/>
    </row>
    <row r="58" spans="1:20" ht="10.5" customHeight="1">
      <c r="A58" s="101"/>
      <c r="B58" s="102" t="s">
        <v>330</v>
      </c>
      <c r="C58" s="31">
        <v>17636904</v>
      </c>
      <c r="D58" s="31">
        <v>17636904</v>
      </c>
      <c r="E58" s="31">
        <v>6963557.8599999994</v>
      </c>
      <c r="F58" s="31">
        <v>2261579.6999999997</v>
      </c>
      <c r="G58" s="11"/>
      <c r="H58" s="230">
        <f t="shared" si="2"/>
        <v>12.822997165488909</v>
      </c>
      <c r="I58" s="230">
        <f t="shared" si="3"/>
        <v>32.477359210166739</v>
      </c>
      <c r="K58" s="41"/>
      <c r="L58" s="41"/>
      <c r="M58" s="37"/>
      <c r="N58" s="37"/>
      <c r="O58" s="37"/>
      <c r="P58" s="38"/>
      <c r="Q58" s="38"/>
      <c r="R58" s="39"/>
      <c r="S58" s="40"/>
      <c r="T58" s="40"/>
    </row>
    <row r="59" spans="1:20" ht="10.5" customHeight="1">
      <c r="A59" s="4"/>
      <c r="B59" s="102" t="s">
        <v>329</v>
      </c>
      <c r="C59" s="31">
        <v>7493100</v>
      </c>
      <c r="D59" s="31">
        <v>7181698</v>
      </c>
      <c r="E59" s="31">
        <v>1255015.2799999998</v>
      </c>
      <c r="F59" s="31">
        <v>705616.25999999989</v>
      </c>
      <c r="G59" s="11"/>
      <c r="H59" s="230">
        <f t="shared" si="2"/>
        <v>9.8252009482994112</v>
      </c>
      <c r="I59" s="230">
        <f t="shared" si="3"/>
        <v>56.223718646676559</v>
      </c>
      <c r="K59" s="41"/>
      <c r="L59" s="41"/>
      <c r="M59" s="37"/>
      <c r="N59" s="37"/>
      <c r="O59" s="37"/>
      <c r="P59" s="38"/>
      <c r="Q59" s="38"/>
      <c r="R59" s="39"/>
      <c r="S59" s="40"/>
      <c r="T59" s="40"/>
    </row>
    <row r="60" spans="1:20" ht="10.5" customHeight="1">
      <c r="A60" s="95"/>
      <c r="B60" s="102" t="s">
        <v>328</v>
      </c>
      <c r="C60" s="31">
        <v>17282062</v>
      </c>
      <c r="D60" s="31">
        <v>17282062</v>
      </c>
      <c r="E60" s="31">
        <v>657108.85</v>
      </c>
      <c r="F60" s="31">
        <v>365040.02999999997</v>
      </c>
      <c r="G60" s="13"/>
      <c r="H60" s="230">
        <f t="shared" si="2"/>
        <v>2.112248121780838</v>
      </c>
      <c r="I60" s="230">
        <f t="shared" si="3"/>
        <v>55.552444621617859</v>
      </c>
      <c r="K60" s="41"/>
      <c r="L60" s="41"/>
      <c r="M60" s="37"/>
      <c r="N60" s="37"/>
      <c r="O60" s="37"/>
      <c r="P60" s="38"/>
      <c r="Q60" s="38"/>
      <c r="R60" s="39"/>
      <c r="S60" s="40"/>
      <c r="T60" s="40"/>
    </row>
    <row r="61" spans="1:20" ht="10.5" customHeight="1">
      <c r="A61" s="4"/>
      <c r="B61" s="102" t="s">
        <v>327</v>
      </c>
      <c r="C61" s="31">
        <v>115595611</v>
      </c>
      <c r="D61" s="31">
        <v>115515240.61</v>
      </c>
      <c r="E61" s="31">
        <v>23797887.59</v>
      </c>
      <c r="F61" s="31">
        <v>23646243.98</v>
      </c>
      <c r="G61" s="98"/>
      <c r="H61" s="230">
        <f t="shared" si="2"/>
        <v>20.470237394764148</v>
      </c>
      <c r="I61" s="230">
        <f t="shared" si="3"/>
        <v>99.362785417711947</v>
      </c>
      <c r="K61" s="41"/>
      <c r="L61" s="41"/>
      <c r="M61" s="37"/>
      <c r="N61" s="37"/>
      <c r="O61" s="37"/>
      <c r="P61" s="38"/>
      <c r="Q61" s="38"/>
      <c r="R61" s="39"/>
      <c r="S61" s="40"/>
      <c r="T61" s="40"/>
    </row>
    <row r="62" spans="1:20" ht="10.5" customHeight="1">
      <c r="A62" s="95"/>
      <c r="B62" s="102" t="s">
        <v>326</v>
      </c>
      <c r="C62" s="31">
        <v>7105156</v>
      </c>
      <c r="D62" s="31">
        <v>7391329</v>
      </c>
      <c r="E62" s="31">
        <v>1921859.24</v>
      </c>
      <c r="F62" s="31">
        <v>774174.6100000001</v>
      </c>
      <c r="G62" s="13"/>
      <c r="H62" s="230">
        <f t="shared" si="2"/>
        <v>10.47409214229268</v>
      </c>
      <c r="I62" s="230">
        <f t="shared" si="3"/>
        <v>40.282586460390306</v>
      </c>
      <c r="K62" s="41"/>
      <c r="L62" s="41"/>
      <c r="M62" s="37"/>
      <c r="N62" s="37"/>
      <c r="O62" s="37"/>
      <c r="P62" s="38"/>
      <c r="Q62" s="38"/>
      <c r="R62" s="39"/>
      <c r="S62" s="40"/>
      <c r="T62" s="40"/>
    </row>
    <row r="63" spans="1:20" ht="10.5" customHeight="1">
      <c r="A63" s="95"/>
      <c r="B63" s="102" t="s">
        <v>325</v>
      </c>
      <c r="C63" s="31">
        <v>217556185</v>
      </c>
      <c r="D63" s="31">
        <v>203469683.93000001</v>
      </c>
      <c r="E63" s="31">
        <v>24776972.640000001</v>
      </c>
      <c r="F63" s="31">
        <v>22437395.709999997</v>
      </c>
      <c r="G63" s="13"/>
      <c r="H63" s="230">
        <f t="shared" si="2"/>
        <v>11.027390064516524</v>
      </c>
      <c r="I63" s="230">
        <f t="shared" si="3"/>
        <v>90.557454439680072</v>
      </c>
      <c r="K63" s="41"/>
      <c r="L63" s="41"/>
      <c r="M63" s="37"/>
      <c r="N63" s="37"/>
      <c r="O63" s="37"/>
      <c r="P63" s="38"/>
      <c r="Q63" s="38"/>
      <c r="R63" s="39"/>
      <c r="S63" s="40"/>
      <c r="T63" s="40"/>
    </row>
    <row r="64" spans="1:20" ht="10.5" customHeight="1">
      <c r="A64" s="4"/>
      <c r="B64" s="102" t="s">
        <v>324</v>
      </c>
      <c r="C64" s="31">
        <v>178931111</v>
      </c>
      <c r="D64" s="31">
        <v>178909955</v>
      </c>
      <c r="E64" s="31">
        <v>29873812</v>
      </c>
      <c r="F64" s="31">
        <v>29873812</v>
      </c>
      <c r="G64" s="98"/>
      <c r="H64" s="230">
        <f t="shared" si="2"/>
        <v>16.697680126295936</v>
      </c>
      <c r="I64" s="230">
        <f t="shared" si="3"/>
        <v>100</v>
      </c>
      <c r="K64" s="41"/>
      <c r="L64" s="41"/>
      <c r="M64" s="37"/>
      <c r="N64" s="37"/>
      <c r="O64" s="37"/>
      <c r="P64" s="38"/>
      <c r="Q64" s="38"/>
      <c r="R64" s="39"/>
      <c r="S64" s="40"/>
      <c r="T64" s="40"/>
    </row>
    <row r="65" spans="1:20" ht="10.5" customHeight="1">
      <c r="A65" s="101"/>
      <c r="B65" s="102" t="s">
        <v>323</v>
      </c>
      <c r="C65" s="31">
        <v>247983204</v>
      </c>
      <c r="D65" s="31">
        <v>247441608.70000002</v>
      </c>
      <c r="E65" s="31">
        <v>49317087.050000019</v>
      </c>
      <c r="F65" s="31">
        <v>37741815.940000005</v>
      </c>
      <c r="G65" s="11"/>
      <c r="H65" s="230">
        <f t="shared" si="2"/>
        <v>15.252817074010562</v>
      </c>
      <c r="I65" s="230">
        <f t="shared" si="3"/>
        <v>76.528883187556374</v>
      </c>
      <c r="K65" s="41"/>
      <c r="L65" s="41"/>
      <c r="M65" s="37"/>
      <c r="N65" s="37"/>
      <c r="O65" s="37"/>
      <c r="P65" s="38"/>
      <c r="Q65" s="38"/>
      <c r="R65" s="39"/>
      <c r="S65" s="40"/>
      <c r="T65" s="40"/>
    </row>
    <row r="66" spans="1:20" ht="10.5" customHeight="1">
      <c r="A66" s="4"/>
      <c r="B66" s="102" t="s">
        <v>322</v>
      </c>
      <c r="C66" s="31">
        <v>47395246</v>
      </c>
      <c r="D66" s="31">
        <v>46234217.939999998</v>
      </c>
      <c r="E66" s="31">
        <v>10615952.15</v>
      </c>
      <c r="F66" s="31">
        <v>9328038.1400000006</v>
      </c>
      <c r="G66" s="11"/>
      <c r="H66" s="230">
        <f t="shared" si="2"/>
        <v>20.175615714113238</v>
      </c>
      <c r="I66" s="230">
        <f t="shared" si="3"/>
        <v>87.868125328729946</v>
      </c>
      <c r="K66" s="41"/>
      <c r="L66" s="41"/>
      <c r="M66" s="37"/>
      <c r="N66" s="37"/>
      <c r="O66" s="37"/>
      <c r="P66" s="38"/>
      <c r="Q66" s="38"/>
      <c r="R66" s="39"/>
      <c r="S66" s="40"/>
      <c r="T66" s="40"/>
    </row>
    <row r="67" spans="1:20" ht="10.5" customHeight="1">
      <c r="A67" s="95"/>
      <c r="B67" s="102" t="s">
        <v>321</v>
      </c>
      <c r="C67" s="31">
        <v>460149109</v>
      </c>
      <c r="D67" s="31">
        <v>461543732.87</v>
      </c>
      <c r="E67" s="31">
        <v>54542542.829999998</v>
      </c>
      <c r="F67" s="31">
        <v>50181941.969999999</v>
      </c>
      <c r="G67" s="13"/>
      <c r="H67" s="230">
        <f t="shared" si="2"/>
        <v>10.872629914819885</v>
      </c>
      <c r="I67" s="230">
        <f t="shared" si="3"/>
        <v>92.005138312690576</v>
      </c>
      <c r="K67" s="41"/>
      <c r="L67" s="41"/>
      <c r="M67" s="37"/>
      <c r="N67" s="37"/>
      <c r="O67" s="37"/>
      <c r="P67" s="38"/>
      <c r="Q67" s="38"/>
      <c r="R67" s="39"/>
      <c r="S67" s="40"/>
      <c r="T67" s="40"/>
    </row>
    <row r="68" spans="1:20" ht="10.5" customHeight="1">
      <c r="A68" s="4"/>
      <c r="B68" s="102" t="s">
        <v>320</v>
      </c>
      <c r="C68" s="31">
        <v>181542403</v>
      </c>
      <c r="D68" s="31">
        <v>181334057.99999997</v>
      </c>
      <c r="E68" s="31">
        <v>27718023.199999999</v>
      </c>
      <c r="F68" s="31">
        <v>26076564.98</v>
      </c>
      <c r="G68" s="98"/>
      <c r="H68" s="230">
        <f t="shared" si="2"/>
        <v>14.380401159940956</v>
      </c>
      <c r="I68" s="230">
        <f t="shared" si="3"/>
        <v>94.078011234221066</v>
      </c>
      <c r="K68" s="41"/>
      <c r="L68" s="41"/>
      <c r="M68" s="37"/>
      <c r="N68" s="37"/>
      <c r="O68" s="37"/>
      <c r="P68" s="38"/>
      <c r="Q68" s="38"/>
      <c r="R68" s="39"/>
      <c r="S68" s="40"/>
      <c r="T68" s="40"/>
    </row>
    <row r="69" spans="1:20" ht="10.5" customHeight="1">
      <c r="A69" s="95"/>
      <c r="B69" s="102" t="s">
        <v>319</v>
      </c>
      <c r="C69" s="31">
        <v>129781734</v>
      </c>
      <c r="D69" s="31">
        <v>129781734</v>
      </c>
      <c r="E69" s="31">
        <v>27328451.990000002</v>
      </c>
      <c r="F69" s="31">
        <v>19035277.880000006</v>
      </c>
      <c r="G69" s="13"/>
      <c r="H69" s="230">
        <f t="shared" si="2"/>
        <v>14.667147134896508</v>
      </c>
      <c r="I69" s="230">
        <f t="shared" si="3"/>
        <v>69.653699693511271</v>
      </c>
      <c r="K69" s="41"/>
      <c r="L69" s="41"/>
      <c r="M69" s="37"/>
      <c r="N69" s="37"/>
      <c r="O69" s="37"/>
      <c r="P69" s="38"/>
      <c r="Q69" s="38"/>
      <c r="R69" s="39"/>
      <c r="S69" s="40"/>
      <c r="T69" s="40"/>
    </row>
    <row r="70" spans="1:20" ht="10.5" customHeight="1">
      <c r="A70" s="95"/>
      <c r="B70" s="102" t="s">
        <v>318</v>
      </c>
      <c r="C70" s="31">
        <v>225750235</v>
      </c>
      <c r="D70" s="31">
        <v>225729079</v>
      </c>
      <c r="E70" s="31">
        <v>42829135.489999995</v>
      </c>
      <c r="F70" s="31">
        <v>42348064.119999997</v>
      </c>
      <c r="G70" s="13"/>
      <c r="H70" s="230">
        <f t="shared" si="2"/>
        <v>18.760570994045477</v>
      </c>
      <c r="I70" s="230">
        <f t="shared" si="3"/>
        <v>98.876766097433091</v>
      </c>
      <c r="K70" s="41"/>
      <c r="L70" s="41"/>
      <c r="M70" s="37"/>
      <c r="N70" s="37"/>
      <c r="O70" s="37"/>
      <c r="P70" s="38"/>
      <c r="Q70" s="38"/>
      <c r="R70" s="39"/>
      <c r="S70" s="40"/>
      <c r="T70" s="40"/>
    </row>
    <row r="71" spans="1:20" ht="10.5" customHeight="1">
      <c r="A71" s="4"/>
      <c r="B71" s="102" t="s">
        <v>317</v>
      </c>
      <c r="C71" s="31">
        <v>213484543</v>
      </c>
      <c r="D71" s="31">
        <v>213484543</v>
      </c>
      <c r="E71" s="31">
        <v>37955989.269999996</v>
      </c>
      <c r="F71" s="31">
        <v>33746128.420000002</v>
      </c>
      <c r="G71" s="98"/>
      <c r="H71" s="230">
        <f t="shared" si="2"/>
        <v>15.807293561295443</v>
      </c>
      <c r="I71" s="230">
        <f t="shared" si="3"/>
        <v>88.90857297894901</v>
      </c>
      <c r="K71" s="41"/>
      <c r="L71" s="41"/>
      <c r="M71" s="37"/>
      <c r="N71" s="37"/>
      <c r="O71" s="37"/>
      <c r="P71" s="38"/>
      <c r="Q71" s="38"/>
      <c r="R71" s="39"/>
      <c r="S71" s="40"/>
      <c r="T71" s="40"/>
    </row>
    <row r="72" spans="1:20" ht="10.5" customHeight="1">
      <c r="A72" s="101"/>
      <c r="B72" s="102" t="s">
        <v>316</v>
      </c>
      <c r="C72" s="31">
        <v>149492450</v>
      </c>
      <c r="D72" s="31">
        <v>149492450</v>
      </c>
      <c r="E72" s="31">
        <v>30610580.179999996</v>
      </c>
      <c r="F72" s="31">
        <v>29306780.369999994</v>
      </c>
      <c r="G72" s="11"/>
      <c r="H72" s="230">
        <f t="shared" si="2"/>
        <v>19.604187616163891</v>
      </c>
      <c r="I72" s="230">
        <f t="shared" si="3"/>
        <v>95.740688995983604</v>
      </c>
      <c r="K72" s="41"/>
      <c r="L72" s="41"/>
      <c r="M72" s="37"/>
      <c r="N72" s="37"/>
      <c r="O72" s="37"/>
      <c r="P72" s="38"/>
      <c r="Q72" s="38"/>
      <c r="R72" s="39"/>
      <c r="S72" s="40"/>
      <c r="T72" s="40"/>
    </row>
    <row r="73" spans="1:20" ht="10.5" customHeight="1">
      <c r="A73" s="4"/>
      <c r="B73" s="102" t="s">
        <v>315</v>
      </c>
      <c r="C73" s="31">
        <v>513126163</v>
      </c>
      <c r="D73" s="31">
        <v>512385684.68000001</v>
      </c>
      <c r="E73" s="31">
        <v>104685705.27</v>
      </c>
      <c r="F73" s="31">
        <v>81837606.199999943</v>
      </c>
      <c r="G73" s="11"/>
      <c r="H73" s="230">
        <f t="shared" si="2"/>
        <v>15.971876000226265</v>
      </c>
      <c r="I73" s="230">
        <f t="shared" si="3"/>
        <v>78.17457597379564</v>
      </c>
      <c r="K73" s="41"/>
      <c r="L73" s="41"/>
      <c r="M73" s="37"/>
      <c r="N73" s="37"/>
      <c r="O73" s="37"/>
      <c r="P73" s="38"/>
      <c r="Q73" s="38"/>
      <c r="R73" s="39"/>
      <c r="S73" s="40"/>
      <c r="T73" s="40"/>
    </row>
    <row r="74" spans="1:20" ht="10.5" customHeight="1">
      <c r="A74" s="95"/>
      <c r="B74" s="102" t="s">
        <v>314</v>
      </c>
      <c r="C74" s="31">
        <v>24864364</v>
      </c>
      <c r="D74" s="31">
        <v>24864364</v>
      </c>
      <c r="E74" s="31">
        <v>4501370</v>
      </c>
      <c r="F74" s="31">
        <v>3423379.8999999994</v>
      </c>
      <c r="G74" s="13"/>
      <c r="H74" s="230">
        <f t="shared" si="2"/>
        <v>13.768218241978758</v>
      </c>
      <c r="I74" s="230">
        <f t="shared" si="3"/>
        <v>76.05195529361059</v>
      </c>
      <c r="K74" s="41"/>
      <c r="L74" s="41"/>
      <c r="M74" s="37"/>
      <c r="N74" s="37"/>
      <c r="O74" s="37"/>
      <c r="P74" s="38"/>
      <c r="Q74" s="38"/>
      <c r="R74" s="39"/>
      <c r="S74" s="40"/>
      <c r="T74" s="40"/>
    </row>
    <row r="75" spans="1:20" ht="10.5" customHeight="1">
      <c r="A75" s="4"/>
      <c r="B75" s="99" t="s">
        <v>313</v>
      </c>
      <c r="C75" s="31">
        <v>50392749</v>
      </c>
      <c r="D75" s="31">
        <v>50392749</v>
      </c>
      <c r="E75" s="31">
        <v>9535360.6600000001</v>
      </c>
      <c r="F75" s="31">
        <v>8676226.3699999992</v>
      </c>
      <c r="G75" s="98"/>
      <c r="H75" s="230">
        <f t="shared" si="2"/>
        <v>17.217211884987655</v>
      </c>
      <c r="I75" s="230">
        <f t="shared" si="3"/>
        <v>90.99001788569997</v>
      </c>
      <c r="K75" s="41"/>
      <c r="L75" s="41"/>
      <c r="M75" s="37"/>
      <c r="N75" s="37"/>
      <c r="O75" s="37"/>
      <c r="P75" s="38"/>
      <c r="Q75" s="38"/>
      <c r="R75" s="39"/>
      <c r="S75" s="40"/>
      <c r="T75" s="40"/>
    </row>
    <row r="76" spans="1:20" ht="10.5" customHeight="1">
      <c r="A76" s="97" t="s">
        <v>312</v>
      </c>
      <c r="B76" s="97"/>
      <c r="C76" s="226">
        <f>+C77</f>
        <v>15000000</v>
      </c>
      <c r="D76" s="226">
        <f>+D77</f>
        <v>15000000</v>
      </c>
      <c r="E76" s="226">
        <f>+E77</f>
        <v>10000000</v>
      </c>
      <c r="F76" s="226">
        <f>+F77</f>
        <v>10000000</v>
      </c>
      <c r="G76" s="96">
        <v>0</v>
      </c>
      <c r="H76" s="229">
        <f t="shared" si="2"/>
        <v>66.666666666666657</v>
      </c>
      <c r="I76" s="229">
        <f t="shared" si="3"/>
        <v>100</v>
      </c>
      <c r="K76" s="41"/>
      <c r="L76" s="41"/>
      <c r="M76" s="37"/>
      <c r="N76" s="37"/>
      <c r="O76" s="37"/>
      <c r="P76" s="38"/>
      <c r="Q76" s="38"/>
      <c r="R76" s="39"/>
      <c r="S76" s="40"/>
      <c r="T76" s="40"/>
    </row>
    <row r="77" spans="1:20" ht="10.5" customHeight="1">
      <c r="A77" s="95"/>
      <c r="B77" s="94" t="s">
        <v>311</v>
      </c>
      <c r="C77" s="227">
        <v>15000000</v>
      </c>
      <c r="D77" s="227">
        <v>15000000</v>
      </c>
      <c r="E77" s="227">
        <v>10000000</v>
      </c>
      <c r="F77" s="227">
        <v>10000000</v>
      </c>
      <c r="G77" s="13"/>
      <c r="H77" s="230">
        <f t="shared" si="2"/>
        <v>66.666666666666657</v>
      </c>
      <c r="I77" s="230">
        <f t="shared" si="3"/>
        <v>100</v>
      </c>
      <c r="K77" s="41"/>
      <c r="L77" s="41"/>
      <c r="M77" s="37"/>
      <c r="N77" s="37"/>
      <c r="O77" s="37"/>
      <c r="P77" s="38"/>
      <c r="Q77" s="38"/>
      <c r="R77" s="39"/>
      <c r="S77" s="40"/>
      <c r="T77" s="40"/>
    </row>
    <row r="78" spans="1:20" ht="10.5" customHeight="1">
      <c r="A78" s="97" t="s">
        <v>20</v>
      </c>
      <c r="B78" s="97"/>
      <c r="C78" s="226">
        <f>SUM(C79:C82)</f>
        <v>711445040</v>
      </c>
      <c r="D78" s="226">
        <f>SUM(D79:D82)</f>
        <v>710449501</v>
      </c>
      <c r="E78" s="226">
        <f>SUM(E79:E82)</f>
        <v>106424795.99000001</v>
      </c>
      <c r="F78" s="226">
        <f>SUM(F79:F82)</f>
        <v>97672160.559999987</v>
      </c>
      <c r="G78" s="24">
        <v>0</v>
      </c>
      <c r="H78" s="229">
        <f t="shared" si="2"/>
        <v>13.747938512522087</v>
      </c>
      <c r="I78" s="229">
        <f t="shared" si="3"/>
        <v>91.775755500792826</v>
      </c>
      <c r="K78" s="41"/>
      <c r="L78" s="41"/>
      <c r="M78" s="37"/>
      <c r="N78" s="37"/>
      <c r="O78" s="37"/>
      <c r="P78" s="38"/>
      <c r="Q78" s="38"/>
      <c r="R78" s="39"/>
      <c r="S78" s="40"/>
      <c r="T78" s="40"/>
    </row>
    <row r="79" spans="1:20" ht="10.5" customHeight="1">
      <c r="A79" s="101"/>
      <c r="B79" s="99" t="s">
        <v>310</v>
      </c>
      <c r="C79" s="206">
        <v>128530</v>
      </c>
      <c r="D79" s="206">
        <v>128530</v>
      </c>
      <c r="E79" s="206">
        <v>0</v>
      </c>
      <c r="F79" s="206">
        <v>0</v>
      </c>
      <c r="G79" s="11"/>
      <c r="H79" s="230">
        <f t="shared" ref="H79:H110" si="4">IFERROR(+F79/D79*100,"n.a")</f>
        <v>0</v>
      </c>
      <c r="I79" s="230" t="str">
        <f t="shared" ref="I79:I110" si="5">IFERROR(+F79/E79*100,"n.a")</f>
        <v>n.a</v>
      </c>
      <c r="K79" s="41"/>
      <c r="L79" s="41"/>
      <c r="M79" s="37"/>
      <c r="N79" s="37"/>
      <c r="O79" s="37"/>
      <c r="P79" s="38"/>
      <c r="Q79" s="38"/>
      <c r="R79" s="39"/>
      <c r="S79" s="40"/>
      <c r="T79" s="40"/>
    </row>
    <row r="80" spans="1:20" ht="10.5" customHeight="1">
      <c r="A80" s="4"/>
      <c r="B80" s="99" t="s">
        <v>309</v>
      </c>
      <c r="C80" s="206">
        <v>83432</v>
      </c>
      <c r="D80" s="206">
        <v>83432</v>
      </c>
      <c r="E80" s="206">
        <v>0</v>
      </c>
      <c r="F80" s="206">
        <v>0</v>
      </c>
      <c r="G80" s="11"/>
      <c r="H80" s="230">
        <f t="shared" si="4"/>
        <v>0</v>
      </c>
      <c r="I80" s="230" t="str">
        <f t="shared" si="5"/>
        <v>n.a</v>
      </c>
      <c r="K80" s="41"/>
      <c r="L80" s="41"/>
      <c r="M80" s="37"/>
      <c r="N80" s="37"/>
      <c r="O80" s="37"/>
      <c r="P80" s="38"/>
      <c r="Q80" s="38"/>
      <c r="R80" s="39"/>
      <c r="S80" s="40"/>
      <c r="T80" s="40"/>
    </row>
    <row r="81" spans="1:20" ht="10.5" customHeight="1">
      <c r="A81" s="95"/>
      <c r="B81" s="99" t="s">
        <v>308</v>
      </c>
      <c r="C81" s="206">
        <v>499607790</v>
      </c>
      <c r="D81" s="206">
        <v>499394493</v>
      </c>
      <c r="E81" s="206">
        <v>69395373.99000001</v>
      </c>
      <c r="F81" s="206">
        <v>67588466.609999985</v>
      </c>
      <c r="G81" s="13"/>
      <c r="H81" s="230">
        <f t="shared" si="4"/>
        <v>13.534083286336918</v>
      </c>
      <c r="I81" s="230">
        <f t="shared" si="5"/>
        <v>97.396213499389162</v>
      </c>
      <c r="K81" s="41"/>
      <c r="L81" s="41"/>
      <c r="M81" s="37"/>
      <c r="N81" s="37"/>
      <c r="O81" s="37"/>
      <c r="P81" s="38"/>
      <c r="Q81" s="38"/>
      <c r="R81" s="39"/>
      <c r="S81" s="40"/>
      <c r="T81" s="40"/>
    </row>
    <row r="82" spans="1:20" ht="10.5" customHeight="1">
      <c r="A82" s="4"/>
      <c r="B82" s="99" t="s">
        <v>307</v>
      </c>
      <c r="C82" s="206">
        <v>211625288</v>
      </c>
      <c r="D82" s="206">
        <v>210843046</v>
      </c>
      <c r="E82" s="206">
        <v>37029422</v>
      </c>
      <c r="F82" s="206">
        <v>30083693.950000003</v>
      </c>
      <c r="G82" s="98"/>
      <c r="H82" s="230">
        <f t="shared" si="4"/>
        <v>14.268288435749502</v>
      </c>
      <c r="I82" s="230">
        <f t="shared" si="5"/>
        <v>81.242677646980283</v>
      </c>
      <c r="K82" s="41"/>
      <c r="L82" s="41"/>
      <c r="M82" s="37"/>
      <c r="N82" s="37"/>
      <c r="O82" s="37"/>
      <c r="P82" s="38"/>
      <c r="Q82" s="38"/>
      <c r="R82" s="39"/>
      <c r="S82" s="40"/>
      <c r="T82" s="40"/>
    </row>
    <row r="83" spans="1:20" ht="10.5" customHeight="1">
      <c r="A83" s="97" t="s">
        <v>306</v>
      </c>
      <c r="B83" s="97"/>
      <c r="C83" s="226">
        <f>+C84</f>
        <v>189758372</v>
      </c>
      <c r="D83" s="226">
        <f>+D84</f>
        <v>189550027</v>
      </c>
      <c r="E83" s="226">
        <f>+E84</f>
        <v>41569688.729999997</v>
      </c>
      <c r="F83" s="226">
        <f>+F84</f>
        <v>30351303.999999996</v>
      </c>
      <c r="G83" s="96">
        <v>0</v>
      </c>
      <c r="H83" s="229">
        <f t="shared" si="4"/>
        <v>16.012292100596746</v>
      </c>
      <c r="I83" s="229">
        <f t="shared" si="5"/>
        <v>73.013065354266359</v>
      </c>
      <c r="K83" s="41"/>
      <c r="L83" s="41"/>
      <c r="M83" s="37"/>
      <c r="N83" s="37"/>
      <c r="O83" s="37"/>
      <c r="P83" s="38"/>
      <c r="Q83" s="38"/>
      <c r="R83" s="39"/>
      <c r="S83" s="40"/>
      <c r="T83" s="40"/>
    </row>
    <row r="84" spans="1:20" ht="10.5" customHeight="1">
      <c r="A84" s="95"/>
      <c r="B84" s="94" t="s">
        <v>305</v>
      </c>
      <c r="C84" s="227">
        <v>189758372</v>
      </c>
      <c r="D84" s="227">
        <v>189550027</v>
      </c>
      <c r="E84" s="227">
        <v>41569688.729999997</v>
      </c>
      <c r="F84" s="227">
        <v>30351303.999999996</v>
      </c>
      <c r="G84" s="13"/>
      <c r="H84" s="230">
        <f t="shared" si="4"/>
        <v>16.012292100596746</v>
      </c>
      <c r="I84" s="230">
        <f t="shared" si="5"/>
        <v>73.013065354266359</v>
      </c>
      <c r="K84" s="41"/>
      <c r="L84" s="41"/>
      <c r="M84" s="37"/>
      <c r="N84" s="37"/>
      <c r="O84" s="37"/>
      <c r="P84" s="38"/>
      <c r="Q84" s="38"/>
      <c r="R84" s="39"/>
      <c r="S84" s="40"/>
      <c r="T84" s="40"/>
    </row>
    <row r="85" spans="1:20" ht="10.5" customHeight="1">
      <c r="A85" s="97" t="s">
        <v>304</v>
      </c>
      <c r="B85" s="97"/>
      <c r="C85" s="226">
        <f>SUM(C86:C89)</f>
        <v>7602582033</v>
      </c>
      <c r="D85" s="226">
        <f>SUM(D86:D89)</f>
        <v>10116474275</v>
      </c>
      <c r="E85" s="226">
        <f>SUM(E86:E89)</f>
        <v>3904412086.7200017</v>
      </c>
      <c r="F85" s="226">
        <f>SUM(F86:F89)</f>
        <v>3867137017.7200017</v>
      </c>
      <c r="G85" s="24">
        <v>0</v>
      </c>
      <c r="H85" s="229">
        <f t="shared" si="4"/>
        <v>38.226134052221489</v>
      </c>
      <c r="I85" s="229">
        <f t="shared" si="5"/>
        <v>99.045309045969233</v>
      </c>
      <c r="K85" s="41"/>
      <c r="L85" s="41"/>
      <c r="M85" s="37"/>
      <c r="N85" s="37"/>
      <c r="O85" s="37"/>
      <c r="P85" s="38"/>
      <c r="Q85" s="38"/>
      <c r="R85" s="39"/>
      <c r="S85" s="40"/>
      <c r="T85" s="40"/>
    </row>
    <row r="86" spans="1:20" ht="10.5" customHeight="1">
      <c r="A86" s="101"/>
      <c r="B86" s="99" t="s">
        <v>303</v>
      </c>
      <c r="C86" s="206">
        <v>0</v>
      </c>
      <c r="D86" s="206">
        <v>2137632445</v>
      </c>
      <c r="E86" s="206">
        <v>2137632445</v>
      </c>
      <c r="F86" s="206">
        <v>2137632445</v>
      </c>
      <c r="G86" s="11"/>
      <c r="H86" s="230">
        <f t="shared" si="4"/>
        <v>100</v>
      </c>
      <c r="I86" s="230">
        <f t="shared" si="5"/>
        <v>100</v>
      </c>
      <c r="K86" s="41"/>
      <c r="L86" s="41"/>
      <c r="M86" s="37"/>
      <c r="N86" s="37"/>
      <c r="O86" s="37"/>
      <c r="P86" s="38"/>
      <c r="Q86" s="38"/>
      <c r="R86" s="39"/>
      <c r="S86" s="40"/>
      <c r="T86" s="40"/>
    </row>
    <row r="87" spans="1:20" ht="10.5" customHeight="1">
      <c r="A87" s="4"/>
      <c r="B87" s="99" t="s">
        <v>302</v>
      </c>
      <c r="C87" s="206">
        <v>1084569984</v>
      </c>
      <c r="D87" s="206">
        <v>1083786273</v>
      </c>
      <c r="E87" s="206">
        <v>200035668</v>
      </c>
      <c r="F87" s="206">
        <v>162760599</v>
      </c>
      <c r="G87" s="11"/>
      <c r="H87" s="230">
        <f t="shared" si="4"/>
        <v>15.01777638772511</v>
      </c>
      <c r="I87" s="230">
        <f t="shared" si="5"/>
        <v>81.365788725238744</v>
      </c>
      <c r="K87" s="41"/>
      <c r="L87" s="41"/>
      <c r="M87" s="37"/>
      <c r="N87" s="37"/>
      <c r="O87" s="37"/>
      <c r="P87" s="38"/>
      <c r="Q87" s="38"/>
      <c r="R87" s="39"/>
      <c r="S87" s="40"/>
      <c r="T87" s="40"/>
    </row>
    <row r="88" spans="1:20" ht="10.5" customHeight="1">
      <c r="A88" s="95"/>
      <c r="B88" s="99" t="s">
        <v>301</v>
      </c>
      <c r="C88" s="206">
        <v>5728456339</v>
      </c>
      <c r="D88" s="206">
        <v>6105685594</v>
      </c>
      <c r="E88" s="206">
        <v>1403238835.7200017</v>
      </c>
      <c r="F88" s="206">
        <v>1403238835.7200017</v>
      </c>
      <c r="G88" s="13"/>
      <c r="H88" s="230">
        <f t="shared" si="4"/>
        <v>22.982494170662036</v>
      </c>
      <c r="I88" s="230">
        <f t="shared" si="5"/>
        <v>100</v>
      </c>
      <c r="K88" s="41"/>
      <c r="L88" s="41"/>
      <c r="M88" s="37"/>
      <c r="N88" s="37"/>
      <c r="O88" s="37"/>
      <c r="P88" s="38"/>
      <c r="Q88" s="38"/>
      <c r="R88" s="39"/>
      <c r="S88" s="40"/>
      <c r="T88" s="40"/>
    </row>
    <row r="89" spans="1:20" ht="10.5" customHeight="1">
      <c r="A89" s="4"/>
      <c r="B89" s="99" t="s">
        <v>300</v>
      </c>
      <c r="C89" s="206">
        <v>789555710</v>
      </c>
      <c r="D89" s="206">
        <v>789369963</v>
      </c>
      <c r="E89" s="206">
        <v>163505138</v>
      </c>
      <c r="F89" s="206">
        <v>163505138</v>
      </c>
      <c r="G89" s="98"/>
      <c r="H89" s="230">
        <f t="shared" si="4"/>
        <v>20.713372140307801</v>
      </c>
      <c r="I89" s="230">
        <f t="shared" si="5"/>
        <v>100</v>
      </c>
      <c r="K89" s="41"/>
      <c r="L89" s="41"/>
      <c r="M89" s="37"/>
      <c r="N89" s="37"/>
      <c r="O89" s="37"/>
      <c r="P89" s="38"/>
      <c r="Q89" s="38"/>
      <c r="R89" s="39"/>
      <c r="S89" s="40"/>
      <c r="T89" s="40"/>
    </row>
    <row r="90" spans="1:20" ht="10.5" customHeight="1">
      <c r="A90" s="97" t="s">
        <v>87</v>
      </c>
      <c r="B90" s="97"/>
      <c r="C90" s="226">
        <f>+C91</f>
        <v>19477510</v>
      </c>
      <c r="D90" s="226">
        <f>+D91</f>
        <v>19296671.16</v>
      </c>
      <c r="E90" s="226">
        <f>+E91</f>
        <v>3748180.9399999995</v>
      </c>
      <c r="F90" s="226">
        <f>+F91</f>
        <v>2999062.45</v>
      </c>
      <c r="G90" s="96">
        <v>0</v>
      </c>
      <c r="H90" s="229">
        <f t="shared" si="4"/>
        <v>15.541864320187754</v>
      </c>
      <c r="I90" s="229">
        <f t="shared" si="5"/>
        <v>80.013811979952081</v>
      </c>
      <c r="K90" s="41"/>
      <c r="L90" s="41"/>
      <c r="M90" s="37"/>
      <c r="N90" s="37"/>
      <c r="O90" s="37"/>
      <c r="P90" s="38"/>
      <c r="Q90" s="38"/>
      <c r="R90" s="39"/>
      <c r="S90" s="40"/>
      <c r="T90" s="40"/>
    </row>
    <row r="91" spans="1:20" ht="10.5" customHeight="1">
      <c r="A91" s="95"/>
      <c r="B91" s="94" t="s">
        <v>299</v>
      </c>
      <c r="C91" s="227">
        <v>19477510</v>
      </c>
      <c r="D91" s="227">
        <v>19296671.16</v>
      </c>
      <c r="E91" s="227">
        <v>3748180.9399999995</v>
      </c>
      <c r="F91" s="227">
        <v>2999062.45</v>
      </c>
      <c r="G91" s="13"/>
      <c r="H91" s="230">
        <f t="shared" si="4"/>
        <v>15.541864320187754</v>
      </c>
      <c r="I91" s="230">
        <f t="shared" si="5"/>
        <v>80.013811979952081</v>
      </c>
      <c r="K91" s="41"/>
      <c r="L91" s="41"/>
      <c r="M91" s="37"/>
      <c r="N91" s="37"/>
      <c r="O91" s="37"/>
      <c r="P91" s="38"/>
      <c r="Q91" s="38"/>
      <c r="R91" s="39"/>
      <c r="S91" s="40"/>
      <c r="T91" s="40"/>
    </row>
    <row r="92" spans="1:20" ht="10.5" customHeight="1">
      <c r="A92" s="97" t="s">
        <v>298</v>
      </c>
      <c r="B92" s="97"/>
      <c r="C92" s="226">
        <f>+C93</f>
        <v>2514800000</v>
      </c>
      <c r="D92" s="226">
        <f>+D93</f>
        <v>0</v>
      </c>
      <c r="E92" s="226">
        <f>+E93</f>
        <v>0</v>
      </c>
      <c r="F92" s="226">
        <f>+F93</f>
        <v>0</v>
      </c>
      <c r="G92" s="24">
        <v>0</v>
      </c>
      <c r="H92" s="229" t="str">
        <f t="shared" si="4"/>
        <v>n.a</v>
      </c>
      <c r="I92" s="229" t="str">
        <f t="shared" si="5"/>
        <v>n.a</v>
      </c>
      <c r="K92" s="41"/>
      <c r="L92" s="41"/>
      <c r="M92" s="37"/>
      <c r="N92" s="37"/>
      <c r="O92" s="37"/>
      <c r="P92" s="38"/>
      <c r="Q92" s="38"/>
      <c r="R92" s="39"/>
      <c r="S92" s="40"/>
      <c r="T92" s="40"/>
    </row>
    <row r="93" spans="1:20" ht="10.5" customHeight="1">
      <c r="A93" s="101"/>
      <c r="B93" s="99" t="s">
        <v>297</v>
      </c>
      <c r="C93" s="206">
        <v>2514800000</v>
      </c>
      <c r="D93" s="206">
        <v>0</v>
      </c>
      <c r="E93" s="206">
        <v>0</v>
      </c>
      <c r="F93" s="206">
        <v>0</v>
      </c>
      <c r="G93" s="11"/>
      <c r="H93" s="230" t="str">
        <f t="shared" si="4"/>
        <v>n.a</v>
      </c>
      <c r="I93" s="230" t="str">
        <f t="shared" si="5"/>
        <v>n.a</v>
      </c>
      <c r="K93" s="41"/>
      <c r="L93" s="41"/>
      <c r="M93" s="37"/>
      <c r="N93" s="37"/>
      <c r="O93" s="37"/>
      <c r="P93" s="38"/>
      <c r="Q93" s="38"/>
      <c r="R93" s="39"/>
      <c r="S93" s="40"/>
      <c r="T93" s="40"/>
    </row>
    <row r="94" spans="1:20" ht="10.5" customHeight="1">
      <c r="A94" s="97" t="s">
        <v>33</v>
      </c>
      <c r="B94" s="97"/>
      <c r="C94" s="226">
        <f>SUM(C95:C122)</f>
        <v>30652888332</v>
      </c>
      <c r="D94" s="226">
        <f>SUM(D95:D122)</f>
        <v>30655065462.200001</v>
      </c>
      <c r="E94" s="226">
        <f>SUM(E95:E122)</f>
        <v>9449547866.0200005</v>
      </c>
      <c r="F94" s="226">
        <f>SUM(F95:F122)</f>
        <v>9342567401.0300007</v>
      </c>
      <c r="G94" s="22">
        <v>0</v>
      </c>
      <c r="H94" s="229">
        <f t="shared" si="4"/>
        <v>30.476422934245857</v>
      </c>
      <c r="I94" s="229">
        <f t="shared" si="5"/>
        <v>98.867877421154773</v>
      </c>
      <c r="K94" s="41"/>
      <c r="L94" s="41"/>
      <c r="M94" s="37"/>
      <c r="N94" s="37"/>
      <c r="O94" s="37"/>
      <c r="P94" s="38"/>
      <c r="Q94" s="38"/>
      <c r="R94" s="39"/>
      <c r="S94" s="40"/>
      <c r="T94" s="40"/>
    </row>
    <row r="95" spans="1:20" ht="10.5" customHeight="1">
      <c r="A95" s="95"/>
      <c r="B95" s="99" t="s">
        <v>296</v>
      </c>
      <c r="C95" s="206">
        <v>64223647</v>
      </c>
      <c r="D95" s="206">
        <v>64223647</v>
      </c>
      <c r="E95" s="206">
        <v>18156766</v>
      </c>
      <c r="F95" s="206">
        <v>18156766</v>
      </c>
      <c r="G95" s="13"/>
      <c r="H95" s="230">
        <f t="shared" si="4"/>
        <v>28.271153769887903</v>
      </c>
      <c r="I95" s="230">
        <f t="shared" si="5"/>
        <v>100</v>
      </c>
      <c r="K95" s="41"/>
      <c r="L95" s="41"/>
      <c r="M95" s="37"/>
      <c r="N95" s="37"/>
      <c r="O95" s="37"/>
      <c r="P95" s="38"/>
      <c r="Q95" s="38"/>
      <c r="R95" s="39"/>
      <c r="S95" s="40"/>
      <c r="T95" s="40"/>
    </row>
    <row r="96" spans="1:20" ht="10.5" customHeight="1">
      <c r="A96" s="4"/>
      <c r="B96" s="99" t="s">
        <v>295</v>
      </c>
      <c r="C96" s="206">
        <v>194456421</v>
      </c>
      <c r="D96" s="206">
        <v>194309722</v>
      </c>
      <c r="E96" s="206">
        <v>50750830</v>
      </c>
      <c r="F96" s="206">
        <v>50750830</v>
      </c>
      <c r="G96" s="98"/>
      <c r="H96" s="230">
        <f t="shared" si="4"/>
        <v>26.118523292416629</v>
      </c>
      <c r="I96" s="230">
        <f t="shared" si="5"/>
        <v>100</v>
      </c>
      <c r="K96" s="41"/>
      <c r="L96" s="41"/>
      <c r="M96" s="37"/>
      <c r="N96" s="37"/>
      <c r="O96" s="37"/>
      <c r="P96" s="38"/>
      <c r="Q96" s="38"/>
      <c r="R96" s="39"/>
      <c r="S96" s="40"/>
      <c r="T96" s="40"/>
    </row>
    <row r="97" spans="1:20" ht="10.5" customHeight="1">
      <c r="A97" s="95"/>
      <c r="B97" s="99" t="s">
        <v>294</v>
      </c>
      <c r="C97" s="206">
        <v>232445838</v>
      </c>
      <c r="D97" s="206">
        <v>232282060</v>
      </c>
      <c r="E97" s="206">
        <v>42140211</v>
      </c>
      <c r="F97" s="206">
        <v>42140211</v>
      </c>
      <c r="G97" s="13"/>
      <c r="H97" s="230">
        <f t="shared" si="4"/>
        <v>18.141827655566683</v>
      </c>
      <c r="I97" s="230">
        <f t="shared" si="5"/>
        <v>100</v>
      </c>
      <c r="K97" s="41"/>
      <c r="L97" s="41"/>
      <c r="M97" s="37"/>
      <c r="N97" s="37"/>
      <c r="O97" s="37"/>
      <c r="P97" s="38"/>
      <c r="Q97" s="38"/>
      <c r="R97" s="39"/>
      <c r="S97" s="40"/>
      <c r="T97" s="40"/>
    </row>
    <row r="98" spans="1:20" ht="10.5" customHeight="1">
      <c r="A98" s="95"/>
      <c r="B98" s="99" t="s">
        <v>293</v>
      </c>
      <c r="C98" s="206">
        <v>282151430</v>
      </c>
      <c r="D98" s="206">
        <v>282004731</v>
      </c>
      <c r="E98" s="206">
        <v>53144339</v>
      </c>
      <c r="F98" s="206">
        <v>53144339</v>
      </c>
      <c r="G98" s="13"/>
      <c r="H98" s="230">
        <f t="shared" si="4"/>
        <v>18.845194125484372</v>
      </c>
      <c r="I98" s="230">
        <f t="shared" si="5"/>
        <v>100</v>
      </c>
      <c r="K98" s="41"/>
      <c r="L98" s="41"/>
      <c r="M98" s="37"/>
      <c r="N98" s="37"/>
      <c r="O98" s="37"/>
      <c r="P98" s="38"/>
      <c r="Q98" s="38"/>
      <c r="R98" s="39"/>
      <c r="S98" s="40"/>
      <c r="T98" s="40"/>
    </row>
    <row r="99" spans="1:20" ht="10.5" customHeight="1">
      <c r="A99" s="4"/>
      <c r="B99" s="99" t="s">
        <v>292</v>
      </c>
      <c r="C99" s="206">
        <v>227948663</v>
      </c>
      <c r="D99" s="206">
        <v>227801964</v>
      </c>
      <c r="E99" s="206">
        <v>39358150</v>
      </c>
      <c r="F99" s="206">
        <v>39358150</v>
      </c>
      <c r="G99" s="98"/>
      <c r="H99" s="230">
        <f t="shared" si="4"/>
        <v>17.277353236515555</v>
      </c>
      <c r="I99" s="230">
        <f t="shared" si="5"/>
        <v>100</v>
      </c>
      <c r="K99" s="41"/>
      <c r="L99" s="41"/>
      <c r="M99" s="37"/>
      <c r="N99" s="37"/>
      <c r="O99" s="37"/>
      <c r="P99" s="38"/>
      <c r="Q99" s="38"/>
      <c r="R99" s="39"/>
      <c r="S99" s="40"/>
      <c r="T99" s="40"/>
    </row>
    <row r="100" spans="1:20" ht="10.5" customHeight="1">
      <c r="A100" s="101"/>
      <c r="B100" s="99" t="s">
        <v>291</v>
      </c>
      <c r="C100" s="206">
        <v>148512596</v>
      </c>
      <c r="D100" s="206">
        <v>148365897</v>
      </c>
      <c r="E100" s="206">
        <v>31906347</v>
      </c>
      <c r="F100" s="206">
        <v>31906347</v>
      </c>
      <c r="G100" s="11"/>
      <c r="H100" s="230">
        <f t="shared" si="4"/>
        <v>21.505175815436886</v>
      </c>
      <c r="I100" s="230">
        <f t="shared" si="5"/>
        <v>100</v>
      </c>
      <c r="K100" s="41"/>
      <c r="L100" s="41"/>
      <c r="M100" s="37"/>
      <c r="N100" s="37"/>
      <c r="O100" s="37"/>
      <c r="P100" s="38"/>
      <c r="Q100" s="38"/>
      <c r="R100" s="39"/>
      <c r="S100" s="40"/>
      <c r="T100" s="40"/>
    </row>
    <row r="101" spans="1:20" ht="10.5" customHeight="1">
      <c r="A101" s="4"/>
      <c r="B101" s="99" t="s">
        <v>290</v>
      </c>
      <c r="C101" s="206">
        <v>399253920</v>
      </c>
      <c r="D101" s="206">
        <v>399068173</v>
      </c>
      <c r="E101" s="206">
        <v>95888179</v>
      </c>
      <c r="F101" s="206">
        <v>95888179</v>
      </c>
      <c r="G101" s="11"/>
      <c r="H101" s="230">
        <f t="shared" si="4"/>
        <v>24.028019643651209</v>
      </c>
      <c r="I101" s="230">
        <f t="shared" si="5"/>
        <v>100</v>
      </c>
      <c r="K101" s="41"/>
      <c r="L101" s="41"/>
      <c r="M101" s="37"/>
      <c r="N101" s="37"/>
      <c r="O101" s="37"/>
      <c r="P101" s="38"/>
      <c r="Q101" s="38"/>
      <c r="R101" s="39"/>
      <c r="S101" s="40"/>
      <c r="T101" s="40"/>
    </row>
    <row r="102" spans="1:20" ht="10.5" customHeight="1">
      <c r="A102" s="95"/>
      <c r="B102" s="99" t="s">
        <v>289</v>
      </c>
      <c r="C102" s="206">
        <v>460140125</v>
      </c>
      <c r="D102" s="206">
        <v>459954378</v>
      </c>
      <c r="E102" s="206">
        <v>101357802</v>
      </c>
      <c r="F102" s="206">
        <v>99741126.63000001</v>
      </c>
      <c r="G102" s="13"/>
      <c r="H102" s="230">
        <f t="shared" si="4"/>
        <v>21.685004296230442</v>
      </c>
      <c r="I102" s="230">
        <f t="shared" si="5"/>
        <v>98.404981818765179</v>
      </c>
      <c r="K102" s="41"/>
      <c r="L102" s="41"/>
      <c r="M102" s="37"/>
      <c r="N102" s="37"/>
      <c r="O102" s="37"/>
      <c r="P102" s="38"/>
      <c r="Q102" s="38"/>
      <c r="R102" s="39"/>
      <c r="S102" s="40"/>
      <c r="T102" s="40"/>
    </row>
    <row r="103" spans="1:20" ht="10.5" customHeight="1">
      <c r="A103" s="4"/>
      <c r="B103" s="99" t="s">
        <v>288</v>
      </c>
      <c r="C103" s="206">
        <v>262781677</v>
      </c>
      <c r="D103" s="206">
        <v>262617899</v>
      </c>
      <c r="E103" s="206">
        <v>61351997</v>
      </c>
      <c r="F103" s="206">
        <v>61351997</v>
      </c>
      <c r="G103" s="98"/>
      <c r="H103" s="230">
        <f t="shared" si="4"/>
        <v>23.361696683134305</v>
      </c>
      <c r="I103" s="230">
        <f t="shared" si="5"/>
        <v>100</v>
      </c>
      <c r="K103" s="41"/>
      <c r="L103" s="41"/>
      <c r="M103" s="37"/>
      <c r="N103" s="37"/>
      <c r="O103" s="37"/>
      <c r="P103" s="38"/>
      <c r="Q103" s="38"/>
      <c r="R103" s="39"/>
      <c r="S103" s="40"/>
      <c r="T103" s="40"/>
    </row>
    <row r="104" spans="1:20" ht="10.5" customHeight="1">
      <c r="A104" s="95"/>
      <c r="B104" s="99" t="s">
        <v>287</v>
      </c>
      <c r="C104" s="206">
        <v>190616609</v>
      </c>
      <c r="D104" s="206">
        <v>190452831</v>
      </c>
      <c r="E104" s="206">
        <v>45743767</v>
      </c>
      <c r="F104" s="206">
        <v>45743767</v>
      </c>
      <c r="G104" s="13"/>
      <c r="H104" s="230">
        <f t="shared" si="4"/>
        <v>24.018423228374065</v>
      </c>
      <c r="I104" s="230">
        <f t="shared" si="5"/>
        <v>100</v>
      </c>
      <c r="K104" s="41"/>
      <c r="L104" s="41"/>
      <c r="M104" s="37"/>
      <c r="N104" s="37"/>
      <c r="O104" s="37"/>
      <c r="P104" s="38"/>
      <c r="Q104" s="38"/>
      <c r="R104" s="39"/>
      <c r="S104" s="40"/>
      <c r="T104" s="40"/>
    </row>
    <row r="105" spans="1:20" ht="10.5" customHeight="1">
      <c r="A105" s="95"/>
      <c r="B105" s="99" t="s">
        <v>286</v>
      </c>
      <c r="C105" s="206">
        <v>226812915</v>
      </c>
      <c r="D105" s="206">
        <v>226666216</v>
      </c>
      <c r="E105" s="206">
        <v>48665957</v>
      </c>
      <c r="F105" s="206">
        <v>48665957</v>
      </c>
      <c r="G105" s="13"/>
      <c r="H105" s="230">
        <f t="shared" si="4"/>
        <v>21.47031783510252</v>
      </c>
      <c r="I105" s="230">
        <f t="shared" si="5"/>
        <v>100</v>
      </c>
      <c r="K105" s="41"/>
      <c r="L105" s="41"/>
      <c r="M105" s="37"/>
      <c r="N105" s="37"/>
      <c r="O105" s="37"/>
      <c r="P105" s="38"/>
      <c r="Q105" s="38"/>
      <c r="R105" s="39"/>
      <c r="S105" s="40"/>
      <c r="T105" s="40"/>
    </row>
    <row r="106" spans="1:20" ht="10.5" customHeight="1">
      <c r="A106" s="4"/>
      <c r="B106" s="99" t="s">
        <v>285</v>
      </c>
      <c r="C106" s="206">
        <v>280285467</v>
      </c>
      <c r="D106" s="206">
        <v>275099720</v>
      </c>
      <c r="E106" s="206">
        <v>62466300</v>
      </c>
      <c r="F106" s="206">
        <v>62466300</v>
      </c>
      <c r="G106" s="98"/>
      <c r="H106" s="230">
        <f t="shared" si="4"/>
        <v>22.706784288984373</v>
      </c>
      <c r="I106" s="230">
        <f t="shared" si="5"/>
        <v>100</v>
      </c>
      <c r="K106" s="41"/>
      <c r="L106" s="41"/>
      <c r="M106" s="37"/>
      <c r="N106" s="37"/>
      <c r="O106" s="37"/>
      <c r="P106" s="38"/>
      <c r="Q106" s="38"/>
      <c r="R106" s="39"/>
      <c r="S106" s="40"/>
      <c r="T106" s="40"/>
    </row>
    <row r="107" spans="1:20" ht="10.5" customHeight="1">
      <c r="A107" s="101"/>
      <c r="B107" s="99" t="s">
        <v>284</v>
      </c>
      <c r="C107" s="206">
        <v>21360083384</v>
      </c>
      <c r="D107" s="206">
        <v>21385597163.200001</v>
      </c>
      <c r="E107" s="206">
        <v>7318196437.0200005</v>
      </c>
      <c r="F107" s="206">
        <v>7212832647.4000006</v>
      </c>
      <c r="G107" s="11"/>
      <c r="H107" s="230">
        <f t="shared" si="4"/>
        <v>33.727525083151427</v>
      </c>
      <c r="I107" s="230">
        <f t="shared" si="5"/>
        <v>98.560249229072284</v>
      </c>
      <c r="K107" s="41"/>
      <c r="L107" s="41"/>
      <c r="M107" s="37"/>
      <c r="N107" s="37"/>
      <c r="O107" s="37"/>
      <c r="P107" s="38"/>
      <c r="Q107" s="38"/>
      <c r="R107" s="39"/>
      <c r="S107" s="40"/>
      <c r="T107" s="40"/>
    </row>
    <row r="108" spans="1:20" ht="10.5" customHeight="1">
      <c r="A108" s="4"/>
      <c r="B108" s="99" t="s">
        <v>283</v>
      </c>
      <c r="C108" s="206">
        <v>577875153</v>
      </c>
      <c r="D108" s="206">
        <v>577689406</v>
      </c>
      <c r="E108" s="206">
        <v>121345106</v>
      </c>
      <c r="F108" s="206">
        <v>121345106</v>
      </c>
      <c r="G108" s="11"/>
      <c r="H108" s="230">
        <f t="shared" si="4"/>
        <v>21.005250354201578</v>
      </c>
      <c r="I108" s="230">
        <f t="shared" si="5"/>
        <v>100</v>
      </c>
      <c r="K108" s="41"/>
      <c r="L108" s="41"/>
      <c r="M108" s="37"/>
      <c r="N108" s="37"/>
      <c r="O108" s="37"/>
      <c r="P108" s="38"/>
      <c r="Q108" s="38"/>
      <c r="R108" s="39"/>
      <c r="S108" s="40"/>
      <c r="T108" s="40"/>
    </row>
    <row r="109" spans="1:20" ht="10.5" customHeight="1">
      <c r="A109" s="95"/>
      <c r="B109" s="99" t="s">
        <v>282</v>
      </c>
      <c r="C109" s="206">
        <v>1090672085</v>
      </c>
      <c r="D109" s="206">
        <v>1090672085</v>
      </c>
      <c r="E109" s="206">
        <v>269680193</v>
      </c>
      <c r="F109" s="206">
        <v>269680193</v>
      </c>
      <c r="G109" s="13"/>
      <c r="H109" s="230">
        <f t="shared" si="4"/>
        <v>24.726056227981665</v>
      </c>
      <c r="I109" s="230">
        <f t="shared" si="5"/>
        <v>100</v>
      </c>
      <c r="K109" s="41"/>
      <c r="L109" s="41"/>
      <c r="M109" s="37"/>
      <c r="N109" s="37"/>
      <c r="O109" s="37"/>
      <c r="P109" s="38"/>
      <c r="Q109" s="38"/>
      <c r="R109" s="39"/>
      <c r="S109" s="40"/>
      <c r="T109" s="40"/>
    </row>
    <row r="110" spans="1:20" ht="10.5" customHeight="1">
      <c r="A110" s="4"/>
      <c r="B110" s="99" t="s">
        <v>281</v>
      </c>
      <c r="C110" s="206">
        <v>320474075</v>
      </c>
      <c r="D110" s="206">
        <v>320288328</v>
      </c>
      <c r="E110" s="206">
        <v>74426728</v>
      </c>
      <c r="F110" s="206">
        <v>74426728</v>
      </c>
      <c r="G110" s="98"/>
      <c r="H110" s="230">
        <f t="shared" si="4"/>
        <v>23.237415008142289</v>
      </c>
      <c r="I110" s="230">
        <f t="shared" si="5"/>
        <v>100</v>
      </c>
      <c r="K110" s="41"/>
      <c r="L110" s="41"/>
      <c r="M110" s="37"/>
      <c r="N110" s="37"/>
      <c r="O110" s="37"/>
      <c r="P110" s="38"/>
      <c r="Q110" s="38"/>
      <c r="R110" s="39"/>
      <c r="S110" s="40"/>
      <c r="T110" s="40"/>
    </row>
    <row r="111" spans="1:20" ht="10.5" customHeight="1">
      <c r="A111" s="95"/>
      <c r="B111" s="99" t="s">
        <v>280</v>
      </c>
      <c r="C111" s="206">
        <v>370316949</v>
      </c>
      <c r="D111" s="206">
        <v>370131202</v>
      </c>
      <c r="E111" s="206">
        <v>92602718</v>
      </c>
      <c r="F111" s="206">
        <v>92602718</v>
      </c>
      <c r="G111" s="13"/>
      <c r="H111" s="230">
        <f t="shared" ref="H111:H128" si="6">IFERROR(+F111/D111*100,"n.a")</f>
        <v>25.018889923254832</v>
      </c>
      <c r="I111" s="230">
        <f t="shared" ref="I111:I128" si="7">IFERROR(+F111/E111*100,"n.a")</f>
        <v>100</v>
      </c>
      <c r="K111" s="41"/>
      <c r="L111" s="41"/>
      <c r="M111" s="37"/>
      <c r="N111" s="37"/>
      <c r="O111" s="37"/>
      <c r="P111" s="38"/>
      <c r="Q111" s="38"/>
      <c r="R111" s="39"/>
      <c r="S111" s="40"/>
      <c r="T111" s="40"/>
    </row>
    <row r="112" spans="1:20" ht="10.5" customHeight="1">
      <c r="A112" s="95"/>
      <c r="B112" s="99" t="s">
        <v>279</v>
      </c>
      <c r="C112" s="206">
        <v>140063634</v>
      </c>
      <c r="D112" s="206">
        <v>140063634</v>
      </c>
      <c r="E112" s="206">
        <v>29085457</v>
      </c>
      <c r="F112" s="206">
        <v>29085457</v>
      </c>
      <c r="G112" s="13"/>
      <c r="H112" s="230">
        <f t="shared" si="6"/>
        <v>20.765887739282846</v>
      </c>
      <c r="I112" s="230">
        <f t="shared" si="7"/>
        <v>100</v>
      </c>
      <c r="K112" s="41"/>
      <c r="L112" s="41"/>
      <c r="M112" s="37"/>
      <c r="N112" s="37"/>
      <c r="O112" s="37"/>
      <c r="P112" s="38"/>
      <c r="Q112" s="38"/>
      <c r="R112" s="39"/>
      <c r="S112" s="40"/>
      <c r="T112" s="40"/>
    </row>
    <row r="113" spans="1:20" ht="10.5" customHeight="1">
      <c r="A113" s="4"/>
      <c r="B113" s="99" t="s">
        <v>278</v>
      </c>
      <c r="C113" s="206">
        <v>115479354</v>
      </c>
      <c r="D113" s="206">
        <v>115479354</v>
      </c>
      <c r="E113" s="206">
        <v>30745928</v>
      </c>
      <c r="F113" s="206">
        <v>30745928</v>
      </c>
      <c r="G113" s="98"/>
      <c r="H113" s="230">
        <f t="shared" si="6"/>
        <v>26.624610317788928</v>
      </c>
      <c r="I113" s="230">
        <f t="shared" si="7"/>
        <v>100</v>
      </c>
      <c r="K113" s="41"/>
      <c r="L113" s="41"/>
      <c r="M113" s="37"/>
      <c r="N113" s="37"/>
      <c r="O113" s="37"/>
      <c r="P113" s="38"/>
      <c r="Q113" s="38"/>
      <c r="R113" s="39"/>
      <c r="S113" s="40"/>
      <c r="T113" s="40"/>
    </row>
    <row r="114" spans="1:20" ht="18.75" customHeight="1">
      <c r="A114" s="101"/>
      <c r="B114" s="102" t="s">
        <v>277</v>
      </c>
      <c r="C114" s="206">
        <v>850000000</v>
      </c>
      <c r="D114" s="206">
        <v>850000000</v>
      </c>
      <c r="E114" s="206">
        <v>207881191</v>
      </c>
      <c r="F114" s="206">
        <v>207881191</v>
      </c>
      <c r="G114" s="11"/>
      <c r="H114" s="230">
        <f t="shared" si="6"/>
        <v>24.456610705882355</v>
      </c>
      <c r="I114" s="230">
        <f t="shared" si="7"/>
        <v>100</v>
      </c>
      <c r="K114" s="41"/>
      <c r="L114" s="41"/>
      <c r="M114" s="37"/>
      <c r="N114" s="37"/>
      <c r="O114" s="37"/>
      <c r="P114" s="38"/>
      <c r="Q114" s="38"/>
      <c r="R114" s="39"/>
      <c r="S114" s="40"/>
      <c r="T114" s="40"/>
    </row>
    <row r="115" spans="1:20" ht="12.75" customHeight="1">
      <c r="A115" s="4"/>
      <c r="B115" s="99" t="s">
        <v>276</v>
      </c>
      <c r="C115" s="206">
        <v>202248110</v>
      </c>
      <c r="D115" s="206">
        <v>202248110</v>
      </c>
      <c r="E115" s="206">
        <v>63187447</v>
      </c>
      <c r="F115" s="206">
        <v>63187447</v>
      </c>
      <c r="G115" s="11"/>
      <c r="H115" s="230">
        <f t="shared" si="6"/>
        <v>31.242540165146661</v>
      </c>
      <c r="I115" s="230">
        <f t="shared" si="7"/>
        <v>100</v>
      </c>
      <c r="K115" s="41"/>
      <c r="L115" s="41"/>
      <c r="M115" s="37"/>
      <c r="N115" s="37"/>
      <c r="O115" s="37"/>
      <c r="P115" s="38"/>
      <c r="Q115" s="38"/>
      <c r="R115" s="39"/>
      <c r="S115" s="40"/>
      <c r="T115" s="40"/>
    </row>
    <row r="116" spans="1:20" ht="12.75" customHeight="1">
      <c r="A116" s="95"/>
      <c r="B116" s="99" t="s">
        <v>275</v>
      </c>
      <c r="C116" s="206">
        <v>317159272</v>
      </c>
      <c r="D116" s="206">
        <v>317012573</v>
      </c>
      <c r="E116" s="206">
        <v>77202355</v>
      </c>
      <c r="F116" s="206">
        <v>77202355</v>
      </c>
      <c r="G116" s="13"/>
      <c r="H116" s="230">
        <f t="shared" si="6"/>
        <v>24.353089301603191</v>
      </c>
      <c r="I116" s="230">
        <f t="shared" si="7"/>
        <v>100</v>
      </c>
      <c r="K116" s="41"/>
      <c r="L116" s="41"/>
      <c r="M116" s="37"/>
      <c r="N116" s="37"/>
      <c r="O116" s="37"/>
      <c r="P116" s="38"/>
      <c r="Q116" s="38"/>
      <c r="R116" s="39"/>
      <c r="S116" s="40"/>
      <c r="T116" s="40"/>
    </row>
    <row r="117" spans="1:20" ht="12.75" customHeight="1">
      <c r="A117" s="4"/>
      <c r="B117" s="99" t="s">
        <v>274</v>
      </c>
      <c r="C117" s="206">
        <v>178417318</v>
      </c>
      <c r="D117" s="206">
        <v>178270619</v>
      </c>
      <c r="E117" s="206">
        <v>42168186</v>
      </c>
      <c r="F117" s="206">
        <v>42168186</v>
      </c>
      <c r="G117" s="98"/>
      <c r="H117" s="230">
        <f t="shared" si="6"/>
        <v>23.65403016859441</v>
      </c>
      <c r="I117" s="230">
        <f t="shared" si="7"/>
        <v>100</v>
      </c>
      <c r="K117" s="41"/>
      <c r="L117" s="41"/>
      <c r="M117" s="37"/>
      <c r="N117" s="37"/>
      <c r="O117" s="37"/>
      <c r="P117" s="38"/>
      <c r="Q117" s="38"/>
      <c r="R117" s="39"/>
      <c r="S117" s="40"/>
      <c r="T117" s="40"/>
    </row>
    <row r="118" spans="1:20" ht="12.75" customHeight="1">
      <c r="A118" s="95"/>
      <c r="B118" s="99" t="s">
        <v>273</v>
      </c>
      <c r="C118" s="206">
        <v>370598945</v>
      </c>
      <c r="D118" s="206">
        <v>370413198</v>
      </c>
      <c r="E118" s="206">
        <v>80871637</v>
      </c>
      <c r="F118" s="206">
        <v>80871637</v>
      </c>
      <c r="G118" s="13"/>
      <c r="H118" s="230">
        <f t="shared" si="6"/>
        <v>21.8328173608976</v>
      </c>
      <c r="I118" s="230">
        <f t="shared" si="7"/>
        <v>100</v>
      </c>
      <c r="K118" s="41"/>
      <c r="L118" s="41"/>
      <c r="M118" s="37"/>
      <c r="N118" s="37"/>
      <c r="O118" s="37"/>
      <c r="P118" s="38"/>
      <c r="Q118" s="38"/>
      <c r="R118" s="39"/>
      <c r="S118" s="40"/>
      <c r="T118" s="40"/>
    </row>
    <row r="119" spans="1:20" ht="12.75" customHeight="1">
      <c r="A119" s="95"/>
      <c r="B119" s="99" t="s">
        <v>272</v>
      </c>
      <c r="C119" s="206">
        <v>217839327</v>
      </c>
      <c r="D119" s="206">
        <v>208839327</v>
      </c>
      <c r="E119" s="206">
        <v>62127654</v>
      </c>
      <c r="F119" s="206">
        <v>62127654</v>
      </c>
      <c r="G119" s="13"/>
      <c r="H119" s="230">
        <f t="shared" si="6"/>
        <v>29.749020403613923</v>
      </c>
      <c r="I119" s="230">
        <f t="shared" si="7"/>
        <v>100</v>
      </c>
      <c r="K119" s="41"/>
      <c r="L119" s="41"/>
      <c r="M119" s="37"/>
      <c r="N119" s="37"/>
      <c r="O119" s="37"/>
      <c r="P119" s="38"/>
      <c r="Q119" s="38"/>
      <c r="R119" s="39"/>
      <c r="S119" s="40"/>
      <c r="T119" s="40"/>
    </row>
    <row r="120" spans="1:20" ht="12.75" customHeight="1">
      <c r="A120" s="4"/>
      <c r="B120" s="99" t="s">
        <v>271</v>
      </c>
      <c r="C120" s="206">
        <v>635936285</v>
      </c>
      <c r="D120" s="206">
        <v>629789586</v>
      </c>
      <c r="E120" s="206">
        <v>112377205</v>
      </c>
      <c r="F120" s="206">
        <v>112377205</v>
      </c>
      <c r="G120" s="98"/>
      <c r="H120" s="230">
        <f t="shared" si="6"/>
        <v>17.843611183497721</v>
      </c>
      <c r="I120" s="230">
        <f t="shared" si="7"/>
        <v>100</v>
      </c>
      <c r="K120" s="41"/>
      <c r="L120" s="41"/>
      <c r="M120" s="37"/>
      <c r="N120" s="37"/>
      <c r="O120" s="37"/>
      <c r="P120" s="38"/>
      <c r="Q120" s="38"/>
      <c r="R120" s="39"/>
      <c r="S120" s="40"/>
      <c r="T120" s="40"/>
    </row>
    <row r="121" spans="1:20" ht="12.75" customHeight="1">
      <c r="A121" s="101"/>
      <c r="B121" s="99" t="s">
        <v>270</v>
      </c>
      <c r="C121" s="206">
        <v>544890162</v>
      </c>
      <c r="D121" s="206">
        <v>544704415</v>
      </c>
      <c r="E121" s="206">
        <v>124104815</v>
      </c>
      <c r="F121" s="206">
        <v>124104815</v>
      </c>
      <c r="G121" s="11"/>
      <c r="H121" s="230">
        <f t="shared" si="6"/>
        <v>22.783882704530676</v>
      </c>
      <c r="I121" s="230">
        <f t="shared" si="7"/>
        <v>100</v>
      </c>
      <c r="K121" s="41"/>
      <c r="L121" s="41"/>
      <c r="M121" s="37"/>
      <c r="N121" s="37"/>
      <c r="O121" s="37"/>
      <c r="P121" s="38"/>
      <c r="Q121" s="38"/>
      <c r="R121" s="39"/>
      <c r="S121" s="40"/>
      <c r="T121" s="40"/>
    </row>
    <row r="122" spans="1:20" ht="12.75" customHeight="1">
      <c r="A122" s="4"/>
      <c r="B122" s="99" t="s">
        <v>269</v>
      </c>
      <c r="C122" s="206">
        <v>391204971</v>
      </c>
      <c r="D122" s="206">
        <v>391019224</v>
      </c>
      <c r="E122" s="206">
        <v>92614164</v>
      </c>
      <c r="F122" s="206">
        <v>92614164</v>
      </c>
      <c r="G122" s="11"/>
      <c r="H122" s="230">
        <f t="shared" si="6"/>
        <v>23.685322438264571</v>
      </c>
      <c r="I122" s="230">
        <f t="shared" si="7"/>
        <v>100</v>
      </c>
      <c r="K122" s="41"/>
      <c r="L122" s="41"/>
      <c r="M122" s="37"/>
      <c r="N122" s="37"/>
      <c r="O122" s="37"/>
      <c r="P122" s="38"/>
      <c r="Q122" s="38"/>
      <c r="R122" s="39"/>
      <c r="S122" s="40"/>
      <c r="T122" s="40"/>
    </row>
    <row r="123" spans="1:20" ht="12.75" customHeight="1">
      <c r="A123" s="21" t="s">
        <v>91</v>
      </c>
      <c r="B123" s="100"/>
      <c r="C123" s="136">
        <f>+C124</f>
        <v>124726002</v>
      </c>
      <c r="D123" s="136">
        <f>+D124</f>
        <v>124955678.97</v>
      </c>
      <c r="E123" s="136">
        <f>+E124</f>
        <v>25137878.490000002</v>
      </c>
      <c r="F123" s="136">
        <f>+F124</f>
        <v>20644476.330000002</v>
      </c>
      <c r="G123" s="96"/>
      <c r="H123" s="229">
        <f t="shared" si="6"/>
        <v>16.521439041563234</v>
      </c>
      <c r="I123" s="229">
        <f t="shared" si="7"/>
        <v>82.124974620322462</v>
      </c>
      <c r="K123" s="41"/>
      <c r="L123" s="41"/>
      <c r="M123" s="37"/>
      <c r="N123" s="37"/>
      <c r="O123" s="37"/>
      <c r="P123" s="38"/>
      <c r="Q123" s="38"/>
      <c r="R123" s="39"/>
      <c r="S123" s="40"/>
      <c r="T123" s="40"/>
    </row>
    <row r="124" spans="1:20" ht="12.75" customHeight="1">
      <c r="A124" s="4"/>
      <c r="B124" s="99" t="s">
        <v>268</v>
      </c>
      <c r="C124" s="206">
        <v>124726002</v>
      </c>
      <c r="D124" s="206">
        <v>124955678.97</v>
      </c>
      <c r="E124" s="206">
        <v>25137878.490000002</v>
      </c>
      <c r="F124" s="206">
        <v>20644476.330000002</v>
      </c>
      <c r="G124" s="11"/>
      <c r="H124" s="230">
        <f t="shared" si="6"/>
        <v>16.521439041563234</v>
      </c>
      <c r="I124" s="230">
        <f t="shared" si="7"/>
        <v>82.124974620322462</v>
      </c>
      <c r="K124" s="41"/>
      <c r="L124" s="41"/>
      <c r="M124" s="37"/>
      <c r="N124" s="37"/>
      <c r="O124" s="37"/>
      <c r="P124" s="38"/>
      <c r="Q124" s="38"/>
      <c r="R124" s="39"/>
      <c r="S124" s="40"/>
      <c r="T124" s="40"/>
    </row>
    <row r="125" spans="1:20" ht="12.75" customHeight="1">
      <c r="A125" s="97" t="s">
        <v>267</v>
      </c>
      <c r="B125" s="97"/>
      <c r="C125" s="226">
        <f>+C126</f>
        <v>727058365</v>
      </c>
      <c r="D125" s="226">
        <f>+D126</f>
        <v>650177006</v>
      </c>
      <c r="E125" s="226">
        <f>+E126</f>
        <v>124626382</v>
      </c>
      <c r="F125" s="226">
        <f>+F126</f>
        <v>114918366.14000022</v>
      </c>
      <c r="G125" s="96">
        <v>0</v>
      </c>
      <c r="H125" s="229">
        <f t="shared" si="6"/>
        <v>17.674935452884998</v>
      </c>
      <c r="I125" s="229">
        <f t="shared" si="7"/>
        <v>92.210304347919063</v>
      </c>
      <c r="K125" s="41"/>
      <c r="L125" s="41"/>
      <c r="M125" s="37"/>
      <c r="N125" s="37"/>
      <c r="O125" s="37"/>
      <c r="P125" s="38"/>
      <c r="Q125" s="38"/>
      <c r="R125" s="39"/>
      <c r="S125" s="40"/>
      <c r="T125" s="40"/>
    </row>
    <row r="126" spans="1:20" ht="12.75" customHeight="1">
      <c r="A126" s="4"/>
      <c r="B126" s="99" t="s">
        <v>266</v>
      </c>
      <c r="C126" s="206">
        <v>727058365</v>
      </c>
      <c r="D126" s="206">
        <v>650177006</v>
      </c>
      <c r="E126" s="206">
        <v>124626382</v>
      </c>
      <c r="F126" s="206">
        <v>114918366.14000022</v>
      </c>
      <c r="G126" s="98"/>
      <c r="H126" s="230">
        <f t="shared" si="6"/>
        <v>17.674935452884998</v>
      </c>
      <c r="I126" s="230">
        <f t="shared" si="7"/>
        <v>92.210304347919063</v>
      </c>
      <c r="K126" s="41"/>
      <c r="L126" s="41"/>
      <c r="M126" s="37"/>
      <c r="N126" s="37"/>
      <c r="O126" s="37"/>
      <c r="P126" s="38"/>
      <c r="Q126" s="38"/>
      <c r="R126" s="39"/>
      <c r="S126" s="40"/>
      <c r="T126" s="40"/>
    </row>
    <row r="127" spans="1:20" ht="12.75" customHeight="1">
      <c r="A127" s="97" t="s">
        <v>265</v>
      </c>
      <c r="B127" s="97"/>
      <c r="C127" s="226">
        <f>+C128</f>
        <v>98216286</v>
      </c>
      <c r="D127" s="226">
        <f>+D128</f>
        <v>99812021</v>
      </c>
      <c r="E127" s="226">
        <f>+E128</f>
        <v>19178133</v>
      </c>
      <c r="F127" s="226">
        <f>+F128</f>
        <v>16041386.070000006</v>
      </c>
      <c r="G127" s="96">
        <v>0</v>
      </c>
      <c r="H127" s="229">
        <f t="shared" si="6"/>
        <v>16.071597297884598</v>
      </c>
      <c r="I127" s="229">
        <f t="shared" si="7"/>
        <v>83.644148624894854</v>
      </c>
      <c r="K127" s="41"/>
      <c r="L127" s="41"/>
      <c r="M127" s="37"/>
      <c r="N127" s="37"/>
      <c r="O127" s="37"/>
      <c r="P127" s="38"/>
      <c r="Q127" s="38"/>
      <c r="R127" s="39"/>
      <c r="S127" s="40"/>
      <c r="T127" s="40"/>
    </row>
    <row r="128" spans="1:20" ht="12.75" customHeight="1" thickBot="1">
      <c r="A128" s="155"/>
      <c r="B128" s="304" t="s">
        <v>264</v>
      </c>
      <c r="C128" s="305">
        <v>98216286</v>
      </c>
      <c r="D128" s="305">
        <v>99812021</v>
      </c>
      <c r="E128" s="305">
        <v>19178133</v>
      </c>
      <c r="F128" s="305">
        <v>16041386.070000006</v>
      </c>
      <c r="G128" s="18"/>
      <c r="H128" s="306">
        <f t="shared" si="6"/>
        <v>16.071597297884598</v>
      </c>
      <c r="I128" s="306">
        <f t="shared" si="7"/>
        <v>83.644148624894854</v>
      </c>
      <c r="K128" s="41"/>
      <c r="L128" s="41"/>
      <c r="M128" s="37"/>
      <c r="N128" s="37"/>
      <c r="O128" s="37"/>
      <c r="P128" s="38"/>
      <c r="Q128" s="38"/>
      <c r="R128" s="39"/>
      <c r="S128" s="40"/>
      <c r="T128" s="40"/>
    </row>
    <row r="129" spans="1:20" ht="15.75" customHeight="1">
      <c r="A129" s="323" t="s">
        <v>671</v>
      </c>
      <c r="B129" s="346"/>
      <c r="C129" s="346"/>
      <c r="D129" s="346"/>
      <c r="E129" s="346"/>
      <c r="F129" s="346"/>
      <c r="G129" s="346"/>
      <c r="H129" s="346"/>
      <c r="I129" s="346"/>
      <c r="K129" s="41"/>
      <c r="L129" s="41"/>
      <c r="M129" s="37"/>
      <c r="N129" s="37"/>
      <c r="O129" s="37"/>
      <c r="P129" s="38"/>
      <c r="Q129" s="38"/>
      <c r="R129" s="39"/>
      <c r="S129" s="40"/>
      <c r="T129" s="40"/>
    </row>
    <row r="130" spans="1:20" ht="8.25" customHeight="1">
      <c r="A130" s="342" t="s">
        <v>57</v>
      </c>
      <c r="B130" s="342"/>
      <c r="C130" s="342"/>
      <c r="D130" s="342"/>
      <c r="E130" s="342"/>
      <c r="F130" s="342"/>
      <c r="G130" s="342"/>
      <c r="H130" s="342"/>
      <c r="I130" s="342"/>
    </row>
    <row r="131" spans="1:20" ht="8.25" customHeight="1">
      <c r="A131" s="347" t="s">
        <v>263</v>
      </c>
      <c r="B131" s="347"/>
      <c r="C131" s="347"/>
      <c r="D131" s="347"/>
      <c r="E131" s="347"/>
      <c r="F131" s="347"/>
      <c r="G131" s="347"/>
      <c r="H131" s="347"/>
      <c r="I131" s="347"/>
    </row>
    <row r="132" spans="1:20" ht="8.25" customHeight="1">
      <c r="A132" s="342" t="s">
        <v>262</v>
      </c>
      <c r="B132" s="342"/>
      <c r="C132" s="342"/>
      <c r="D132" s="342"/>
      <c r="E132" s="342"/>
      <c r="F132" s="342"/>
      <c r="G132" s="342"/>
      <c r="H132" s="342"/>
      <c r="I132" s="342"/>
    </row>
    <row r="133" spans="1:20">
      <c r="A133" s="93"/>
      <c r="B133" s="85"/>
      <c r="C133" s="92"/>
      <c r="D133" s="92"/>
      <c r="E133" s="92"/>
      <c r="F133" s="92"/>
      <c r="G133" s="91"/>
      <c r="H133" s="90"/>
      <c r="I133" s="90"/>
    </row>
    <row r="134" spans="1:20">
      <c r="B134" s="28"/>
      <c r="C134" s="45"/>
      <c r="D134" s="28"/>
      <c r="E134" s="28"/>
      <c r="F134" s="28"/>
    </row>
    <row r="135" spans="1:20">
      <c r="B135" s="28"/>
      <c r="C135" s="45"/>
      <c r="D135" s="28"/>
      <c r="E135" s="28"/>
      <c r="F135" s="28"/>
      <c r="H135" s="108"/>
      <c r="I135" s="108"/>
      <c r="J135" s="108"/>
      <c r="K135" s="108"/>
    </row>
    <row r="136" spans="1:20">
      <c r="B136" s="28"/>
      <c r="C136" s="45"/>
      <c r="D136" s="28"/>
      <c r="E136" s="28"/>
      <c r="F136" s="28"/>
      <c r="H136" s="108"/>
      <c r="I136" s="108"/>
      <c r="J136" s="108"/>
      <c r="K136" s="108"/>
    </row>
    <row r="137" spans="1:20">
      <c r="B137" s="28"/>
      <c r="C137" s="45"/>
      <c r="D137" s="28"/>
      <c r="E137" s="28"/>
      <c r="F137" s="28"/>
      <c r="H137" s="108"/>
      <c r="I137" s="108"/>
      <c r="J137" s="108"/>
      <c r="K137" s="108"/>
    </row>
    <row r="138" spans="1:20">
      <c r="B138" s="28"/>
      <c r="C138" s="45"/>
      <c r="D138" s="28"/>
      <c r="E138" s="28"/>
      <c r="F138" s="28"/>
      <c r="H138" s="108"/>
      <c r="I138" s="108"/>
      <c r="J138" s="108"/>
      <c r="K138" s="108"/>
    </row>
    <row r="139" spans="1:20">
      <c r="B139" s="28"/>
      <c r="C139" s="45"/>
      <c r="D139" s="28"/>
      <c r="E139" s="28"/>
      <c r="F139" s="28"/>
      <c r="H139" s="108"/>
      <c r="I139" s="108"/>
      <c r="J139" s="108"/>
      <c r="K139" s="108"/>
    </row>
    <row r="140" spans="1:20">
      <c r="B140" s="28"/>
      <c r="C140" s="45"/>
      <c r="D140" s="28"/>
      <c r="E140" s="28"/>
      <c r="F140" s="28"/>
      <c r="H140" s="108"/>
      <c r="I140" s="108"/>
      <c r="J140" s="108"/>
      <c r="K140" s="108"/>
    </row>
    <row r="141" spans="1:20">
      <c r="B141" s="28"/>
      <c r="C141" s="45"/>
      <c r="D141" s="28"/>
      <c r="E141" s="28"/>
      <c r="F141" s="28"/>
      <c r="H141" s="108"/>
      <c r="I141" s="108"/>
      <c r="J141" s="108"/>
      <c r="K141" s="108"/>
    </row>
    <row r="142" spans="1:20">
      <c r="B142" s="28"/>
      <c r="C142" s="45"/>
      <c r="D142" s="28"/>
      <c r="E142" s="28"/>
      <c r="F142" s="28"/>
      <c r="H142" s="108"/>
      <c r="I142" s="108"/>
      <c r="J142" s="108"/>
      <c r="K142" s="108"/>
    </row>
    <row r="143" spans="1:20">
      <c r="B143" s="28"/>
      <c r="C143" s="45"/>
      <c r="D143" s="28"/>
      <c r="E143" s="28"/>
      <c r="F143" s="28"/>
      <c r="H143" s="108"/>
      <c r="I143" s="108"/>
      <c r="J143" s="108"/>
      <c r="K143" s="108"/>
    </row>
    <row r="144" spans="1:20">
      <c r="B144" s="28"/>
      <c r="C144" s="45"/>
      <c r="D144" s="28"/>
      <c r="E144" s="28"/>
      <c r="F144" s="28"/>
      <c r="H144" s="108"/>
      <c r="I144" s="108"/>
      <c r="J144" s="108"/>
      <c r="K144" s="108"/>
    </row>
    <row r="145" spans="2:11">
      <c r="B145" s="28"/>
      <c r="C145" s="45"/>
      <c r="D145" s="28"/>
      <c r="E145" s="28"/>
      <c r="F145" s="28"/>
      <c r="H145" s="108"/>
      <c r="I145" s="108"/>
      <c r="J145" s="108"/>
      <c r="K145" s="108"/>
    </row>
    <row r="146" spans="2:11">
      <c r="B146" s="28"/>
      <c r="C146" s="45"/>
      <c r="D146" s="28"/>
      <c r="E146" s="28"/>
      <c r="F146" s="28"/>
      <c r="H146" s="108"/>
      <c r="I146" s="108"/>
      <c r="J146" s="108"/>
      <c r="K146" s="108"/>
    </row>
    <row r="147" spans="2:11">
      <c r="B147" s="28"/>
      <c r="C147" s="45"/>
      <c r="D147" s="28"/>
      <c r="E147" s="28"/>
      <c r="F147" s="28"/>
      <c r="H147" s="108"/>
      <c r="I147" s="108"/>
      <c r="J147" s="108"/>
      <c r="K147" s="108"/>
    </row>
    <row r="148" spans="2:11">
      <c r="B148" s="28"/>
      <c r="C148" s="45"/>
      <c r="D148" s="28"/>
      <c r="E148" s="28"/>
      <c r="F148" s="28"/>
      <c r="H148" s="108"/>
      <c r="I148" s="108"/>
      <c r="J148" s="108"/>
      <c r="K148" s="108"/>
    </row>
    <row r="149" spans="2:11">
      <c r="B149" s="28"/>
      <c r="C149" s="45"/>
      <c r="D149" s="28"/>
      <c r="E149" s="28"/>
      <c r="F149" s="28"/>
      <c r="H149" s="108"/>
      <c r="I149" s="108"/>
      <c r="J149" s="108"/>
      <c r="K149" s="108"/>
    </row>
    <row r="150" spans="2:11">
      <c r="B150" s="28"/>
      <c r="C150" s="45"/>
      <c r="D150" s="28"/>
      <c r="E150" s="28"/>
      <c r="F150" s="28"/>
      <c r="H150" s="108"/>
      <c r="I150" s="108"/>
      <c r="J150" s="108"/>
      <c r="K150" s="108"/>
    </row>
    <row r="151" spans="2:11">
      <c r="B151" s="28"/>
      <c r="C151" s="45"/>
      <c r="D151" s="28"/>
      <c r="E151" s="28"/>
      <c r="F151" s="28"/>
      <c r="H151" s="108"/>
      <c r="I151" s="108"/>
      <c r="J151" s="108"/>
      <c r="K151" s="108"/>
    </row>
    <row r="152" spans="2:11">
      <c r="H152" s="108"/>
      <c r="I152" s="108"/>
      <c r="J152" s="108"/>
      <c r="K152" s="108"/>
    </row>
    <row r="153" spans="2:11">
      <c r="H153" s="108"/>
      <c r="I153" s="108"/>
      <c r="J153" s="108"/>
      <c r="K153" s="108"/>
    </row>
    <row r="154" spans="2:11">
      <c r="H154" s="108"/>
      <c r="I154" s="108"/>
      <c r="J154" s="108"/>
      <c r="K154" s="108"/>
    </row>
  </sheetData>
  <mergeCells count="13">
    <mergeCell ref="A132:I132"/>
    <mergeCell ref="A1:B1"/>
    <mergeCell ref="A3:I3"/>
    <mergeCell ref="A4:A7"/>
    <mergeCell ref="B4:B7"/>
    <mergeCell ref="E4:F4"/>
    <mergeCell ref="H4:I5"/>
    <mergeCell ref="C5:C6"/>
    <mergeCell ref="D5:D6"/>
    <mergeCell ref="E5:E6"/>
    <mergeCell ref="A129:I129"/>
    <mergeCell ref="A130:I130"/>
    <mergeCell ref="A131:I131"/>
  </mergeCells>
  <conditionalFormatting sqref="S8:T129">
    <cfRule type="cellIs" dxfId="119" priority="1" operator="greaterThan">
      <formula>0.1</formula>
    </cfRule>
    <cfRule type="cellIs" dxfId="118" priority="2" operator="greaterThan">
      <formula>1</formula>
    </cfRule>
  </conditionalFormatting>
  <conditionalFormatting sqref="S8:T129">
    <cfRule type="cellIs" dxfId="117" priority="15" operator="greaterThan">
      <formula>0</formula>
    </cfRule>
    <cfRule type="cellIs" dxfId="116" priority="16" operator="greaterThan">
      <formula>1</formula>
    </cfRule>
  </conditionalFormatting>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0"/>
  <sheetViews>
    <sheetView showGridLines="0" zoomScale="140" zoomScaleNormal="140" workbookViewId="0">
      <selection sqref="A1:B1"/>
    </sheetView>
  </sheetViews>
  <sheetFormatPr baseColWidth="10" defaultRowHeight="12.75"/>
  <cols>
    <col min="1" max="1" width="5.140625" style="113" customWidth="1"/>
    <col min="2" max="2" width="56.42578125" style="86" customWidth="1"/>
    <col min="3" max="3" width="13.85546875" style="88" customWidth="1"/>
    <col min="4" max="5" width="13.85546875" style="112" customWidth="1"/>
    <col min="6" max="6" width="13.85546875" style="111" customWidth="1"/>
    <col min="7" max="7" width="0.7109375" style="110" customWidth="1"/>
    <col min="8" max="9" width="13.85546875" style="109" customWidth="1"/>
    <col min="10" max="10" width="9.85546875" style="86" customWidth="1"/>
    <col min="11" max="11" width="3.85546875" style="86" customWidth="1"/>
    <col min="12" max="12" width="4.5703125" style="86" customWidth="1"/>
    <col min="13" max="14" width="3.42578125" style="86" customWidth="1"/>
    <col min="15" max="15" width="1.140625" style="86" customWidth="1"/>
    <col min="16" max="16" width="5.42578125" style="86" customWidth="1"/>
    <col min="17" max="17" width="5.5703125" style="86" customWidth="1"/>
    <col min="18" max="18" width="1.140625" style="86" customWidth="1"/>
    <col min="19" max="20" width="3" style="86" customWidth="1"/>
    <col min="21" max="210" width="11.42578125" style="86"/>
    <col min="211" max="211" width="5.5703125" style="86" customWidth="1"/>
    <col min="212" max="212" width="5" style="86" customWidth="1"/>
    <col min="213" max="216" width="6.85546875" style="86" customWidth="1"/>
    <col min="217" max="217" width="5.5703125" style="86" customWidth="1"/>
    <col min="218" max="218" width="6.85546875" style="86" customWidth="1"/>
    <col min="219" max="219" width="16.140625" style="86" customWidth="1"/>
    <col min="220" max="220" width="13.85546875" style="86" customWidth="1"/>
    <col min="221" max="221" width="12.42578125" style="86" customWidth="1"/>
    <col min="222" max="222" width="13.5703125" style="86" customWidth="1"/>
    <col min="223" max="223" width="11.5703125" style="86" customWidth="1"/>
    <col min="224" max="224" width="13" style="86" customWidth="1"/>
    <col min="225" max="225" width="13.5703125" style="86" customWidth="1"/>
    <col min="226" max="226" width="9.7109375" style="86" customWidth="1"/>
    <col min="227" max="227" width="11.42578125" style="86" customWidth="1"/>
    <col min="228" max="228" width="2.140625" style="86" customWidth="1"/>
    <col min="229" max="466" width="11.42578125" style="86"/>
    <col min="467" max="467" width="5.5703125" style="86" customWidth="1"/>
    <col min="468" max="468" width="5" style="86" customWidth="1"/>
    <col min="469" max="472" width="6.85546875" style="86" customWidth="1"/>
    <col min="473" max="473" width="5.5703125" style="86" customWidth="1"/>
    <col min="474" max="474" width="6.85546875" style="86" customWidth="1"/>
    <col min="475" max="475" width="16.140625" style="86" customWidth="1"/>
    <col min="476" max="476" width="13.85546875" style="86" customWidth="1"/>
    <col min="477" max="477" width="12.42578125" style="86" customWidth="1"/>
    <col min="478" max="478" width="13.5703125" style="86" customWidth="1"/>
    <col min="479" max="479" width="11.5703125" style="86" customWidth="1"/>
    <col min="480" max="480" width="13" style="86" customWidth="1"/>
    <col min="481" max="481" width="13.5703125" style="86" customWidth="1"/>
    <col min="482" max="482" width="9.7109375" style="86" customWidth="1"/>
    <col min="483" max="483" width="11.42578125" style="86" customWidth="1"/>
    <col min="484" max="484" width="2.140625" style="86" customWidth="1"/>
    <col min="485" max="722" width="11.42578125" style="86"/>
    <col min="723" max="723" width="5.5703125" style="86" customWidth="1"/>
    <col min="724" max="724" width="5" style="86" customWidth="1"/>
    <col min="725" max="728" width="6.85546875" style="86" customWidth="1"/>
    <col min="729" max="729" width="5.5703125" style="86" customWidth="1"/>
    <col min="730" max="730" width="6.85546875" style="86" customWidth="1"/>
    <col min="731" max="731" width="16.140625" style="86" customWidth="1"/>
    <col min="732" max="732" width="13.85546875" style="86" customWidth="1"/>
    <col min="733" max="733" width="12.42578125" style="86" customWidth="1"/>
    <col min="734" max="734" width="13.5703125" style="86" customWidth="1"/>
    <col min="735" max="735" width="11.5703125" style="86" customWidth="1"/>
    <col min="736" max="736" width="13" style="86" customWidth="1"/>
    <col min="737" max="737" width="13.5703125" style="86" customWidth="1"/>
    <col min="738" max="738" width="9.7109375" style="86" customWidth="1"/>
    <col min="739" max="739" width="11.42578125" style="86" customWidth="1"/>
    <col min="740" max="740" width="2.140625" style="86" customWidth="1"/>
    <col min="741" max="978" width="11.42578125" style="86"/>
    <col min="979" max="979" width="5.5703125" style="86" customWidth="1"/>
    <col min="980" max="980" width="5" style="86" customWidth="1"/>
    <col min="981" max="984" width="6.85546875" style="86" customWidth="1"/>
    <col min="985" max="985" width="5.5703125" style="86" customWidth="1"/>
    <col min="986" max="986" width="6.85546875" style="86" customWidth="1"/>
    <col min="987" max="987" width="16.140625" style="86" customWidth="1"/>
    <col min="988" max="988" width="13.85546875" style="86" customWidth="1"/>
    <col min="989" max="989" width="12.42578125" style="86" customWidth="1"/>
    <col min="990" max="990" width="13.5703125" style="86" customWidth="1"/>
    <col min="991" max="991" width="11.5703125" style="86" customWidth="1"/>
    <col min="992" max="992" width="13" style="86" customWidth="1"/>
    <col min="993" max="993" width="13.5703125" style="86" customWidth="1"/>
    <col min="994" max="994" width="9.7109375" style="86" customWidth="1"/>
    <col min="995" max="995" width="11.42578125" style="86" customWidth="1"/>
    <col min="996" max="996" width="2.140625" style="86" customWidth="1"/>
    <col min="997" max="1234" width="11.42578125" style="86"/>
    <col min="1235" max="1235" width="5.5703125" style="86" customWidth="1"/>
    <col min="1236" max="1236" width="5" style="86" customWidth="1"/>
    <col min="1237" max="1240" width="6.85546875" style="86" customWidth="1"/>
    <col min="1241" max="1241" width="5.5703125" style="86" customWidth="1"/>
    <col min="1242" max="1242" width="6.85546875" style="86" customWidth="1"/>
    <col min="1243" max="1243" width="16.140625" style="86" customWidth="1"/>
    <col min="1244" max="1244" width="13.85546875" style="86" customWidth="1"/>
    <col min="1245" max="1245" width="12.42578125" style="86" customWidth="1"/>
    <col min="1246" max="1246" width="13.5703125" style="86" customWidth="1"/>
    <col min="1247" max="1247" width="11.5703125" style="86" customWidth="1"/>
    <col min="1248" max="1248" width="13" style="86" customWidth="1"/>
    <col min="1249" max="1249" width="13.5703125" style="86" customWidth="1"/>
    <col min="1250" max="1250" width="9.7109375" style="86" customWidth="1"/>
    <col min="1251" max="1251" width="11.42578125" style="86" customWidth="1"/>
    <col min="1252" max="1252" width="2.140625" style="86" customWidth="1"/>
    <col min="1253" max="1490" width="11.42578125" style="86"/>
    <col min="1491" max="1491" width="5.5703125" style="86" customWidth="1"/>
    <col min="1492" max="1492" width="5" style="86" customWidth="1"/>
    <col min="1493" max="1496" width="6.85546875" style="86" customWidth="1"/>
    <col min="1497" max="1497" width="5.5703125" style="86" customWidth="1"/>
    <col min="1498" max="1498" width="6.85546875" style="86" customWidth="1"/>
    <col min="1499" max="1499" width="16.140625" style="86" customWidth="1"/>
    <col min="1500" max="1500" width="13.85546875" style="86" customWidth="1"/>
    <col min="1501" max="1501" width="12.42578125" style="86" customWidth="1"/>
    <col min="1502" max="1502" width="13.5703125" style="86" customWidth="1"/>
    <col min="1503" max="1503" width="11.5703125" style="86" customWidth="1"/>
    <col min="1504" max="1504" width="13" style="86" customWidth="1"/>
    <col min="1505" max="1505" width="13.5703125" style="86" customWidth="1"/>
    <col min="1506" max="1506" width="9.7109375" style="86" customWidth="1"/>
    <col min="1507" max="1507" width="11.42578125" style="86" customWidth="1"/>
    <col min="1508" max="1508" width="2.140625" style="86" customWidth="1"/>
    <col min="1509" max="1746" width="11.42578125" style="86"/>
    <col min="1747" max="1747" width="5.5703125" style="86" customWidth="1"/>
    <col min="1748" max="1748" width="5" style="86" customWidth="1"/>
    <col min="1749" max="1752" width="6.85546875" style="86" customWidth="1"/>
    <col min="1753" max="1753" width="5.5703125" style="86" customWidth="1"/>
    <col min="1754" max="1754" width="6.85546875" style="86" customWidth="1"/>
    <col min="1755" max="1755" width="16.140625" style="86" customWidth="1"/>
    <col min="1756" max="1756" width="13.85546875" style="86" customWidth="1"/>
    <col min="1757" max="1757" width="12.42578125" style="86" customWidth="1"/>
    <col min="1758" max="1758" width="13.5703125" style="86" customWidth="1"/>
    <col min="1759" max="1759" width="11.5703125" style="86" customWidth="1"/>
    <col min="1760" max="1760" width="13" style="86" customWidth="1"/>
    <col min="1761" max="1761" width="13.5703125" style="86" customWidth="1"/>
    <col min="1762" max="1762" width="9.7109375" style="86" customWidth="1"/>
    <col min="1763" max="1763" width="11.42578125" style="86" customWidth="1"/>
    <col min="1764" max="1764" width="2.140625" style="86" customWidth="1"/>
    <col min="1765" max="2002" width="11.42578125" style="86"/>
    <col min="2003" max="2003" width="5.5703125" style="86" customWidth="1"/>
    <col min="2004" max="2004" width="5" style="86" customWidth="1"/>
    <col min="2005" max="2008" width="6.85546875" style="86" customWidth="1"/>
    <col min="2009" max="2009" width="5.5703125" style="86" customWidth="1"/>
    <col min="2010" max="2010" width="6.85546875" style="86" customWidth="1"/>
    <col min="2011" max="2011" width="16.140625" style="86" customWidth="1"/>
    <col min="2012" max="2012" width="13.85546875" style="86" customWidth="1"/>
    <col min="2013" max="2013" width="12.42578125" style="86" customWidth="1"/>
    <col min="2014" max="2014" width="13.5703125" style="86" customWidth="1"/>
    <col min="2015" max="2015" width="11.5703125" style="86" customWidth="1"/>
    <col min="2016" max="2016" width="13" style="86" customWidth="1"/>
    <col min="2017" max="2017" width="13.5703125" style="86" customWidth="1"/>
    <col min="2018" max="2018" width="9.7109375" style="86" customWidth="1"/>
    <col min="2019" max="2019" width="11.42578125" style="86" customWidth="1"/>
    <col min="2020" max="2020" width="2.140625" style="86" customWidth="1"/>
    <col min="2021" max="2258" width="11.42578125" style="86"/>
    <col min="2259" max="2259" width="5.5703125" style="86" customWidth="1"/>
    <col min="2260" max="2260" width="5" style="86" customWidth="1"/>
    <col min="2261" max="2264" width="6.85546875" style="86" customWidth="1"/>
    <col min="2265" max="2265" width="5.5703125" style="86" customWidth="1"/>
    <col min="2266" max="2266" width="6.85546875" style="86" customWidth="1"/>
    <col min="2267" max="2267" width="16.140625" style="86" customWidth="1"/>
    <col min="2268" max="2268" width="13.85546875" style="86" customWidth="1"/>
    <col min="2269" max="2269" width="12.42578125" style="86" customWidth="1"/>
    <col min="2270" max="2270" width="13.5703125" style="86" customWidth="1"/>
    <col min="2271" max="2271" width="11.5703125" style="86" customWidth="1"/>
    <col min="2272" max="2272" width="13" style="86" customWidth="1"/>
    <col min="2273" max="2273" width="13.5703125" style="86" customWidth="1"/>
    <col min="2274" max="2274" width="9.7109375" style="86" customWidth="1"/>
    <col min="2275" max="2275" width="11.42578125" style="86" customWidth="1"/>
    <col min="2276" max="2276" width="2.140625" style="86" customWidth="1"/>
    <col min="2277" max="2514" width="11.42578125" style="86"/>
    <col min="2515" max="2515" width="5.5703125" style="86" customWidth="1"/>
    <col min="2516" max="2516" width="5" style="86" customWidth="1"/>
    <col min="2517" max="2520" width="6.85546875" style="86" customWidth="1"/>
    <col min="2521" max="2521" width="5.5703125" style="86" customWidth="1"/>
    <col min="2522" max="2522" width="6.85546875" style="86" customWidth="1"/>
    <col min="2523" max="2523" width="16.140625" style="86" customWidth="1"/>
    <col min="2524" max="2524" width="13.85546875" style="86" customWidth="1"/>
    <col min="2525" max="2525" width="12.42578125" style="86" customWidth="1"/>
    <col min="2526" max="2526" width="13.5703125" style="86" customWidth="1"/>
    <col min="2527" max="2527" width="11.5703125" style="86" customWidth="1"/>
    <col min="2528" max="2528" width="13" style="86" customWidth="1"/>
    <col min="2529" max="2529" width="13.5703125" style="86" customWidth="1"/>
    <col min="2530" max="2530" width="9.7109375" style="86" customWidth="1"/>
    <col min="2531" max="2531" width="11.42578125" style="86" customWidth="1"/>
    <col min="2532" max="2532" width="2.140625" style="86" customWidth="1"/>
    <col min="2533" max="2770" width="11.42578125" style="86"/>
    <col min="2771" max="2771" width="5.5703125" style="86" customWidth="1"/>
    <col min="2772" max="2772" width="5" style="86" customWidth="1"/>
    <col min="2773" max="2776" width="6.85546875" style="86" customWidth="1"/>
    <col min="2777" max="2777" width="5.5703125" style="86" customWidth="1"/>
    <col min="2778" max="2778" width="6.85546875" style="86" customWidth="1"/>
    <col min="2779" max="2779" width="16.140625" style="86" customWidth="1"/>
    <col min="2780" max="2780" width="13.85546875" style="86" customWidth="1"/>
    <col min="2781" max="2781" width="12.42578125" style="86" customWidth="1"/>
    <col min="2782" max="2782" width="13.5703125" style="86" customWidth="1"/>
    <col min="2783" max="2783" width="11.5703125" style="86" customWidth="1"/>
    <col min="2784" max="2784" width="13" style="86" customWidth="1"/>
    <col min="2785" max="2785" width="13.5703125" style="86" customWidth="1"/>
    <col min="2786" max="2786" width="9.7109375" style="86" customWidth="1"/>
    <col min="2787" max="2787" width="11.42578125" style="86" customWidth="1"/>
    <col min="2788" max="2788" width="2.140625" style="86" customWidth="1"/>
    <col min="2789" max="3026" width="11.42578125" style="86"/>
    <col min="3027" max="3027" width="5.5703125" style="86" customWidth="1"/>
    <col min="3028" max="3028" width="5" style="86" customWidth="1"/>
    <col min="3029" max="3032" width="6.85546875" style="86" customWidth="1"/>
    <col min="3033" max="3033" width="5.5703125" style="86" customWidth="1"/>
    <col min="3034" max="3034" width="6.85546875" style="86" customWidth="1"/>
    <col min="3035" max="3035" width="16.140625" style="86" customWidth="1"/>
    <col min="3036" max="3036" width="13.85546875" style="86" customWidth="1"/>
    <col min="3037" max="3037" width="12.42578125" style="86" customWidth="1"/>
    <col min="3038" max="3038" width="13.5703125" style="86" customWidth="1"/>
    <col min="3039" max="3039" width="11.5703125" style="86" customWidth="1"/>
    <col min="3040" max="3040" width="13" style="86" customWidth="1"/>
    <col min="3041" max="3041" width="13.5703125" style="86" customWidth="1"/>
    <col min="3042" max="3042" width="9.7109375" style="86" customWidth="1"/>
    <col min="3043" max="3043" width="11.42578125" style="86" customWidth="1"/>
    <col min="3044" max="3044" width="2.140625" style="86" customWidth="1"/>
    <col min="3045" max="3282" width="11.42578125" style="86"/>
    <col min="3283" max="3283" width="5.5703125" style="86" customWidth="1"/>
    <col min="3284" max="3284" width="5" style="86" customWidth="1"/>
    <col min="3285" max="3288" width="6.85546875" style="86" customWidth="1"/>
    <col min="3289" max="3289" width="5.5703125" style="86" customWidth="1"/>
    <col min="3290" max="3290" width="6.85546875" style="86" customWidth="1"/>
    <col min="3291" max="3291" width="16.140625" style="86" customWidth="1"/>
    <col min="3292" max="3292" width="13.85546875" style="86" customWidth="1"/>
    <col min="3293" max="3293" width="12.42578125" style="86" customWidth="1"/>
    <col min="3294" max="3294" width="13.5703125" style="86" customWidth="1"/>
    <col min="3295" max="3295" width="11.5703125" style="86" customWidth="1"/>
    <col min="3296" max="3296" width="13" style="86" customWidth="1"/>
    <col min="3297" max="3297" width="13.5703125" style="86" customWidth="1"/>
    <col min="3298" max="3298" width="9.7109375" style="86" customWidth="1"/>
    <col min="3299" max="3299" width="11.42578125" style="86" customWidth="1"/>
    <col min="3300" max="3300" width="2.140625" style="86" customWidth="1"/>
    <col min="3301" max="3538" width="11.42578125" style="86"/>
    <col min="3539" max="3539" width="5.5703125" style="86" customWidth="1"/>
    <col min="3540" max="3540" width="5" style="86" customWidth="1"/>
    <col min="3541" max="3544" width="6.85546875" style="86" customWidth="1"/>
    <col min="3545" max="3545" width="5.5703125" style="86" customWidth="1"/>
    <col min="3546" max="3546" width="6.85546875" style="86" customWidth="1"/>
    <col min="3547" max="3547" width="16.140625" style="86" customWidth="1"/>
    <col min="3548" max="3548" width="13.85546875" style="86" customWidth="1"/>
    <col min="3549" max="3549" width="12.42578125" style="86" customWidth="1"/>
    <col min="3550" max="3550" width="13.5703125" style="86" customWidth="1"/>
    <col min="3551" max="3551" width="11.5703125" style="86" customWidth="1"/>
    <col min="3552" max="3552" width="13" style="86" customWidth="1"/>
    <col min="3553" max="3553" width="13.5703125" style="86" customWidth="1"/>
    <col min="3554" max="3554" width="9.7109375" style="86" customWidth="1"/>
    <col min="3555" max="3555" width="11.42578125" style="86" customWidth="1"/>
    <col min="3556" max="3556" width="2.140625" style="86" customWidth="1"/>
    <col min="3557" max="3794" width="11.42578125" style="86"/>
    <col min="3795" max="3795" width="5.5703125" style="86" customWidth="1"/>
    <col min="3796" max="3796" width="5" style="86" customWidth="1"/>
    <col min="3797" max="3800" width="6.85546875" style="86" customWidth="1"/>
    <col min="3801" max="3801" width="5.5703125" style="86" customWidth="1"/>
    <col min="3802" max="3802" width="6.85546875" style="86" customWidth="1"/>
    <col min="3803" max="3803" width="16.140625" style="86" customWidth="1"/>
    <col min="3804" max="3804" width="13.85546875" style="86" customWidth="1"/>
    <col min="3805" max="3805" width="12.42578125" style="86" customWidth="1"/>
    <col min="3806" max="3806" width="13.5703125" style="86" customWidth="1"/>
    <col min="3807" max="3807" width="11.5703125" style="86" customWidth="1"/>
    <col min="3808" max="3808" width="13" style="86" customWidth="1"/>
    <col min="3809" max="3809" width="13.5703125" style="86" customWidth="1"/>
    <col min="3810" max="3810" width="9.7109375" style="86" customWidth="1"/>
    <col min="3811" max="3811" width="11.42578125" style="86" customWidth="1"/>
    <col min="3812" max="3812" width="2.140625" style="86" customWidth="1"/>
    <col min="3813" max="4050" width="11.42578125" style="86"/>
    <col min="4051" max="4051" width="5.5703125" style="86" customWidth="1"/>
    <col min="4052" max="4052" width="5" style="86" customWidth="1"/>
    <col min="4053" max="4056" width="6.85546875" style="86" customWidth="1"/>
    <col min="4057" max="4057" width="5.5703125" style="86" customWidth="1"/>
    <col min="4058" max="4058" width="6.85546875" style="86" customWidth="1"/>
    <col min="4059" max="4059" width="16.140625" style="86" customWidth="1"/>
    <col min="4060" max="4060" width="13.85546875" style="86" customWidth="1"/>
    <col min="4061" max="4061" width="12.42578125" style="86" customWidth="1"/>
    <col min="4062" max="4062" width="13.5703125" style="86" customWidth="1"/>
    <col min="4063" max="4063" width="11.5703125" style="86" customWidth="1"/>
    <col min="4064" max="4064" width="13" style="86" customWidth="1"/>
    <col min="4065" max="4065" width="13.5703125" style="86" customWidth="1"/>
    <col min="4066" max="4066" width="9.7109375" style="86" customWidth="1"/>
    <col min="4067" max="4067" width="11.42578125" style="86" customWidth="1"/>
    <col min="4068" max="4068" width="2.140625" style="86" customWidth="1"/>
    <col min="4069" max="4306" width="11.42578125" style="86"/>
    <col min="4307" max="4307" width="5.5703125" style="86" customWidth="1"/>
    <col min="4308" max="4308" width="5" style="86" customWidth="1"/>
    <col min="4309" max="4312" width="6.85546875" style="86" customWidth="1"/>
    <col min="4313" max="4313" width="5.5703125" style="86" customWidth="1"/>
    <col min="4314" max="4314" width="6.85546875" style="86" customWidth="1"/>
    <col min="4315" max="4315" width="16.140625" style="86" customWidth="1"/>
    <col min="4316" max="4316" width="13.85546875" style="86" customWidth="1"/>
    <col min="4317" max="4317" width="12.42578125" style="86" customWidth="1"/>
    <col min="4318" max="4318" width="13.5703125" style="86" customWidth="1"/>
    <col min="4319" max="4319" width="11.5703125" style="86" customWidth="1"/>
    <col min="4320" max="4320" width="13" style="86" customWidth="1"/>
    <col min="4321" max="4321" width="13.5703125" style="86" customWidth="1"/>
    <col min="4322" max="4322" width="9.7109375" style="86" customWidth="1"/>
    <col min="4323" max="4323" width="11.42578125" style="86" customWidth="1"/>
    <col min="4324" max="4324" width="2.140625" style="86" customWidth="1"/>
    <col min="4325" max="4562" width="11.42578125" style="86"/>
    <col min="4563" max="4563" width="5.5703125" style="86" customWidth="1"/>
    <col min="4564" max="4564" width="5" style="86" customWidth="1"/>
    <col min="4565" max="4568" width="6.85546875" style="86" customWidth="1"/>
    <col min="4569" max="4569" width="5.5703125" style="86" customWidth="1"/>
    <col min="4570" max="4570" width="6.85546875" style="86" customWidth="1"/>
    <col min="4571" max="4571" width="16.140625" style="86" customWidth="1"/>
    <col min="4572" max="4572" width="13.85546875" style="86" customWidth="1"/>
    <col min="4573" max="4573" width="12.42578125" style="86" customWidth="1"/>
    <col min="4574" max="4574" width="13.5703125" style="86" customWidth="1"/>
    <col min="4575" max="4575" width="11.5703125" style="86" customWidth="1"/>
    <col min="4576" max="4576" width="13" style="86" customWidth="1"/>
    <col min="4577" max="4577" width="13.5703125" style="86" customWidth="1"/>
    <col min="4578" max="4578" width="9.7109375" style="86" customWidth="1"/>
    <col min="4579" max="4579" width="11.42578125" style="86" customWidth="1"/>
    <col min="4580" max="4580" width="2.140625" style="86" customWidth="1"/>
    <col min="4581" max="4818" width="11.42578125" style="86"/>
    <col min="4819" max="4819" width="5.5703125" style="86" customWidth="1"/>
    <col min="4820" max="4820" width="5" style="86" customWidth="1"/>
    <col min="4821" max="4824" width="6.85546875" style="86" customWidth="1"/>
    <col min="4825" max="4825" width="5.5703125" style="86" customWidth="1"/>
    <col min="4826" max="4826" width="6.85546875" style="86" customWidth="1"/>
    <col min="4827" max="4827" width="16.140625" style="86" customWidth="1"/>
    <col min="4828" max="4828" width="13.85546875" style="86" customWidth="1"/>
    <col min="4829" max="4829" width="12.42578125" style="86" customWidth="1"/>
    <col min="4830" max="4830" width="13.5703125" style="86" customWidth="1"/>
    <col min="4831" max="4831" width="11.5703125" style="86" customWidth="1"/>
    <col min="4832" max="4832" width="13" style="86" customWidth="1"/>
    <col min="4833" max="4833" width="13.5703125" style="86" customWidth="1"/>
    <col min="4834" max="4834" width="9.7109375" style="86" customWidth="1"/>
    <col min="4835" max="4835" width="11.42578125" style="86" customWidth="1"/>
    <col min="4836" max="4836" width="2.140625" style="86" customWidth="1"/>
    <col min="4837" max="5074" width="11.42578125" style="86"/>
    <col min="5075" max="5075" width="5.5703125" style="86" customWidth="1"/>
    <col min="5076" max="5076" width="5" style="86" customWidth="1"/>
    <col min="5077" max="5080" width="6.85546875" style="86" customWidth="1"/>
    <col min="5081" max="5081" width="5.5703125" style="86" customWidth="1"/>
    <col min="5082" max="5082" width="6.85546875" style="86" customWidth="1"/>
    <col min="5083" max="5083" width="16.140625" style="86" customWidth="1"/>
    <col min="5084" max="5084" width="13.85546875" style="86" customWidth="1"/>
    <col min="5085" max="5085" width="12.42578125" style="86" customWidth="1"/>
    <col min="5086" max="5086" width="13.5703125" style="86" customWidth="1"/>
    <col min="5087" max="5087" width="11.5703125" style="86" customWidth="1"/>
    <col min="5088" max="5088" width="13" style="86" customWidth="1"/>
    <col min="5089" max="5089" width="13.5703125" style="86" customWidth="1"/>
    <col min="5090" max="5090" width="9.7109375" style="86" customWidth="1"/>
    <col min="5091" max="5091" width="11.42578125" style="86" customWidth="1"/>
    <col min="5092" max="5092" width="2.140625" style="86" customWidth="1"/>
    <col min="5093" max="5330" width="11.42578125" style="86"/>
    <col min="5331" max="5331" width="5.5703125" style="86" customWidth="1"/>
    <col min="5332" max="5332" width="5" style="86" customWidth="1"/>
    <col min="5333" max="5336" width="6.85546875" style="86" customWidth="1"/>
    <col min="5337" max="5337" width="5.5703125" style="86" customWidth="1"/>
    <col min="5338" max="5338" width="6.85546875" style="86" customWidth="1"/>
    <col min="5339" max="5339" width="16.140625" style="86" customWidth="1"/>
    <col min="5340" max="5340" width="13.85546875" style="86" customWidth="1"/>
    <col min="5341" max="5341" width="12.42578125" style="86" customWidth="1"/>
    <col min="5342" max="5342" width="13.5703125" style="86" customWidth="1"/>
    <col min="5343" max="5343" width="11.5703125" style="86" customWidth="1"/>
    <col min="5344" max="5344" width="13" style="86" customWidth="1"/>
    <col min="5345" max="5345" width="13.5703125" style="86" customWidth="1"/>
    <col min="5346" max="5346" width="9.7109375" style="86" customWidth="1"/>
    <col min="5347" max="5347" width="11.42578125" style="86" customWidth="1"/>
    <col min="5348" max="5348" width="2.140625" style="86" customWidth="1"/>
    <col min="5349" max="5586" width="11.42578125" style="86"/>
    <col min="5587" max="5587" width="5.5703125" style="86" customWidth="1"/>
    <col min="5588" max="5588" width="5" style="86" customWidth="1"/>
    <col min="5589" max="5592" width="6.85546875" style="86" customWidth="1"/>
    <col min="5593" max="5593" width="5.5703125" style="86" customWidth="1"/>
    <col min="5594" max="5594" width="6.85546875" style="86" customWidth="1"/>
    <col min="5595" max="5595" width="16.140625" style="86" customWidth="1"/>
    <col min="5596" max="5596" width="13.85546875" style="86" customWidth="1"/>
    <col min="5597" max="5597" width="12.42578125" style="86" customWidth="1"/>
    <col min="5598" max="5598" width="13.5703125" style="86" customWidth="1"/>
    <col min="5599" max="5599" width="11.5703125" style="86" customWidth="1"/>
    <col min="5600" max="5600" width="13" style="86" customWidth="1"/>
    <col min="5601" max="5601" width="13.5703125" style="86" customWidth="1"/>
    <col min="5602" max="5602" width="9.7109375" style="86" customWidth="1"/>
    <col min="5603" max="5603" width="11.42578125" style="86" customWidth="1"/>
    <col min="5604" max="5604" width="2.140625" style="86" customWidth="1"/>
    <col min="5605" max="5842" width="11.42578125" style="86"/>
    <col min="5843" max="5843" width="5.5703125" style="86" customWidth="1"/>
    <col min="5844" max="5844" width="5" style="86" customWidth="1"/>
    <col min="5845" max="5848" width="6.85546875" style="86" customWidth="1"/>
    <col min="5849" max="5849" width="5.5703125" style="86" customWidth="1"/>
    <col min="5850" max="5850" width="6.85546875" style="86" customWidth="1"/>
    <col min="5851" max="5851" width="16.140625" style="86" customWidth="1"/>
    <col min="5852" max="5852" width="13.85546875" style="86" customWidth="1"/>
    <col min="5853" max="5853" width="12.42578125" style="86" customWidth="1"/>
    <col min="5854" max="5854" width="13.5703125" style="86" customWidth="1"/>
    <col min="5855" max="5855" width="11.5703125" style="86" customWidth="1"/>
    <col min="5856" max="5856" width="13" style="86" customWidth="1"/>
    <col min="5857" max="5857" width="13.5703125" style="86" customWidth="1"/>
    <col min="5858" max="5858" width="9.7109375" style="86" customWidth="1"/>
    <col min="5859" max="5859" width="11.42578125" style="86" customWidth="1"/>
    <col min="5860" max="5860" width="2.140625" style="86" customWidth="1"/>
    <col min="5861" max="6098" width="11.42578125" style="86"/>
    <col min="6099" max="6099" width="5.5703125" style="86" customWidth="1"/>
    <col min="6100" max="6100" width="5" style="86" customWidth="1"/>
    <col min="6101" max="6104" width="6.85546875" style="86" customWidth="1"/>
    <col min="6105" max="6105" width="5.5703125" style="86" customWidth="1"/>
    <col min="6106" max="6106" width="6.85546875" style="86" customWidth="1"/>
    <col min="6107" max="6107" width="16.140625" style="86" customWidth="1"/>
    <col min="6108" max="6108" width="13.85546875" style="86" customWidth="1"/>
    <col min="6109" max="6109" width="12.42578125" style="86" customWidth="1"/>
    <col min="6110" max="6110" width="13.5703125" style="86" customWidth="1"/>
    <col min="6111" max="6111" width="11.5703125" style="86" customWidth="1"/>
    <col min="6112" max="6112" width="13" style="86" customWidth="1"/>
    <col min="6113" max="6113" width="13.5703125" style="86" customWidth="1"/>
    <col min="6114" max="6114" width="9.7109375" style="86" customWidth="1"/>
    <col min="6115" max="6115" width="11.42578125" style="86" customWidth="1"/>
    <col min="6116" max="6116" width="2.140625" style="86" customWidth="1"/>
    <col min="6117" max="6354" width="11.42578125" style="86"/>
    <col min="6355" max="6355" width="5.5703125" style="86" customWidth="1"/>
    <col min="6356" max="6356" width="5" style="86" customWidth="1"/>
    <col min="6357" max="6360" width="6.85546875" style="86" customWidth="1"/>
    <col min="6361" max="6361" width="5.5703125" style="86" customWidth="1"/>
    <col min="6362" max="6362" width="6.85546875" style="86" customWidth="1"/>
    <col min="6363" max="6363" width="16.140625" style="86" customWidth="1"/>
    <col min="6364" max="6364" width="13.85546875" style="86" customWidth="1"/>
    <col min="6365" max="6365" width="12.42578125" style="86" customWidth="1"/>
    <col min="6366" max="6366" width="13.5703125" style="86" customWidth="1"/>
    <col min="6367" max="6367" width="11.5703125" style="86" customWidth="1"/>
    <col min="6368" max="6368" width="13" style="86" customWidth="1"/>
    <col min="6369" max="6369" width="13.5703125" style="86" customWidth="1"/>
    <col min="6370" max="6370" width="9.7109375" style="86" customWidth="1"/>
    <col min="6371" max="6371" width="11.42578125" style="86" customWidth="1"/>
    <col min="6372" max="6372" width="2.140625" style="86" customWidth="1"/>
    <col min="6373" max="6610" width="11.42578125" style="86"/>
    <col min="6611" max="6611" width="5.5703125" style="86" customWidth="1"/>
    <col min="6612" max="6612" width="5" style="86" customWidth="1"/>
    <col min="6613" max="6616" width="6.85546875" style="86" customWidth="1"/>
    <col min="6617" max="6617" width="5.5703125" style="86" customWidth="1"/>
    <col min="6618" max="6618" width="6.85546875" style="86" customWidth="1"/>
    <col min="6619" max="6619" width="16.140625" style="86" customWidth="1"/>
    <col min="6620" max="6620" width="13.85546875" style="86" customWidth="1"/>
    <col min="6621" max="6621" width="12.42578125" style="86" customWidth="1"/>
    <col min="6622" max="6622" width="13.5703125" style="86" customWidth="1"/>
    <col min="6623" max="6623" width="11.5703125" style="86" customWidth="1"/>
    <col min="6624" max="6624" width="13" style="86" customWidth="1"/>
    <col min="6625" max="6625" width="13.5703125" style="86" customWidth="1"/>
    <col min="6626" max="6626" width="9.7109375" style="86" customWidth="1"/>
    <col min="6627" max="6627" width="11.42578125" style="86" customWidth="1"/>
    <col min="6628" max="6628" width="2.140625" style="86" customWidth="1"/>
    <col min="6629" max="6866" width="11.42578125" style="86"/>
    <col min="6867" max="6867" width="5.5703125" style="86" customWidth="1"/>
    <col min="6868" max="6868" width="5" style="86" customWidth="1"/>
    <col min="6869" max="6872" width="6.85546875" style="86" customWidth="1"/>
    <col min="6873" max="6873" width="5.5703125" style="86" customWidth="1"/>
    <col min="6874" max="6874" width="6.85546875" style="86" customWidth="1"/>
    <col min="6875" max="6875" width="16.140625" style="86" customWidth="1"/>
    <col min="6876" max="6876" width="13.85546875" style="86" customWidth="1"/>
    <col min="6877" max="6877" width="12.42578125" style="86" customWidth="1"/>
    <col min="6878" max="6878" width="13.5703125" style="86" customWidth="1"/>
    <col min="6879" max="6879" width="11.5703125" style="86" customWidth="1"/>
    <col min="6880" max="6880" width="13" style="86" customWidth="1"/>
    <col min="6881" max="6881" width="13.5703125" style="86" customWidth="1"/>
    <col min="6882" max="6882" width="9.7109375" style="86" customWidth="1"/>
    <col min="6883" max="6883" width="11.42578125" style="86" customWidth="1"/>
    <col min="6884" max="6884" width="2.140625" style="86" customWidth="1"/>
    <col min="6885" max="7122" width="11.42578125" style="86"/>
    <col min="7123" max="7123" width="5.5703125" style="86" customWidth="1"/>
    <col min="7124" max="7124" width="5" style="86" customWidth="1"/>
    <col min="7125" max="7128" width="6.85546875" style="86" customWidth="1"/>
    <col min="7129" max="7129" width="5.5703125" style="86" customWidth="1"/>
    <col min="7130" max="7130" width="6.85546875" style="86" customWidth="1"/>
    <col min="7131" max="7131" width="16.140625" style="86" customWidth="1"/>
    <col min="7132" max="7132" width="13.85546875" style="86" customWidth="1"/>
    <col min="7133" max="7133" width="12.42578125" style="86" customWidth="1"/>
    <col min="7134" max="7134" width="13.5703125" style="86" customWidth="1"/>
    <col min="7135" max="7135" width="11.5703125" style="86" customWidth="1"/>
    <col min="7136" max="7136" width="13" style="86" customWidth="1"/>
    <col min="7137" max="7137" width="13.5703125" style="86" customWidth="1"/>
    <col min="7138" max="7138" width="9.7109375" style="86" customWidth="1"/>
    <col min="7139" max="7139" width="11.42578125" style="86" customWidth="1"/>
    <col min="7140" max="7140" width="2.140625" style="86" customWidth="1"/>
    <col min="7141" max="7378" width="11.42578125" style="86"/>
    <col min="7379" max="7379" width="5.5703125" style="86" customWidth="1"/>
    <col min="7380" max="7380" width="5" style="86" customWidth="1"/>
    <col min="7381" max="7384" width="6.85546875" style="86" customWidth="1"/>
    <col min="7385" max="7385" width="5.5703125" style="86" customWidth="1"/>
    <col min="7386" max="7386" width="6.85546875" style="86" customWidth="1"/>
    <col min="7387" max="7387" width="16.140625" style="86" customWidth="1"/>
    <col min="7388" max="7388" width="13.85546875" style="86" customWidth="1"/>
    <col min="7389" max="7389" width="12.42578125" style="86" customWidth="1"/>
    <col min="7390" max="7390" width="13.5703125" style="86" customWidth="1"/>
    <col min="7391" max="7391" width="11.5703125" style="86" customWidth="1"/>
    <col min="7392" max="7392" width="13" style="86" customWidth="1"/>
    <col min="7393" max="7393" width="13.5703125" style="86" customWidth="1"/>
    <col min="7394" max="7394" width="9.7109375" style="86" customWidth="1"/>
    <col min="7395" max="7395" width="11.42578125" style="86" customWidth="1"/>
    <col min="7396" max="7396" width="2.140625" style="86" customWidth="1"/>
    <col min="7397" max="7634" width="11.42578125" style="86"/>
    <col min="7635" max="7635" width="5.5703125" style="86" customWidth="1"/>
    <col min="7636" max="7636" width="5" style="86" customWidth="1"/>
    <col min="7637" max="7640" width="6.85546875" style="86" customWidth="1"/>
    <col min="7641" max="7641" width="5.5703125" style="86" customWidth="1"/>
    <col min="7642" max="7642" width="6.85546875" style="86" customWidth="1"/>
    <col min="7643" max="7643" width="16.140625" style="86" customWidth="1"/>
    <col min="7644" max="7644" width="13.85546875" style="86" customWidth="1"/>
    <col min="7645" max="7645" width="12.42578125" style="86" customWidth="1"/>
    <col min="7646" max="7646" width="13.5703125" style="86" customWidth="1"/>
    <col min="7647" max="7647" width="11.5703125" style="86" customWidth="1"/>
    <col min="7648" max="7648" width="13" style="86" customWidth="1"/>
    <col min="7649" max="7649" width="13.5703125" style="86" customWidth="1"/>
    <col min="7650" max="7650" width="9.7109375" style="86" customWidth="1"/>
    <col min="7651" max="7651" width="11.42578125" style="86" customWidth="1"/>
    <col min="7652" max="7652" width="2.140625" style="86" customWidth="1"/>
    <col min="7653" max="7890" width="11.42578125" style="86"/>
    <col min="7891" max="7891" width="5.5703125" style="86" customWidth="1"/>
    <col min="7892" max="7892" width="5" style="86" customWidth="1"/>
    <col min="7893" max="7896" width="6.85546875" style="86" customWidth="1"/>
    <col min="7897" max="7897" width="5.5703125" style="86" customWidth="1"/>
    <col min="7898" max="7898" width="6.85546875" style="86" customWidth="1"/>
    <col min="7899" max="7899" width="16.140625" style="86" customWidth="1"/>
    <col min="7900" max="7900" width="13.85546875" style="86" customWidth="1"/>
    <col min="7901" max="7901" width="12.42578125" style="86" customWidth="1"/>
    <col min="7902" max="7902" width="13.5703125" style="86" customWidth="1"/>
    <col min="7903" max="7903" width="11.5703125" style="86" customWidth="1"/>
    <col min="7904" max="7904" width="13" style="86" customWidth="1"/>
    <col min="7905" max="7905" width="13.5703125" style="86" customWidth="1"/>
    <col min="7906" max="7906" width="9.7109375" style="86" customWidth="1"/>
    <col min="7907" max="7907" width="11.42578125" style="86" customWidth="1"/>
    <col min="7908" max="7908" width="2.140625" style="86" customWidth="1"/>
    <col min="7909" max="8146" width="11.42578125" style="86"/>
    <col min="8147" max="8147" width="5.5703125" style="86" customWidth="1"/>
    <col min="8148" max="8148" width="5" style="86" customWidth="1"/>
    <col min="8149" max="8152" width="6.85546875" style="86" customWidth="1"/>
    <col min="8153" max="8153" width="5.5703125" style="86" customWidth="1"/>
    <col min="8154" max="8154" width="6.85546875" style="86" customWidth="1"/>
    <col min="8155" max="8155" width="16.140625" style="86" customWidth="1"/>
    <col min="8156" max="8156" width="13.85546875" style="86" customWidth="1"/>
    <col min="8157" max="8157" width="12.42578125" style="86" customWidth="1"/>
    <col min="8158" max="8158" width="13.5703125" style="86" customWidth="1"/>
    <col min="8159" max="8159" width="11.5703125" style="86" customWidth="1"/>
    <col min="8160" max="8160" width="13" style="86" customWidth="1"/>
    <col min="8161" max="8161" width="13.5703125" style="86" customWidth="1"/>
    <col min="8162" max="8162" width="9.7109375" style="86" customWidth="1"/>
    <col min="8163" max="8163" width="11.42578125" style="86" customWidth="1"/>
    <col min="8164" max="8164" width="2.140625" style="86" customWidth="1"/>
    <col min="8165" max="8402" width="11.42578125" style="86"/>
    <col min="8403" max="8403" width="5.5703125" style="86" customWidth="1"/>
    <col min="8404" max="8404" width="5" style="86" customWidth="1"/>
    <col min="8405" max="8408" width="6.85546875" style="86" customWidth="1"/>
    <col min="8409" max="8409" width="5.5703125" style="86" customWidth="1"/>
    <col min="8410" max="8410" width="6.85546875" style="86" customWidth="1"/>
    <col min="8411" max="8411" width="16.140625" style="86" customWidth="1"/>
    <col min="8412" max="8412" width="13.85546875" style="86" customWidth="1"/>
    <col min="8413" max="8413" width="12.42578125" style="86" customWidth="1"/>
    <col min="8414" max="8414" width="13.5703125" style="86" customWidth="1"/>
    <col min="8415" max="8415" width="11.5703125" style="86" customWidth="1"/>
    <col min="8416" max="8416" width="13" style="86" customWidth="1"/>
    <col min="8417" max="8417" width="13.5703125" style="86" customWidth="1"/>
    <col min="8418" max="8418" width="9.7109375" style="86" customWidth="1"/>
    <col min="8419" max="8419" width="11.42578125" style="86" customWidth="1"/>
    <col min="8420" max="8420" width="2.140625" style="86" customWidth="1"/>
    <col min="8421" max="8658" width="11.42578125" style="86"/>
    <col min="8659" max="8659" width="5.5703125" style="86" customWidth="1"/>
    <col min="8660" max="8660" width="5" style="86" customWidth="1"/>
    <col min="8661" max="8664" width="6.85546875" style="86" customWidth="1"/>
    <col min="8665" max="8665" width="5.5703125" style="86" customWidth="1"/>
    <col min="8666" max="8666" width="6.85546875" style="86" customWidth="1"/>
    <col min="8667" max="8667" width="16.140625" style="86" customWidth="1"/>
    <col min="8668" max="8668" width="13.85546875" style="86" customWidth="1"/>
    <col min="8669" max="8669" width="12.42578125" style="86" customWidth="1"/>
    <col min="8670" max="8670" width="13.5703125" style="86" customWidth="1"/>
    <col min="8671" max="8671" width="11.5703125" style="86" customWidth="1"/>
    <col min="8672" max="8672" width="13" style="86" customWidth="1"/>
    <col min="8673" max="8673" width="13.5703125" style="86" customWidth="1"/>
    <col min="8674" max="8674" width="9.7109375" style="86" customWidth="1"/>
    <col min="8675" max="8675" width="11.42578125" style="86" customWidth="1"/>
    <col min="8676" max="8676" width="2.140625" style="86" customWidth="1"/>
    <col min="8677" max="8914" width="11.42578125" style="86"/>
    <col min="8915" max="8915" width="5.5703125" style="86" customWidth="1"/>
    <col min="8916" max="8916" width="5" style="86" customWidth="1"/>
    <col min="8917" max="8920" width="6.85546875" style="86" customWidth="1"/>
    <col min="8921" max="8921" width="5.5703125" style="86" customWidth="1"/>
    <col min="8922" max="8922" width="6.85546875" style="86" customWidth="1"/>
    <col min="8923" max="8923" width="16.140625" style="86" customWidth="1"/>
    <col min="8924" max="8924" width="13.85546875" style="86" customWidth="1"/>
    <col min="8925" max="8925" width="12.42578125" style="86" customWidth="1"/>
    <col min="8926" max="8926" width="13.5703125" style="86" customWidth="1"/>
    <col min="8927" max="8927" width="11.5703125" style="86" customWidth="1"/>
    <col min="8928" max="8928" width="13" style="86" customWidth="1"/>
    <col min="8929" max="8929" width="13.5703125" style="86" customWidth="1"/>
    <col min="8930" max="8930" width="9.7109375" style="86" customWidth="1"/>
    <col min="8931" max="8931" width="11.42578125" style="86" customWidth="1"/>
    <col min="8932" max="8932" width="2.140625" style="86" customWidth="1"/>
    <col min="8933" max="9170" width="11.42578125" style="86"/>
    <col min="9171" max="9171" width="5.5703125" style="86" customWidth="1"/>
    <col min="9172" max="9172" width="5" style="86" customWidth="1"/>
    <col min="9173" max="9176" width="6.85546875" style="86" customWidth="1"/>
    <col min="9177" max="9177" width="5.5703125" style="86" customWidth="1"/>
    <col min="9178" max="9178" width="6.85546875" style="86" customWidth="1"/>
    <col min="9179" max="9179" width="16.140625" style="86" customWidth="1"/>
    <col min="9180" max="9180" width="13.85546875" style="86" customWidth="1"/>
    <col min="9181" max="9181" width="12.42578125" style="86" customWidth="1"/>
    <col min="9182" max="9182" width="13.5703125" style="86" customWidth="1"/>
    <col min="9183" max="9183" width="11.5703125" style="86" customWidth="1"/>
    <col min="9184" max="9184" width="13" style="86" customWidth="1"/>
    <col min="9185" max="9185" width="13.5703125" style="86" customWidth="1"/>
    <col min="9186" max="9186" width="9.7109375" style="86" customWidth="1"/>
    <col min="9187" max="9187" width="11.42578125" style="86" customWidth="1"/>
    <col min="9188" max="9188" width="2.140625" style="86" customWidth="1"/>
    <col min="9189" max="9426" width="11.42578125" style="86"/>
    <col min="9427" max="9427" width="5.5703125" style="86" customWidth="1"/>
    <col min="9428" max="9428" width="5" style="86" customWidth="1"/>
    <col min="9429" max="9432" width="6.85546875" style="86" customWidth="1"/>
    <col min="9433" max="9433" width="5.5703125" style="86" customWidth="1"/>
    <col min="9434" max="9434" width="6.85546875" style="86" customWidth="1"/>
    <col min="9435" max="9435" width="16.140625" style="86" customWidth="1"/>
    <col min="9436" max="9436" width="13.85546875" style="86" customWidth="1"/>
    <col min="9437" max="9437" width="12.42578125" style="86" customWidth="1"/>
    <col min="9438" max="9438" width="13.5703125" style="86" customWidth="1"/>
    <col min="9439" max="9439" width="11.5703125" style="86" customWidth="1"/>
    <col min="9440" max="9440" width="13" style="86" customWidth="1"/>
    <col min="9441" max="9441" width="13.5703125" style="86" customWidth="1"/>
    <col min="9442" max="9442" width="9.7109375" style="86" customWidth="1"/>
    <col min="9443" max="9443" width="11.42578125" style="86" customWidth="1"/>
    <col min="9444" max="9444" width="2.140625" style="86" customWidth="1"/>
    <col min="9445" max="9682" width="11.42578125" style="86"/>
    <col min="9683" max="9683" width="5.5703125" style="86" customWidth="1"/>
    <col min="9684" max="9684" width="5" style="86" customWidth="1"/>
    <col min="9685" max="9688" width="6.85546875" style="86" customWidth="1"/>
    <col min="9689" max="9689" width="5.5703125" style="86" customWidth="1"/>
    <col min="9690" max="9690" width="6.85546875" style="86" customWidth="1"/>
    <col min="9691" max="9691" width="16.140625" style="86" customWidth="1"/>
    <col min="9692" max="9692" width="13.85546875" style="86" customWidth="1"/>
    <col min="9693" max="9693" width="12.42578125" style="86" customWidth="1"/>
    <col min="9694" max="9694" width="13.5703125" style="86" customWidth="1"/>
    <col min="9695" max="9695" width="11.5703125" style="86" customWidth="1"/>
    <col min="9696" max="9696" width="13" style="86" customWidth="1"/>
    <col min="9697" max="9697" width="13.5703125" style="86" customWidth="1"/>
    <col min="9698" max="9698" width="9.7109375" style="86" customWidth="1"/>
    <col min="9699" max="9699" width="11.42578125" style="86" customWidth="1"/>
    <col min="9700" max="9700" width="2.140625" style="86" customWidth="1"/>
    <col min="9701" max="9938" width="11.42578125" style="86"/>
    <col min="9939" max="9939" width="5.5703125" style="86" customWidth="1"/>
    <col min="9940" max="9940" width="5" style="86" customWidth="1"/>
    <col min="9941" max="9944" width="6.85546875" style="86" customWidth="1"/>
    <col min="9945" max="9945" width="5.5703125" style="86" customWidth="1"/>
    <col min="9946" max="9946" width="6.85546875" style="86" customWidth="1"/>
    <col min="9947" max="9947" width="16.140625" style="86" customWidth="1"/>
    <col min="9948" max="9948" width="13.85546875" style="86" customWidth="1"/>
    <col min="9949" max="9949" width="12.42578125" style="86" customWidth="1"/>
    <col min="9950" max="9950" width="13.5703125" style="86" customWidth="1"/>
    <col min="9951" max="9951" width="11.5703125" style="86" customWidth="1"/>
    <col min="9952" max="9952" width="13" style="86" customWidth="1"/>
    <col min="9953" max="9953" width="13.5703125" style="86" customWidth="1"/>
    <col min="9954" max="9954" width="9.7109375" style="86" customWidth="1"/>
    <col min="9955" max="9955" width="11.42578125" style="86" customWidth="1"/>
    <col min="9956" max="9956" width="2.140625" style="86" customWidth="1"/>
    <col min="9957" max="10194" width="11.42578125" style="86"/>
    <col min="10195" max="10195" width="5.5703125" style="86" customWidth="1"/>
    <col min="10196" max="10196" width="5" style="86" customWidth="1"/>
    <col min="10197" max="10200" width="6.85546875" style="86" customWidth="1"/>
    <col min="10201" max="10201" width="5.5703125" style="86" customWidth="1"/>
    <col min="10202" max="10202" width="6.85546875" style="86" customWidth="1"/>
    <col min="10203" max="10203" width="16.140625" style="86" customWidth="1"/>
    <col min="10204" max="10204" width="13.85546875" style="86" customWidth="1"/>
    <col min="10205" max="10205" width="12.42578125" style="86" customWidth="1"/>
    <col min="10206" max="10206" width="13.5703125" style="86" customWidth="1"/>
    <col min="10207" max="10207" width="11.5703125" style="86" customWidth="1"/>
    <col min="10208" max="10208" width="13" style="86" customWidth="1"/>
    <col min="10209" max="10209" width="13.5703125" style="86" customWidth="1"/>
    <col min="10210" max="10210" width="9.7109375" style="86" customWidth="1"/>
    <col min="10211" max="10211" width="11.42578125" style="86" customWidth="1"/>
    <col min="10212" max="10212" width="2.140625" style="86" customWidth="1"/>
    <col min="10213" max="10450" width="11.42578125" style="86"/>
    <col min="10451" max="10451" width="5.5703125" style="86" customWidth="1"/>
    <col min="10452" max="10452" width="5" style="86" customWidth="1"/>
    <col min="10453" max="10456" width="6.85546875" style="86" customWidth="1"/>
    <col min="10457" max="10457" width="5.5703125" style="86" customWidth="1"/>
    <col min="10458" max="10458" width="6.85546875" style="86" customWidth="1"/>
    <col min="10459" max="10459" width="16.140625" style="86" customWidth="1"/>
    <col min="10460" max="10460" width="13.85546875" style="86" customWidth="1"/>
    <col min="10461" max="10461" width="12.42578125" style="86" customWidth="1"/>
    <col min="10462" max="10462" width="13.5703125" style="86" customWidth="1"/>
    <col min="10463" max="10463" width="11.5703125" style="86" customWidth="1"/>
    <col min="10464" max="10464" width="13" style="86" customWidth="1"/>
    <col min="10465" max="10465" width="13.5703125" style="86" customWidth="1"/>
    <col min="10466" max="10466" width="9.7109375" style="86" customWidth="1"/>
    <col min="10467" max="10467" width="11.42578125" style="86" customWidth="1"/>
    <col min="10468" max="10468" width="2.140625" style="86" customWidth="1"/>
    <col min="10469" max="10706" width="11.42578125" style="86"/>
    <col min="10707" max="10707" width="5.5703125" style="86" customWidth="1"/>
    <col min="10708" max="10708" width="5" style="86" customWidth="1"/>
    <col min="10709" max="10712" width="6.85546875" style="86" customWidth="1"/>
    <col min="10713" max="10713" width="5.5703125" style="86" customWidth="1"/>
    <col min="10714" max="10714" width="6.85546875" style="86" customWidth="1"/>
    <col min="10715" max="10715" width="16.140625" style="86" customWidth="1"/>
    <col min="10716" max="10716" width="13.85546875" style="86" customWidth="1"/>
    <col min="10717" max="10717" width="12.42578125" style="86" customWidth="1"/>
    <col min="10718" max="10718" width="13.5703125" style="86" customWidth="1"/>
    <col min="10719" max="10719" width="11.5703125" style="86" customWidth="1"/>
    <col min="10720" max="10720" width="13" style="86" customWidth="1"/>
    <col min="10721" max="10721" width="13.5703125" style="86" customWidth="1"/>
    <col min="10722" max="10722" width="9.7109375" style="86" customWidth="1"/>
    <col min="10723" max="10723" width="11.42578125" style="86" customWidth="1"/>
    <col min="10724" max="10724" width="2.140625" style="86" customWidth="1"/>
    <col min="10725" max="10962" width="11.42578125" style="86"/>
    <col min="10963" max="10963" width="5.5703125" style="86" customWidth="1"/>
    <col min="10964" max="10964" width="5" style="86" customWidth="1"/>
    <col min="10965" max="10968" width="6.85546875" style="86" customWidth="1"/>
    <col min="10969" max="10969" width="5.5703125" style="86" customWidth="1"/>
    <col min="10970" max="10970" width="6.85546875" style="86" customWidth="1"/>
    <col min="10971" max="10971" width="16.140625" style="86" customWidth="1"/>
    <col min="10972" max="10972" width="13.85546875" style="86" customWidth="1"/>
    <col min="10973" max="10973" width="12.42578125" style="86" customWidth="1"/>
    <col min="10974" max="10974" width="13.5703125" style="86" customWidth="1"/>
    <col min="10975" max="10975" width="11.5703125" style="86" customWidth="1"/>
    <col min="10976" max="10976" width="13" style="86" customWidth="1"/>
    <col min="10977" max="10977" width="13.5703125" style="86" customWidth="1"/>
    <col min="10978" max="10978" width="9.7109375" style="86" customWidth="1"/>
    <col min="10979" max="10979" width="11.42578125" style="86" customWidth="1"/>
    <col min="10980" max="10980" width="2.140625" style="86" customWidth="1"/>
    <col min="10981" max="11218" width="11.42578125" style="86"/>
    <col min="11219" max="11219" width="5.5703125" style="86" customWidth="1"/>
    <col min="11220" max="11220" width="5" style="86" customWidth="1"/>
    <col min="11221" max="11224" width="6.85546875" style="86" customWidth="1"/>
    <col min="11225" max="11225" width="5.5703125" style="86" customWidth="1"/>
    <col min="11226" max="11226" width="6.85546875" style="86" customWidth="1"/>
    <col min="11227" max="11227" width="16.140625" style="86" customWidth="1"/>
    <col min="11228" max="11228" width="13.85546875" style="86" customWidth="1"/>
    <col min="11229" max="11229" width="12.42578125" style="86" customWidth="1"/>
    <col min="11230" max="11230" width="13.5703125" style="86" customWidth="1"/>
    <col min="11231" max="11231" width="11.5703125" style="86" customWidth="1"/>
    <col min="11232" max="11232" width="13" style="86" customWidth="1"/>
    <col min="11233" max="11233" width="13.5703125" style="86" customWidth="1"/>
    <col min="11234" max="11234" width="9.7109375" style="86" customWidth="1"/>
    <col min="11235" max="11235" width="11.42578125" style="86" customWidth="1"/>
    <col min="11236" max="11236" width="2.140625" style="86" customWidth="1"/>
    <col min="11237" max="11474" width="11.42578125" style="86"/>
    <col min="11475" max="11475" width="5.5703125" style="86" customWidth="1"/>
    <col min="11476" max="11476" width="5" style="86" customWidth="1"/>
    <col min="11477" max="11480" width="6.85546875" style="86" customWidth="1"/>
    <col min="11481" max="11481" width="5.5703125" style="86" customWidth="1"/>
    <col min="11482" max="11482" width="6.85546875" style="86" customWidth="1"/>
    <col min="11483" max="11483" width="16.140625" style="86" customWidth="1"/>
    <col min="11484" max="11484" width="13.85546875" style="86" customWidth="1"/>
    <col min="11485" max="11485" width="12.42578125" style="86" customWidth="1"/>
    <col min="11486" max="11486" width="13.5703125" style="86" customWidth="1"/>
    <col min="11487" max="11487" width="11.5703125" style="86" customWidth="1"/>
    <col min="11488" max="11488" width="13" style="86" customWidth="1"/>
    <col min="11489" max="11489" width="13.5703125" style="86" customWidth="1"/>
    <col min="11490" max="11490" width="9.7109375" style="86" customWidth="1"/>
    <col min="11491" max="11491" width="11.42578125" style="86" customWidth="1"/>
    <col min="11492" max="11492" width="2.140625" style="86" customWidth="1"/>
    <col min="11493" max="11730" width="11.42578125" style="86"/>
    <col min="11731" max="11731" width="5.5703125" style="86" customWidth="1"/>
    <col min="11732" max="11732" width="5" style="86" customWidth="1"/>
    <col min="11733" max="11736" width="6.85546875" style="86" customWidth="1"/>
    <col min="11737" max="11737" width="5.5703125" style="86" customWidth="1"/>
    <col min="11738" max="11738" width="6.85546875" style="86" customWidth="1"/>
    <col min="11739" max="11739" width="16.140625" style="86" customWidth="1"/>
    <col min="11740" max="11740" width="13.85546875" style="86" customWidth="1"/>
    <col min="11741" max="11741" width="12.42578125" style="86" customWidth="1"/>
    <col min="11742" max="11742" width="13.5703125" style="86" customWidth="1"/>
    <col min="11743" max="11743" width="11.5703125" style="86" customWidth="1"/>
    <col min="11744" max="11744" width="13" style="86" customWidth="1"/>
    <col min="11745" max="11745" width="13.5703125" style="86" customWidth="1"/>
    <col min="11746" max="11746" width="9.7109375" style="86" customWidth="1"/>
    <col min="11747" max="11747" width="11.42578125" style="86" customWidth="1"/>
    <col min="11748" max="11748" width="2.140625" style="86" customWidth="1"/>
    <col min="11749" max="11986" width="11.42578125" style="86"/>
    <col min="11987" max="11987" width="5.5703125" style="86" customWidth="1"/>
    <col min="11988" max="11988" width="5" style="86" customWidth="1"/>
    <col min="11989" max="11992" width="6.85546875" style="86" customWidth="1"/>
    <col min="11993" max="11993" width="5.5703125" style="86" customWidth="1"/>
    <col min="11994" max="11994" width="6.85546875" style="86" customWidth="1"/>
    <col min="11995" max="11995" width="16.140625" style="86" customWidth="1"/>
    <col min="11996" max="11996" width="13.85546875" style="86" customWidth="1"/>
    <col min="11997" max="11997" width="12.42578125" style="86" customWidth="1"/>
    <col min="11998" max="11998" width="13.5703125" style="86" customWidth="1"/>
    <col min="11999" max="11999" width="11.5703125" style="86" customWidth="1"/>
    <col min="12000" max="12000" width="13" style="86" customWidth="1"/>
    <col min="12001" max="12001" width="13.5703125" style="86" customWidth="1"/>
    <col min="12002" max="12002" width="9.7109375" style="86" customWidth="1"/>
    <col min="12003" max="12003" width="11.42578125" style="86" customWidth="1"/>
    <col min="12004" max="12004" width="2.140625" style="86" customWidth="1"/>
    <col min="12005" max="12242" width="11.42578125" style="86"/>
    <col min="12243" max="12243" width="5.5703125" style="86" customWidth="1"/>
    <col min="12244" max="12244" width="5" style="86" customWidth="1"/>
    <col min="12245" max="12248" width="6.85546875" style="86" customWidth="1"/>
    <col min="12249" max="12249" width="5.5703125" style="86" customWidth="1"/>
    <col min="12250" max="12250" width="6.85546875" style="86" customWidth="1"/>
    <col min="12251" max="12251" width="16.140625" style="86" customWidth="1"/>
    <col min="12252" max="12252" width="13.85546875" style="86" customWidth="1"/>
    <col min="12253" max="12253" width="12.42578125" style="86" customWidth="1"/>
    <col min="12254" max="12254" width="13.5703125" style="86" customWidth="1"/>
    <col min="12255" max="12255" width="11.5703125" style="86" customWidth="1"/>
    <col min="12256" max="12256" width="13" style="86" customWidth="1"/>
    <col min="12257" max="12257" width="13.5703125" style="86" customWidth="1"/>
    <col min="12258" max="12258" width="9.7109375" style="86" customWidth="1"/>
    <col min="12259" max="12259" width="11.42578125" style="86" customWidth="1"/>
    <col min="12260" max="12260" width="2.140625" style="86" customWidth="1"/>
    <col min="12261" max="12498" width="11.42578125" style="86"/>
    <col min="12499" max="12499" width="5.5703125" style="86" customWidth="1"/>
    <col min="12500" max="12500" width="5" style="86" customWidth="1"/>
    <col min="12501" max="12504" width="6.85546875" style="86" customWidth="1"/>
    <col min="12505" max="12505" width="5.5703125" style="86" customWidth="1"/>
    <col min="12506" max="12506" width="6.85546875" style="86" customWidth="1"/>
    <col min="12507" max="12507" width="16.140625" style="86" customWidth="1"/>
    <col min="12508" max="12508" width="13.85546875" style="86" customWidth="1"/>
    <col min="12509" max="12509" width="12.42578125" style="86" customWidth="1"/>
    <col min="12510" max="12510" width="13.5703125" style="86" customWidth="1"/>
    <col min="12511" max="12511" width="11.5703125" style="86" customWidth="1"/>
    <col min="12512" max="12512" width="13" style="86" customWidth="1"/>
    <col min="12513" max="12513" width="13.5703125" style="86" customWidth="1"/>
    <col min="12514" max="12514" width="9.7109375" style="86" customWidth="1"/>
    <col min="12515" max="12515" width="11.42578125" style="86" customWidth="1"/>
    <col min="12516" max="12516" width="2.140625" style="86" customWidth="1"/>
    <col min="12517" max="12754" width="11.42578125" style="86"/>
    <col min="12755" max="12755" width="5.5703125" style="86" customWidth="1"/>
    <col min="12756" max="12756" width="5" style="86" customWidth="1"/>
    <col min="12757" max="12760" width="6.85546875" style="86" customWidth="1"/>
    <col min="12761" max="12761" width="5.5703125" style="86" customWidth="1"/>
    <col min="12762" max="12762" width="6.85546875" style="86" customWidth="1"/>
    <col min="12763" max="12763" width="16.140625" style="86" customWidth="1"/>
    <col min="12764" max="12764" width="13.85546875" style="86" customWidth="1"/>
    <col min="12765" max="12765" width="12.42578125" style="86" customWidth="1"/>
    <col min="12766" max="12766" width="13.5703125" style="86" customWidth="1"/>
    <col min="12767" max="12767" width="11.5703125" style="86" customWidth="1"/>
    <col min="12768" max="12768" width="13" style="86" customWidth="1"/>
    <col min="12769" max="12769" width="13.5703125" style="86" customWidth="1"/>
    <col min="12770" max="12770" width="9.7109375" style="86" customWidth="1"/>
    <col min="12771" max="12771" width="11.42578125" style="86" customWidth="1"/>
    <col min="12772" max="12772" width="2.140625" style="86" customWidth="1"/>
    <col min="12773" max="13010" width="11.42578125" style="86"/>
    <col min="13011" max="13011" width="5.5703125" style="86" customWidth="1"/>
    <col min="13012" max="13012" width="5" style="86" customWidth="1"/>
    <col min="13013" max="13016" width="6.85546875" style="86" customWidth="1"/>
    <col min="13017" max="13017" width="5.5703125" style="86" customWidth="1"/>
    <col min="13018" max="13018" width="6.85546875" style="86" customWidth="1"/>
    <col min="13019" max="13019" width="16.140625" style="86" customWidth="1"/>
    <col min="13020" max="13020" width="13.85546875" style="86" customWidth="1"/>
    <col min="13021" max="13021" width="12.42578125" style="86" customWidth="1"/>
    <col min="13022" max="13022" width="13.5703125" style="86" customWidth="1"/>
    <col min="13023" max="13023" width="11.5703125" style="86" customWidth="1"/>
    <col min="13024" max="13024" width="13" style="86" customWidth="1"/>
    <col min="13025" max="13025" width="13.5703125" style="86" customWidth="1"/>
    <col min="13026" max="13026" width="9.7109375" style="86" customWidth="1"/>
    <col min="13027" max="13027" width="11.42578125" style="86" customWidth="1"/>
    <col min="13028" max="13028" width="2.140625" style="86" customWidth="1"/>
    <col min="13029" max="13266" width="11.42578125" style="86"/>
    <col min="13267" max="13267" width="5.5703125" style="86" customWidth="1"/>
    <col min="13268" max="13268" width="5" style="86" customWidth="1"/>
    <col min="13269" max="13272" width="6.85546875" style="86" customWidth="1"/>
    <col min="13273" max="13273" width="5.5703125" style="86" customWidth="1"/>
    <col min="13274" max="13274" width="6.85546875" style="86" customWidth="1"/>
    <col min="13275" max="13275" width="16.140625" style="86" customWidth="1"/>
    <col min="13276" max="13276" width="13.85546875" style="86" customWidth="1"/>
    <col min="13277" max="13277" width="12.42578125" style="86" customWidth="1"/>
    <col min="13278" max="13278" width="13.5703125" style="86" customWidth="1"/>
    <col min="13279" max="13279" width="11.5703125" style="86" customWidth="1"/>
    <col min="13280" max="13280" width="13" style="86" customWidth="1"/>
    <col min="13281" max="13281" width="13.5703125" style="86" customWidth="1"/>
    <col min="13282" max="13282" width="9.7109375" style="86" customWidth="1"/>
    <col min="13283" max="13283" width="11.42578125" style="86" customWidth="1"/>
    <col min="13284" max="13284" width="2.140625" style="86" customWidth="1"/>
    <col min="13285" max="13522" width="11.42578125" style="86"/>
    <col min="13523" max="13523" width="5.5703125" style="86" customWidth="1"/>
    <col min="13524" max="13524" width="5" style="86" customWidth="1"/>
    <col min="13525" max="13528" width="6.85546875" style="86" customWidth="1"/>
    <col min="13529" max="13529" width="5.5703125" style="86" customWidth="1"/>
    <col min="13530" max="13530" width="6.85546875" style="86" customWidth="1"/>
    <col min="13531" max="13531" width="16.140625" style="86" customWidth="1"/>
    <col min="13532" max="13532" width="13.85546875" style="86" customWidth="1"/>
    <col min="13533" max="13533" width="12.42578125" style="86" customWidth="1"/>
    <col min="13534" max="13534" width="13.5703125" style="86" customWidth="1"/>
    <col min="13535" max="13535" width="11.5703125" style="86" customWidth="1"/>
    <col min="13536" max="13536" width="13" style="86" customWidth="1"/>
    <col min="13537" max="13537" width="13.5703125" style="86" customWidth="1"/>
    <col min="13538" max="13538" width="9.7109375" style="86" customWidth="1"/>
    <col min="13539" max="13539" width="11.42578125" style="86" customWidth="1"/>
    <col min="13540" max="13540" width="2.140625" style="86" customWidth="1"/>
    <col min="13541" max="13778" width="11.42578125" style="86"/>
    <col min="13779" max="13779" width="5.5703125" style="86" customWidth="1"/>
    <col min="13780" max="13780" width="5" style="86" customWidth="1"/>
    <col min="13781" max="13784" width="6.85546875" style="86" customWidth="1"/>
    <col min="13785" max="13785" width="5.5703125" style="86" customWidth="1"/>
    <col min="13786" max="13786" width="6.85546875" style="86" customWidth="1"/>
    <col min="13787" max="13787" width="16.140625" style="86" customWidth="1"/>
    <col min="13788" max="13788" width="13.85546875" style="86" customWidth="1"/>
    <col min="13789" max="13789" width="12.42578125" style="86" customWidth="1"/>
    <col min="13790" max="13790" width="13.5703125" style="86" customWidth="1"/>
    <col min="13791" max="13791" width="11.5703125" style="86" customWidth="1"/>
    <col min="13792" max="13792" width="13" style="86" customWidth="1"/>
    <col min="13793" max="13793" width="13.5703125" style="86" customWidth="1"/>
    <col min="13794" max="13794" width="9.7109375" style="86" customWidth="1"/>
    <col min="13795" max="13795" width="11.42578125" style="86" customWidth="1"/>
    <col min="13796" max="13796" width="2.140625" style="86" customWidth="1"/>
    <col min="13797" max="14034" width="11.42578125" style="86"/>
    <col min="14035" max="14035" width="5.5703125" style="86" customWidth="1"/>
    <col min="14036" max="14036" width="5" style="86" customWidth="1"/>
    <col min="14037" max="14040" width="6.85546875" style="86" customWidth="1"/>
    <col min="14041" max="14041" width="5.5703125" style="86" customWidth="1"/>
    <col min="14042" max="14042" width="6.85546875" style="86" customWidth="1"/>
    <col min="14043" max="14043" width="16.140625" style="86" customWidth="1"/>
    <col min="14044" max="14044" width="13.85546875" style="86" customWidth="1"/>
    <col min="14045" max="14045" width="12.42578125" style="86" customWidth="1"/>
    <col min="14046" max="14046" width="13.5703125" style="86" customWidth="1"/>
    <col min="14047" max="14047" width="11.5703125" style="86" customWidth="1"/>
    <col min="14048" max="14048" width="13" style="86" customWidth="1"/>
    <col min="14049" max="14049" width="13.5703125" style="86" customWidth="1"/>
    <col min="14050" max="14050" width="9.7109375" style="86" customWidth="1"/>
    <col min="14051" max="14051" width="11.42578125" style="86" customWidth="1"/>
    <col min="14052" max="14052" width="2.140625" style="86" customWidth="1"/>
    <col min="14053" max="14290" width="11.42578125" style="86"/>
    <col min="14291" max="14291" width="5.5703125" style="86" customWidth="1"/>
    <col min="14292" max="14292" width="5" style="86" customWidth="1"/>
    <col min="14293" max="14296" width="6.85546875" style="86" customWidth="1"/>
    <col min="14297" max="14297" width="5.5703125" style="86" customWidth="1"/>
    <col min="14298" max="14298" width="6.85546875" style="86" customWidth="1"/>
    <col min="14299" max="14299" width="16.140625" style="86" customWidth="1"/>
    <col min="14300" max="14300" width="13.85546875" style="86" customWidth="1"/>
    <col min="14301" max="14301" width="12.42578125" style="86" customWidth="1"/>
    <col min="14302" max="14302" width="13.5703125" style="86" customWidth="1"/>
    <col min="14303" max="14303" width="11.5703125" style="86" customWidth="1"/>
    <col min="14304" max="14304" width="13" style="86" customWidth="1"/>
    <col min="14305" max="14305" width="13.5703125" style="86" customWidth="1"/>
    <col min="14306" max="14306" width="9.7109375" style="86" customWidth="1"/>
    <col min="14307" max="14307" width="11.42578125" style="86" customWidth="1"/>
    <col min="14308" max="14308" width="2.140625" style="86" customWidth="1"/>
    <col min="14309" max="14546" width="11.42578125" style="86"/>
    <col min="14547" max="14547" width="5.5703125" style="86" customWidth="1"/>
    <col min="14548" max="14548" width="5" style="86" customWidth="1"/>
    <col min="14549" max="14552" width="6.85546875" style="86" customWidth="1"/>
    <col min="14553" max="14553" width="5.5703125" style="86" customWidth="1"/>
    <col min="14554" max="14554" width="6.85546875" style="86" customWidth="1"/>
    <col min="14555" max="14555" width="16.140625" style="86" customWidth="1"/>
    <col min="14556" max="14556" width="13.85546875" style="86" customWidth="1"/>
    <col min="14557" max="14557" width="12.42578125" style="86" customWidth="1"/>
    <col min="14558" max="14558" width="13.5703125" style="86" customWidth="1"/>
    <col min="14559" max="14559" width="11.5703125" style="86" customWidth="1"/>
    <col min="14560" max="14560" width="13" style="86" customWidth="1"/>
    <col min="14561" max="14561" width="13.5703125" style="86" customWidth="1"/>
    <col min="14562" max="14562" width="9.7109375" style="86" customWidth="1"/>
    <col min="14563" max="14563" width="11.42578125" style="86" customWidth="1"/>
    <col min="14564" max="14564" width="2.140625" style="86" customWidth="1"/>
    <col min="14565" max="14802" width="11.42578125" style="86"/>
    <col min="14803" max="14803" width="5.5703125" style="86" customWidth="1"/>
    <col min="14804" max="14804" width="5" style="86" customWidth="1"/>
    <col min="14805" max="14808" width="6.85546875" style="86" customWidth="1"/>
    <col min="14809" max="14809" width="5.5703125" style="86" customWidth="1"/>
    <col min="14810" max="14810" width="6.85546875" style="86" customWidth="1"/>
    <col min="14811" max="14811" width="16.140625" style="86" customWidth="1"/>
    <col min="14812" max="14812" width="13.85546875" style="86" customWidth="1"/>
    <col min="14813" max="14813" width="12.42578125" style="86" customWidth="1"/>
    <col min="14814" max="14814" width="13.5703125" style="86" customWidth="1"/>
    <col min="14815" max="14815" width="11.5703125" style="86" customWidth="1"/>
    <col min="14816" max="14816" width="13" style="86" customWidth="1"/>
    <col min="14817" max="14817" width="13.5703125" style="86" customWidth="1"/>
    <col min="14818" max="14818" width="9.7109375" style="86" customWidth="1"/>
    <col min="14819" max="14819" width="11.42578125" style="86" customWidth="1"/>
    <col min="14820" max="14820" width="2.140625" style="86" customWidth="1"/>
    <col min="14821" max="15058" width="11.42578125" style="86"/>
    <col min="15059" max="15059" width="5.5703125" style="86" customWidth="1"/>
    <col min="15060" max="15060" width="5" style="86" customWidth="1"/>
    <col min="15061" max="15064" width="6.85546875" style="86" customWidth="1"/>
    <col min="15065" max="15065" width="5.5703125" style="86" customWidth="1"/>
    <col min="15066" max="15066" width="6.85546875" style="86" customWidth="1"/>
    <col min="15067" max="15067" width="16.140625" style="86" customWidth="1"/>
    <col min="15068" max="15068" width="13.85546875" style="86" customWidth="1"/>
    <col min="15069" max="15069" width="12.42578125" style="86" customWidth="1"/>
    <col min="15070" max="15070" width="13.5703125" style="86" customWidth="1"/>
    <col min="15071" max="15071" width="11.5703125" style="86" customWidth="1"/>
    <col min="15072" max="15072" width="13" style="86" customWidth="1"/>
    <col min="15073" max="15073" width="13.5703125" style="86" customWidth="1"/>
    <col min="15074" max="15074" width="9.7109375" style="86" customWidth="1"/>
    <col min="15075" max="15075" width="11.42578125" style="86" customWidth="1"/>
    <col min="15076" max="15076" width="2.140625" style="86" customWidth="1"/>
    <col min="15077" max="15314" width="11.42578125" style="86"/>
    <col min="15315" max="15315" width="5.5703125" style="86" customWidth="1"/>
    <col min="15316" max="15316" width="5" style="86" customWidth="1"/>
    <col min="15317" max="15320" width="6.85546875" style="86" customWidth="1"/>
    <col min="15321" max="15321" width="5.5703125" style="86" customWidth="1"/>
    <col min="15322" max="15322" width="6.85546875" style="86" customWidth="1"/>
    <col min="15323" max="15323" width="16.140625" style="86" customWidth="1"/>
    <col min="15324" max="15324" width="13.85546875" style="86" customWidth="1"/>
    <col min="15325" max="15325" width="12.42578125" style="86" customWidth="1"/>
    <col min="15326" max="15326" width="13.5703125" style="86" customWidth="1"/>
    <col min="15327" max="15327" width="11.5703125" style="86" customWidth="1"/>
    <col min="15328" max="15328" width="13" style="86" customWidth="1"/>
    <col min="15329" max="15329" width="13.5703125" style="86" customWidth="1"/>
    <col min="15330" max="15330" width="9.7109375" style="86" customWidth="1"/>
    <col min="15331" max="15331" width="11.42578125" style="86" customWidth="1"/>
    <col min="15332" max="15332" width="2.140625" style="86" customWidth="1"/>
    <col min="15333" max="15570" width="11.42578125" style="86"/>
    <col min="15571" max="15571" width="5.5703125" style="86" customWidth="1"/>
    <col min="15572" max="15572" width="5" style="86" customWidth="1"/>
    <col min="15573" max="15576" width="6.85546875" style="86" customWidth="1"/>
    <col min="15577" max="15577" width="5.5703125" style="86" customWidth="1"/>
    <col min="15578" max="15578" width="6.85546875" style="86" customWidth="1"/>
    <col min="15579" max="15579" width="16.140625" style="86" customWidth="1"/>
    <col min="15580" max="15580" width="13.85546875" style="86" customWidth="1"/>
    <col min="15581" max="15581" width="12.42578125" style="86" customWidth="1"/>
    <col min="15582" max="15582" width="13.5703125" style="86" customWidth="1"/>
    <col min="15583" max="15583" width="11.5703125" style="86" customWidth="1"/>
    <col min="15584" max="15584" width="13" style="86" customWidth="1"/>
    <col min="15585" max="15585" width="13.5703125" style="86" customWidth="1"/>
    <col min="15586" max="15586" width="9.7109375" style="86" customWidth="1"/>
    <col min="15587" max="15587" width="11.42578125" style="86" customWidth="1"/>
    <col min="15588" max="15588" width="2.140625" style="86" customWidth="1"/>
    <col min="15589" max="15826" width="11.42578125" style="86"/>
    <col min="15827" max="15827" width="5.5703125" style="86" customWidth="1"/>
    <col min="15828" max="15828" width="5" style="86" customWidth="1"/>
    <col min="15829" max="15832" width="6.85546875" style="86" customWidth="1"/>
    <col min="15833" max="15833" width="5.5703125" style="86" customWidth="1"/>
    <col min="15834" max="15834" width="6.85546875" style="86" customWidth="1"/>
    <col min="15835" max="15835" width="16.140625" style="86" customWidth="1"/>
    <col min="15836" max="15836" width="13.85546875" style="86" customWidth="1"/>
    <col min="15837" max="15837" width="12.42578125" style="86" customWidth="1"/>
    <col min="15838" max="15838" width="13.5703125" style="86" customWidth="1"/>
    <col min="15839" max="15839" width="11.5703125" style="86" customWidth="1"/>
    <col min="15840" max="15840" width="13" style="86" customWidth="1"/>
    <col min="15841" max="15841" width="13.5703125" style="86" customWidth="1"/>
    <col min="15842" max="15842" width="9.7109375" style="86" customWidth="1"/>
    <col min="15843" max="15843" width="11.42578125" style="86" customWidth="1"/>
    <col min="15844" max="15844" width="2.140625" style="86" customWidth="1"/>
    <col min="15845" max="16082" width="11.42578125" style="86"/>
    <col min="16083" max="16083" width="5.5703125" style="86" customWidth="1"/>
    <col min="16084" max="16084" width="5" style="86" customWidth="1"/>
    <col min="16085" max="16088" width="6.85546875" style="86" customWidth="1"/>
    <col min="16089" max="16089" width="5.5703125" style="86" customWidth="1"/>
    <col min="16090" max="16090" width="6.85546875" style="86" customWidth="1"/>
    <col min="16091" max="16091" width="16.140625" style="86" customWidth="1"/>
    <col min="16092" max="16092" width="13.85546875" style="86" customWidth="1"/>
    <col min="16093" max="16093" width="12.42578125" style="86" customWidth="1"/>
    <col min="16094" max="16094" width="13.5703125" style="86" customWidth="1"/>
    <col min="16095" max="16095" width="11.5703125" style="86" customWidth="1"/>
    <col min="16096" max="16096" width="13" style="86" customWidth="1"/>
    <col min="16097" max="16097" width="13.5703125" style="86" customWidth="1"/>
    <col min="16098" max="16098" width="9.7109375" style="86" customWidth="1"/>
    <col min="16099" max="16099" width="11.42578125" style="86" customWidth="1"/>
    <col min="16100" max="16100" width="2.140625" style="86" customWidth="1"/>
    <col min="16101" max="16384" width="11.42578125" style="86"/>
  </cols>
  <sheetData>
    <row r="1" spans="1:20" ht="35.25" customHeight="1">
      <c r="A1" s="326" t="s">
        <v>0</v>
      </c>
      <c r="B1" s="326"/>
      <c r="C1" s="292" t="s">
        <v>83</v>
      </c>
      <c r="E1" s="149"/>
      <c r="F1" s="149"/>
      <c r="G1" s="150"/>
      <c r="H1" s="149"/>
      <c r="I1" s="149"/>
    </row>
    <row r="2" spans="1:20" s="141" customFormat="1" ht="9" customHeight="1">
      <c r="A2" s="148"/>
      <c r="B2" s="148"/>
      <c r="C2" s="147"/>
      <c r="D2" s="146"/>
      <c r="E2" s="146"/>
      <c r="F2" s="146"/>
      <c r="G2" s="110"/>
      <c r="H2" s="145"/>
      <c r="I2" s="145"/>
    </row>
    <row r="3" spans="1:20" s="1" customFormat="1" ht="66" customHeight="1">
      <c r="A3" s="327" t="s">
        <v>469</v>
      </c>
      <c r="B3" s="327"/>
      <c r="C3" s="327"/>
      <c r="D3" s="327"/>
      <c r="E3" s="327"/>
      <c r="F3" s="327"/>
      <c r="G3" s="327"/>
      <c r="H3" s="327"/>
      <c r="I3" s="327"/>
    </row>
    <row r="4" spans="1:20" s="235" customFormat="1" ht="11.25" customHeight="1">
      <c r="A4" s="348" t="s">
        <v>5</v>
      </c>
      <c r="B4" s="350" t="s">
        <v>34</v>
      </c>
      <c r="C4" s="298"/>
      <c r="D4" s="257"/>
      <c r="E4" s="329" t="s">
        <v>1</v>
      </c>
      <c r="F4" s="329"/>
      <c r="G4" s="257"/>
      <c r="H4" s="328" t="s">
        <v>4</v>
      </c>
      <c r="I4" s="328"/>
    </row>
    <row r="5" spans="1:20" s="235" customFormat="1" ht="11.25" customHeight="1">
      <c r="A5" s="348"/>
      <c r="B5" s="350"/>
      <c r="C5" s="325" t="s">
        <v>2</v>
      </c>
      <c r="D5" s="325" t="s">
        <v>81</v>
      </c>
      <c r="E5" s="325" t="s">
        <v>82</v>
      </c>
      <c r="F5" s="34" t="s">
        <v>35</v>
      </c>
      <c r="G5" s="256"/>
      <c r="H5" s="329"/>
      <c r="I5" s="329"/>
    </row>
    <row r="6" spans="1:20" s="235" customFormat="1" ht="19.5" customHeight="1">
      <c r="A6" s="348"/>
      <c r="B6" s="350"/>
      <c r="C6" s="325"/>
      <c r="D6" s="325"/>
      <c r="E6" s="325"/>
      <c r="F6" s="257" t="s">
        <v>92</v>
      </c>
      <c r="G6" s="257"/>
      <c r="H6" s="256" t="s">
        <v>81</v>
      </c>
      <c r="I6" s="256" t="s">
        <v>6</v>
      </c>
    </row>
    <row r="7" spans="1:20" s="235" customFormat="1" ht="11.25" customHeight="1">
      <c r="A7" s="349"/>
      <c r="B7" s="351"/>
      <c r="C7" s="253" t="s">
        <v>7</v>
      </c>
      <c r="D7" s="253" t="s">
        <v>8</v>
      </c>
      <c r="E7" s="253" t="s">
        <v>9</v>
      </c>
      <c r="F7" s="258" t="s">
        <v>10</v>
      </c>
      <c r="G7" s="258"/>
      <c r="H7" s="258" t="s">
        <v>78</v>
      </c>
      <c r="I7" s="258" t="s">
        <v>79</v>
      </c>
    </row>
    <row r="8" spans="1:20" ht="10.5" customHeight="1">
      <c r="A8" s="4" t="s">
        <v>258</v>
      </c>
      <c r="B8" s="144"/>
      <c r="C8" s="143">
        <f>SUM(C9,C13,C20,C24,C26,C28,C31,C33,C36,C44,C59,C61,C65,C70,C75,C83,C88,C90,C97,C99,C103,C106,C108,C110,C112,C115,C123)</f>
        <v>27424643714.596123</v>
      </c>
      <c r="D8" s="143">
        <f>SUM(D9,D13,D20,D24,D26,D28,D31,D33,D36,D44,D59,D61,D65,D70,D75,D83,D88,D90,D97,D99,D103,D106,D108,D110,D112,D115,D123)</f>
        <v>26493393526.608166</v>
      </c>
      <c r="E8" s="143">
        <f>SUM(E9,E13,E20,E24,E26,E28,E31,E33,E36,E44,E59,E61,E65,E70,E75,E83,E88,E90,E97,E99,E103,E106,E108,E110,E112,E115,E123)</f>
        <v>5227818374.10816</v>
      </c>
      <c r="F8" s="143">
        <f>SUM(F9,F13,F20,F24,F26,F28,F31,F33,F36,F44,F59,F61,F65,F70,F75,F83,F88,F90,F97,F99,F103,F106,F108,F110,F112,F115,F123)</f>
        <v>4829962785.6616726</v>
      </c>
      <c r="G8" s="143"/>
      <c r="H8" s="12">
        <f t="shared" ref="H8:H39" si="0">IFERROR(+F8/D8*100,"n.a.")</f>
        <v>18.230819622298615</v>
      </c>
      <c r="I8" s="12">
        <f t="shared" ref="I8:I39" si="1">IFERROR(+F8/E8*100,"n.a.")</f>
        <v>92.389644016384565</v>
      </c>
      <c r="K8" s="41"/>
      <c r="L8" s="41"/>
      <c r="M8" s="37"/>
      <c r="N8" s="37"/>
      <c r="O8" s="37"/>
      <c r="P8" s="38"/>
      <c r="Q8" s="38"/>
      <c r="R8" s="39"/>
      <c r="S8" s="40"/>
      <c r="T8" s="40"/>
    </row>
    <row r="9" spans="1:20" ht="10.5" customHeight="1">
      <c r="A9" s="21" t="s">
        <v>468</v>
      </c>
      <c r="B9" s="21"/>
      <c r="C9" s="124">
        <f>+C10</f>
        <v>29000000</v>
      </c>
      <c r="D9" s="124">
        <f>+D10</f>
        <v>29000000</v>
      </c>
      <c r="E9" s="124">
        <f>+E10</f>
        <v>7250000</v>
      </c>
      <c r="F9" s="124">
        <f>+F10</f>
        <v>401130</v>
      </c>
      <c r="G9" s="124"/>
      <c r="H9" s="23">
        <f t="shared" si="0"/>
        <v>1.3832068965517241</v>
      </c>
      <c r="I9" s="23">
        <f t="shared" si="1"/>
        <v>5.5328275862068965</v>
      </c>
      <c r="K9" s="41"/>
      <c r="L9" s="41"/>
      <c r="M9" s="37"/>
      <c r="N9" s="37"/>
      <c r="O9" s="37"/>
      <c r="P9" s="38"/>
      <c r="Q9" s="38"/>
      <c r="R9" s="39"/>
      <c r="S9" s="40"/>
      <c r="T9" s="40"/>
    </row>
    <row r="10" spans="1:20" ht="10.5" customHeight="1">
      <c r="A10" s="5"/>
      <c r="B10" s="5" t="s">
        <v>467</v>
      </c>
      <c r="C10" s="121">
        <f>SUM(C11:C12)</f>
        <v>29000000</v>
      </c>
      <c r="D10" s="121">
        <f>SUM(D11:D12)</f>
        <v>29000000</v>
      </c>
      <c r="E10" s="121">
        <f>SUM(E11:E12)</f>
        <v>7250000</v>
      </c>
      <c r="F10" s="121">
        <f>SUM(F11:F12)</f>
        <v>401130</v>
      </c>
      <c r="G10" s="139"/>
      <c r="H10" s="14">
        <f t="shared" si="0"/>
        <v>1.3832068965517241</v>
      </c>
      <c r="I10" s="14">
        <f t="shared" si="1"/>
        <v>5.5328275862068965</v>
      </c>
      <c r="K10" s="41"/>
      <c r="L10" s="41"/>
      <c r="M10" s="37"/>
      <c r="N10" s="37"/>
      <c r="O10" s="37"/>
      <c r="P10" s="38"/>
      <c r="Q10" s="38"/>
      <c r="R10" s="39"/>
      <c r="S10" s="40"/>
      <c r="T10" s="40"/>
    </row>
    <row r="11" spans="1:20" ht="10.5" customHeight="1">
      <c r="A11" s="5"/>
      <c r="B11" s="142" t="s">
        <v>466</v>
      </c>
      <c r="C11" s="139">
        <v>23000000</v>
      </c>
      <c r="D11" s="121">
        <v>23000000</v>
      </c>
      <c r="E11" s="121">
        <v>5750000</v>
      </c>
      <c r="F11" s="121">
        <v>0</v>
      </c>
      <c r="G11" s="139"/>
      <c r="H11" s="14">
        <f t="shared" si="0"/>
        <v>0</v>
      </c>
      <c r="I11" s="14">
        <f t="shared" si="1"/>
        <v>0</v>
      </c>
      <c r="K11" s="41"/>
      <c r="L11" s="41"/>
      <c r="M11" s="37"/>
      <c r="N11" s="37"/>
      <c r="O11" s="37"/>
      <c r="P11" s="38"/>
      <c r="Q11" s="38"/>
      <c r="R11" s="39"/>
      <c r="S11" s="40"/>
      <c r="T11" s="40"/>
    </row>
    <row r="12" spans="1:20" ht="10.5" customHeight="1">
      <c r="A12" s="5"/>
      <c r="B12" s="142" t="s">
        <v>465</v>
      </c>
      <c r="C12" s="139">
        <v>6000000</v>
      </c>
      <c r="D12" s="121">
        <v>6000000</v>
      </c>
      <c r="E12" s="121">
        <v>1500000</v>
      </c>
      <c r="F12" s="121">
        <v>401130</v>
      </c>
      <c r="G12" s="139"/>
      <c r="H12" s="14">
        <f t="shared" si="0"/>
        <v>6.6854999999999993</v>
      </c>
      <c r="I12" s="14">
        <f t="shared" si="1"/>
        <v>26.741999999999997</v>
      </c>
      <c r="K12" s="41"/>
      <c r="L12" s="41"/>
      <c r="M12" s="37"/>
      <c r="N12" s="37"/>
      <c r="O12" s="37"/>
      <c r="P12" s="38"/>
      <c r="Q12" s="38"/>
      <c r="R12" s="39"/>
      <c r="S12" s="40"/>
      <c r="T12" s="40"/>
    </row>
    <row r="13" spans="1:20" ht="10.5" customHeight="1">
      <c r="A13" s="21" t="s">
        <v>55</v>
      </c>
      <c r="B13" s="100"/>
      <c r="C13" s="124">
        <f>SUM(C14:C19)</f>
        <v>213185374</v>
      </c>
      <c r="D13" s="124">
        <f>SUM(D14:D19)</f>
        <v>194275457.97999999</v>
      </c>
      <c r="E13" s="124">
        <f>SUM(E14:E19)</f>
        <v>7589836.3300000001</v>
      </c>
      <c r="F13" s="124">
        <f>SUM(F14:F19)</f>
        <v>7589836.3300000001</v>
      </c>
      <c r="G13" s="124"/>
      <c r="H13" s="23">
        <f t="shared" si="0"/>
        <v>3.9067396411858404</v>
      </c>
      <c r="I13" s="23">
        <f t="shared" si="1"/>
        <v>100</v>
      </c>
      <c r="K13" s="41"/>
      <c r="L13" s="41"/>
      <c r="M13" s="37"/>
      <c r="N13" s="37"/>
      <c r="O13" s="37"/>
      <c r="P13" s="38"/>
      <c r="Q13" s="38"/>
      <c r="R13" s="39"/>
      <c r="S13" s="40"/>
      <c r="T13" s="40"/>
    </row>
    <row r="14" spans="1:20" ht="10.5" customHeight="1">
      <c r="A14" s="5"/>
      <c r="B14" s="5" t="s">
        <v>464</v>
      </c>
      <c r="C14" s="122">
        <v>171836378</v>
      </c>
      <c r="D14" s="121">
        <v>153038056.44</v>
      </c>
      <c r="E14" s="121">
        <v>7589836.3300000001</v>
      </c>
      <c r="F14" s="121">
        <v>7589836.3300000001</v>
      </c>
      <c r="G14" s="120"/>
      <c r="H14" s="14">
        <f t="shared" si="0"/>
        <v>4.95944375311357</v>
      </c>
      <c r="I14" s="14">
        <f t="shared" si="1"/>
        <v>100</v>
      </c>
      <c r="K14" s="41"/>
      <c r="L14" s="41"/>
      <c r="M14" s="37"/>
      <c r="N14" s="37"/>
      <c r="O14" s="37"/>
      <c r="P14" s="38"/>
      <c r="Q14" s="38"/>
      <c r="R14" s="39"/>
      <c r="S14" s="40"/>
      <c r="T14" s="40"/>
    </row>
    <row r="15" spans="1:20" ht="10.5" customHeight="1">
      <c r="A15" s="5"/>
      <c r="B15" s="5" t="s">
        <v>463</v>
      </c>
      <c r="C15" s="122">
        <v>7452000</v>
      </c>
      <c r="D15" s="121">
        <v>7452000</v>
      </c>
      <c r="E15" s="121">
        <v>0</v>
      </c>
      <c r="F15" s="121">
        <v>0</v>
      </c>
      <c r="G15" s="120"/>
      <c r="H15" s="14">
        <f t="shared" si="0"/>
        <v>0</v>
      </c>
      <c r="I15" s="14" t="str">
        <f t="shared" si="1"/>
        <v>n.a.</v>
      </c>
      <c r="K15" s="41"/>
      <c r="L15" s="41"/>
      <c r="M15" s="37"/>
      <c r="N15" s="37"/>
      <c r="O15" s="37"/>
      <c r="P15" s="38"/>
      <c r="Q15" s="38"/>
      <c r="R15" s="39"/>
      <c r="S15" s="40"/>
      <c r="T15" s="40"/>
    </row>
    <row r="16" spans="1:20" s="141" customFormat="1" ht="10.5" customHeight="1">
      <c r="A16" s="5"/>
      <c r="B16" s="10" t="s">
        <v>462</v>
      </c>
      <c r="C16" s="122">
        <v>3300736</v>
      </c>
      <c r="D16" s="121">
        <v>3300736</v>
      </c>
      <c r="E16" s="121">
        <v>0</v>
      </c>
      <c r="F16" s="121">
        <v>0</v>
      </c>
      <c r="G16" s="120"/>
      <c r="H16" s="14">
        <f t="shared" si="0"/>
        <v>0</v>
      </c>
      <c r="I16" s="14" t="str">
        <f t="shared" si="1"/>
        <v>n.a.</v>
      </c>
      <c r="K16" s="41"/>
      <c r="L16" s="41"/>
      <c r="M16" s="37"/>
      <c r="N16" s="37"/>
      <c r="O16" s="37"/>
      <c r="P16" s="38"/>
      <c r="Q16" s="38"/>
      <c r="R16" s="39"/>
      <c r="S16" s="40"/>
      <c r="T16" s="40"/>
    </row>
    <row r="17" spans="1:20" s="141" customFormat="1" ht="10.5" customHeight="1">
      <c r="A17" s="5"/>
      <c r="B17" s="10" t="s">
        <v>461</v>
      </c>
      <c r="C17" s="122">
        <v>19076260</v>
      </c>
      <c r="D17" s="121">
        <v>19076260</v>
      </c>
      <c r="E17" s="121">
        <v>0</v>
      </c>
      <c r="F17" s="121">
        <v>0</v>
      </c>
      <c r="G17" s="120"/>
      <c r="H17" s="14">
        <f t="shared" si="0"/>
        <v>0</v>
      </c>
      <c r="I17" s="14" t="str">
        <f t="shared" si="1"/>
        <v>n.a.</v>
      </c>
      <c r="K17" s="41"/>
      <c r="L17" s="41"/>
      <c r="M17" s="37"/>
      <c r="N17" s="37"/>
      <c r="O17" s="37"/>
      <c r="P17" s="38"/>
      <c r="Q17" s="38"/>
      <c r="R17" s="39"/>
      <c r="S17" s="40"/>
      <c r="T17" s="40"/>
    </row>
    <row r="18" spans="1:20" s="141" customFormat="1" ht="10.5" customHeight="1">
      <c r="A18" s="5"/>
      <c r="B18" s="10" t="s">
        <v>460</v>
      </c>
      <c r="C18" s="122">
        <v>1520000</v>
      </c>
      <c r="D18" s="121">
        <v>1408405.54</v>
      </c>
      <c r="E18" s="121">
        <v>0</v>
      </c>
      <c r="F18" s="121">
        <v>0</v>
      </c>
      <c r="G18" s="120"/>
      <c r="H18" s="14">
        <f t="shared" si="0"/>
        <v>0</v>
      </c>
      <c r="I18" s="14" t="str">
        <f t="shared" si="1"/>
        <v>n.a.</v>
      </c>
      <c r="K18" s="41"/>
      <c r="L18" s="41"/>
      <c r="M18" s="37"/>
      <c r="N18" s="37"/>
      <c r="O18" s="37"/>
      <c r="P18" s="38"/>
      <c r="Q18" s="38"/>
      <c r="R18" s="39"/>
      <c r="S18" s="40"/>
      <c r="T18" s="40"/>
    </row>
    <row r="19" spans="1:20" s="141" customFormat="1" ht="10.5" customHeight="1">
      <c r="A19" s="5"/>
      <c r="B19" s="5" t="s">
        <v>459</v>
      </c>
      <c r="C19" s="122">
        <v>10000000</v>
      </c>
      <c r="D19" s="121">
        <v>10000000</v>
      </c>
      <c r="E19" s="121">
        <v>0</v>
      </c>
      <c r="F19" s="121">
        <v>0</v>
      </c>
      <c r="G19" s="120"/>
      <c r="H19" s="14">
        <f t="shared" si="0"/>
        <v>0</v>
      </c>
      <c r="I19" s="14" t="str">
        <f t="shared" si="1"/>
        <v>n.a.</v>
      </c>
      <c r="K19" s="41"/>
      <c r="L19" s="41"/>
      <c r="M19" s="37"/>
      <c r="N19" s="37"/>
      <c r="O19" s="37"/>
      <c r="P19" s="38"/>
      <c r="Q19" s="38"/>
      <c r="R19" s="39"/>
      <c r="S19" s="40"/>
      <c r="T19" s="40"/>
    </row>
    <row r="20" spans="1:20" ht="10.5" customHeight="1">
      <c r="A20" s="21" t="s">
        <v>372</v>
      </c>
      <c r="B20" s="100"/>
      <c r="C20" s="124">
        <f>SUM(C21:C23)</f>
        <v>17000000</v>
      </c>
      <c r="D20" s="124">
        <f>SUM(D21:D23)</f>
        <v>16999987.129999999</v>
      </c>
      <c r="E20" s="124">
        <f>SUM(E21:E23)</f>
        <v>12338683.189999999</v>
      </c>
      <c r="F20" s="124">
        <f>SUM(F21:F23)</f>
        <v>11646427.059999999</v>
      </c>
      <c r="G20" s="124"/>
      <c r="H20" s="23">
        <f t="shared" si="0"/>
        <v>68.508446335512019</v>
      </c>
      <c r="I20" s="23">
        <f t="shared" si="1"/>
        <v>94.389546118170486</v>
      </c>
      <c r="K20" s="41"/>
      <c r="L20" s="41"/>
      <c r="M20" s="37"/>
      <c r="N20" s="37"/>
      <c r="O20" s="37"/>
      <c r="P20" s="38"/>
      <c r="Q20" s="38"/>
      <c r="R20" s="39"/>
      <c r="S20" s="40"/>
      <c r="T20" s="40"/>
    </row>
    <row r="21" spans="1:20" ht="10.5" customHeight="1">
      <c r="A21" s="5"/>
      <c r="B21" s="10" t="s">
        <v>458</v>
      </c>
      <c r="C21" s="122">
        <v>12000000</v>
      </c>
      <c r="D21" s="121">
        <v>12000000</v>
      </c>
      <c r="E21" s="121">
        <v>12000000</v>
      </c>
      <c r="F21" s="121">
        <v>11541817.859999999</v>
      </c>
      <c r="G21" s="135"/>
      <c r="H21" s="14">
        <f t="shared" si="0"/>
        <v>96.181815499999985</v>
      </c>
      <c r="I21" s="14">
        <f t="shared" si="1"/>
        <v>96.181815499999985</v>
      </c>
      <c r="K21" s="41"/>
      <c r="L21" s="41"/>
      <c r="M21" s="37"/>
      <c r="N21" s="37"/>
      <c r="O21" s="37"/>
      <c r="P21" s="38"/>
      <c r="Q21" s="38"/>
      <c r="R21" s="39"/>
      <c r="S21" s="40"/>
      <c r="T21" s="40"/>
    </row>
    <row r="22" spans="1:20" ht="10.5" customHeight="1">
      <c r="A22" s="5"/>
      <c r="B22" s="10" t="s">
        <v>39</v>
      </c>
      <c r="C22" s="122">
        <v>4000000</v>
      </c>
      <c r="D22" s="121">
        <v>3999987.13</v>
      </c>
      <c r="E22" s="121">
        <v>161683.19</v>
      </c>
      <c r="F22" s="121">
        <v>24000</v>
      </c>
      <c r="G22" s="135"/>
      <c r="H22" s="14">
        <f t="shared" si="0"/>
        <v>0.60000193050621142</v>
      </c>
      <c r="I22" s="14">
        <f t="shared" si="1"/>
        <v>14.843843692099345</v>
      </c>
      <c r="K22" s="41"/>
      <c r="L22" s="41"/>
      <c r="M22" s="37"/>
      <c r="N22" s="37"/>
      <c r="O22" s="37"/>
      <c r="P22" s="38"/>
      <c r="Q22" s="38"/>
      <c r="R22" s="39"/>
      <c r="S22" s="40"/>
      <c r="T22" s="40"/>
    </row>
    <row r="23" spans="1:20" ht="10.5" customHeight="1">
      <c r="A23" s="5"/>
      <c r="B23" s="5" t="s">
        <v>457</v>
      </c>
      <c r="C23" s="122">
        <v>1000000</v>
      </c>
      <c r="D23" s="121">
        <v>1000000</v>
      </c>
      <c r="E23" s="121">
        <v>177000</v>
      </c>
      <c r="F23" s="121">
        <v>80609.2</v>
      </c>
      <c r="G23" s="135"/>
      <c r="H23" s="14">
        <f t="shared" si="0"/>
        <v>8.0609199999999994</v>
      </c>
      <c r="I23" s="14">
        <f t="shared" si="1"/>
        <v>45.541920903954804</v>
      </c>
      <c r="K23" s="41"/>
      <c r="L23" s="41"/>
      <c r="M23" s="37"/>
      <c r="N23" s="37"/>
      <c r="O23" s="37"/>
      <c r="P23" s="38"/>
      <c r="Q23" s="38"/>
      <c r="R23" s="39"/>
      <c r="S23" s="40"/>
      <c r="T23" s="40"/>
    </row>
    <row r="24" spans="1:20" ht="10.5" customHeight="1">
      <c r="A24" s="21" t="s">
        <v>456</v>
      </c>
      <c r="B24" s="100"/>
      <c r="C24" s="124">
        <f>SUM(C25:C25)</f>
        <v>4000000</v>
      </c>
      <c r="D24" s="124">
        <f>SUM(D25:D25)</f>
        <v>4000000</v>
      </c>
      <c r="E24" s="124">
        <f>SUM(E25:E25)</f>
        <v>116</v>
      </c>
      <c r="F24" s="124">
        <f>SUM(F25:F25)</f>
        <v>116</v>
      </c>
      <c r="G24" s="124"/>
      <c r="H24" s="126">
        <f t="shared" si="0"/>
        <v>2.8999999999999998E-3</v>
      </c>
      <c r="I24" s="126">
        <f t="shared" si="1"/>
        <v>100</v>
      </c>
      <c r="K24" s="41"/>
      <c r="L24" s="41"/>
      <c r="M24" s="37"/>
      <c r="N24" s="37"/>
      <c r="O24" s="37"/>
      <c r="P24" s="38"/>
      <c r="Q24" s="38"/>
      <c r="R24" s="39"/>
      <c r="S24" s="40"/>
      <c r="T24" s="40"/>
    </row>
    <row r="25" spans="1:20" ht="10.5" customHeight="1">
      <c r="A25" s="5"/>
      <c r="B25" s="5" t="s">
        <v>39</v>
      </c>
      <c r="C25" s="122">
        <v>4000000</v>
      </c>
      <c r="D25" s="121">
        <v>4000000</v>
      </c>
      <c r="E25" s="121">
        <v>116</v>
      </c>
      <c r="F25" s="121">
        <v>116</v>
      </c>
      <c r="G25" s="135"/>
      <c r="H25" s="14">
        <f t="shared" si="0"/>
        <v>2.8999999999999998E-3</v>
      </c>
      <c r="I25" s="14">
        <f t="shared" si="1"/>
        <v>100</v>
      </c>
      <c r="K25" s="41"/>
      <c r="L25" s="41"/>
      <c r="M25" s="37"/>
      <c r="N25" s="37"/>
      <c r="O25" s="37"/>
      <c r="P25" s="38"/>
      <c r="Q25" s="38"/>
      <c r="R25" s="39"/>
      <c r="S25" s="40"/>
      <c r="T25" s="40"/>
    </row>
    <row r="26" spans="1:20" ht="10.5" customHeight="1">
      <c r="A26" s="21" t="s">
        <v>455</v>
      </c>
      <c r="B26" s="100"/>
      <c r="C26" s="124">
        <f>SUM(C27:C27)</f>
        <v>108000000</v>
      </c>
      <c r="D26" s="124">
        <f>SUM(D27:D27)</f>
        <v>108000000</v>
      </c>
      <c r="E26" s="124">
        <f>SUM(E27:E27)</f>
        <v>0</v>
      </c>
      <c r="F26" s="124">
        <f>SUM(F27:F27)</f>
        <v>0</v>
      </c>
      <c r="G26" s="124"/>
      <c r="H26" s="126">
        <f t="shared" si="0"/>
        <v>0</v>
      </c>
      <c r="I26" s="23" t="str">
        <f t="shared" si="1"/>
        <v>n.a.</v>
      </c>
      <c r="K26" s="41"/>
      <c r="L26" s="41"/>
      <c r="M26" s="37"/>
      <c r="N26" s="37"/>
      <c r="O26" s="37"/>
      <c r="P26" s="38"/>
      <c r="Q26" s="38"/>
      <c r="R26" s="39"/>
      <c r="S26" s="40"/>
      <c r="T26" s="40"/>
    </row>
    <row r="27" spans="1:20" ht="10.5" customHeight="1">
      <c r="A27" s="5"/>
      <c r="B27" s="5" t="s">
        <v>454</v>
      </c>
      <c r="C27" s="122">
        <v>108000000</v>
      </c>
      <c r="D27" s="121">
        <v>108000000</v>
      </c>
      <c r="E27" s="121">
        <v>0</v>
      </c>
      <c r="F27" s="121">
        <v>0</v>
      </c>
      <c r="G27" s="135"/>
      <c r="H27" s="14">
        <f t="shared" si="0"/>
        <v>0</v>
      </c>
      <c r="I27" s="14" t="str">
        <f t="shared" si="1"/>
        <v>n.a.</v>
      </c>
      <c r="K27" s="41"/>
      <c r="L27" s="41"/>
      <c r="M27" s="37"/>
      <c r="N27" s="37"/>
      <c r="O27" s="37"/>
      <c r="P27" s="38"/>
      <c r="Q27" s="38"/>
      <c r="R27" s="39"/>
      <c r="S27" s="40"/>
      <c r="T27" s="40"/>
    </row>
    <row r="28" spans="1:20" ht="10.5" customHeight="1">
      <c r="A28" s="21" t="s">
        <v>453</v>
      </c>
      <c r="B28" s="100"/>
      <c r="C28" s="124">
        <f>SUM(C29:C30)</f>
        <v>2454471904.7680779</v>
      </c>
      <c r="D28" s="124">
        <f>SUM(D29:D30)</f>
        <v>2454154741.9920001</v>
      </c>
      <c r="E28" s="124">
        <f>SUM(E29:E30)</f>
        <v>42966154.131748237</v>
      </c>
      <c r="F28" s="124">
        <f>SUM(F29:F30)</f>
        <v>37105772.539109558</v>
      </c>
      <c r="G28" s="124"/>
      <c r="H28" s="23">
        <f t="shared" si="0"/>
        <v>1.5119573311416934</v>
      </c>
      <c r="I28" s="23">
        <f t="shared" si="1"/>
        <v>86.360469744001662</v>
      </c>
      <c r="K28" s="41"/>
      <c r="L28" s="41"/>
      <c r="M28" s="37"/>
      <c r="N28" s="37"/>
      <c r="O28" s="37"/>
      <c r="P28" s="38"/>
      <c r="Q28" s="38"/>
      <c r="R28" s="39"/>
      <c r="S28" s="40"/>
      <c r="T28" s="40"/>
    </row>
    <row r="29" spans="1:20" ht="10.5" customHeight="1">
      <c r="A29" s="5"/>
      <c r="B29" s="5" t="s">
        <v>452</v>
      </c>
      <c r="C29" s="122">
        <v>4438931.768077841</v>
      </c>
      <c r="D29" s="121">
        <v>4121768.9919998758</v>
      </c>
      <c r="E29" s="121">
        <v>1033482.3117482392</v>
      </c>
      <c r="F29" s="121">
        <v>953922.55910955684</v>
      </c>
      <c r="G29" s="120"/>
      <c r="H29" s="14">
        <f t="shared" si="0"/>
        <v>23.143523107701267</v>
      </c>
      <c r="I29" s="14">
        <f t="shared" si="1"/>
        <v>92.301778972481969</v>
      </c>
      <c r="K29" s="41"/>
      <c r="L29" s="41"/>
      <c r="M29" s="37"/>
      <c r="N29" s="37"/>
      <c r="O29" s="37"/>
      <c r="P29" s="38"/>
      <c r="Q29" s="38"/>
      <c r="R29" s="39"/>
      <c r="S29" s="40"/>
      <c r="T29" s="40"/>
    </row>
    <row r="30" spans="1:20" ht="10.5" customHeight="1">
      <c r="A30" s="5"/>
      <c r="B30" s="5" t="s">
        <v>59</v>
      </c>
      <c r="C30" s="122">
        <v>2450032973</v>
      </c>
      <c r="D30" s="121">
        <v>2450032973</v>
      </c>
      <c r="E30" s="121">
        <v>41932671.82</v>
      </c>
      <c r="F30" s="121">
        <v>36151849.980000004</v>
      </c>
      <c r="G30" s="120"/>
      <c r="H30" s="14">
        <f t="shared" si="0"/>
        <v>1.47556585476207</v>
      </c>
      <c r="I30" s="14">
        <f t="shared" si="1"/>
        <v>86.21403886493394</v>
      </c>
      <c r="K30" s="41"/>
      <c r="L30" s="41"/>
      <c r="M30" s="37"/>
      <c r="N30" s="37"/>
      <c r="O30" s="37"/>
      <c r="P30" s="38"/>
      <c r="Q30" s="38"/>
      <c r="R30" s="39"/>
      <c r="S30" s="40"/>
      <c r="T30" s="40"/>
    </row>
    <row r="31" spans="1:20" ht="10.5" customHeight="1">
      <c r="A31" s="21" t="s">
        <v>12</v>
      </c>
      <c r="B31" s="100"/>
      <c r="C31" s="124">
        <f>SUM(C32:C32)</f>
        <v>6283203</v>
      </c>
      <c r="D31" s="124">
        <f>SUM(D32:D32)</f>
        <v>6229755.8799999999</v>
      </c>
      <c r="E31" s="124">
        <f>SUM(E32:E32)</f>
        <v>597484.03999999992</v>
      </c>
      <c r="F31" s="124">
        <f>SUM(F32:F32)</f>
        <v>542648.76</v>
      </c>
      <c r="G31" s="124"/>
      <c r="H31" s="126">
        <f t="shared" si="0"/>
        <v>8.7105942905743525</v>
      </c>
      <c r="I31" s="126">
        <f t="shared" si="1"/>
        <v>90.822302132120555</v>
      </c>
      <c r="K31" s="41"/>
      <c r="L31" s="41"/>
      <c r="M31" s="37"/>
      <c r="N31" s="37"/>
      <c r="O31" s="37"/>
      <c r="P31" s="38"/>
      <c r="Q31" s="38"/>
      <c r="R31" s="39"/>
      <c r="S31" s="40"/>
      <c r="T31" s="40"/>
    </row>
    <row r="32" spans="1:20" ht="10.5" customHeight="1">
      <c r="A32" s="5"/>
      <c r="B32" s="10" t="s">
        <v>451</v>
      </c>
      <c r="C32" s="122">
        <v>6283203</v>
      </c>
      <c r="D32" s="121">
        <v>6229755.8799999999</v>
      </c>
      <c r="E32" s="121">
        <v>597484.03999999992</v>
      </c>
      <c r="F32" s="121">
        <v>542648.76</v>
      </c>
      <c r="G32" s="120"/>
      <c r="H32" s="14">
        <f t="shared" si="0"/>
        <v>8.7105942905743525</v>
      </c>
      <c r="I32" s="14">
        <f t="shared" si="1"/>
        <v>90.822302132120555</v>
      </c>
      <c r="K32" s="41"/>
      <c r="L32" s="41"/>
      <c r="M32" s="37"/>
      <c r="N32" s="37"/>
      <c r="O32" s="37"/>
      <c r="P32" s="38"/>
      <c r="Q32" s="38"/>
      <c r="R32" s="39"/>
      <c r="S32" s="40"/>
      <c r="T32" s="40"/>
    </row>
    <row r="33" spans="1:20" ht="10.5" customHeight="1">
      <c r="A33" s="21" t="s">
        <v>363</v>
      </c>
      <c r="B33" s="21"/>
      <c r="C33" s="124">
        <f>SUM(C34:C35)</f>
        <v>334000000</v>
      </c>
      <c r="D33" s="124">
        <f>SUM(D34:D35)</f>
        <v>332000000</v>
      </c>
      <c r="E33" s="124">
        <f>SUM(E34:E35)</f>
        <v>0</v>
      </c>
      <c r="F33" s="124">
        <f>SUM(F34:F35)</f>
        <v>0</v>
      </c>
      <c r="G33" s="124"/>
      <c r="H33" s="126">
        <f t="shared" si="0"/>
        <v>0</v>
      </c>
      <c r="I33" s="126" t="str">
        <f t="shared" si="1"/>
        <v>n.a.</v>
      </c>
      <c r="K33" s="41"/>
      <c r="L33" s="41"/>
      <c r="M33" s="37"/>
      <c r="N33" s="37"/>
      <c r="O33" s="37"/>
      <c r="P33" s="38"/>
      <c r="Q33" s="38"/>
      <c r="R33" s="39"/>
      <c r="S33" s="40"/>
      <c r="T33" s="40"/>
    </row>
    <row r="34" spans="1:20" ht="10.5" customHeight="1">
      <c r="A34" s="5"/>
      <c r="B34" s="10" t="s">
        <v>39</v>
      </c>
      <c r="C34" s="122">
        <v>4000000</v>
      </c>
      <c r="D34" s="121">
        <v>2000000</v>
      </c>
      <c r="E34" s="121">
        <v>0</v>
      </c>
      <c r="F34" s="121">
        <v>0</v>
      </c>
      <c r="G34" s="139"/>
      <c r="H34" s="14">
        <f t="shared" si="0"/>
        <v>0</v>
      </c>
      <c r="I34" s="14" t="str">
        <f t="shared" si="1"/>
        <v>n.a.</v>
      </c>
      <c r="K34" s="41"/>
      <c r="L34" s="41"/>
      <c r="M34" s="37"/>
      <c r="N34" s="37"/>
      <c r="O34" s="37"/>
      <c r="P34" s="38"/>
      <c r="Q34" s="38"/>
      <c r="R34" s="39"/>
      <c r="S34" s="40"/>
      <c r="T34" s="40"/>
    </row>
    <row r="35" spans="1:20" ht="10.5" customHeight="1">
      <c r="A35" s="5"/>
      <c r="B35" s="5" t="s">
        <v>450</v>
      </c>
      <c r="C35" s="122">
        <v>330000000</v>
      </c>
      <c r="D35" s="121">
        <v>330000000</v>
      </c>
      <c r="E35" s="121">
        <v>0</v>
      </c>
      <c r="F35" s="121">
        <v>0</v>
      </c>
      <c r="G35" s="135"/>
      <c r="H35" s="14">
        <f t="shared" si="0"/>
        <v>0</v>
      </c>
      <c r="I35" s="14" t="str">
        <f t="shared" si="1"/>
        <v>n.a.</v>
      </c>
      <c r="K35" s="41"/>
      <c r="L35" s="41"/>
      <c r="M35" s="37"/>
      <c r="N35" s="37"/>
      <c r="O35" s="37"/>
      <c r="P35" s="38"/>
      <c r="Q35" s="38"/>
      <c r="R35" s="39"/>
      <c r="S35" s="40"/>
      <c r="T35" s="40"/>
    </row>
    <row r="36" spans="1:20" ht="10.5" customHeight="1">
      <c r="A36" s="21" t="s">
        <v>449</v>
      </c>
      <c r="B36" s="100"/>
      <c r="C36" s="124">
        <f>SUM(C37:C43)</f>
        <v>3704977007.3789015</v>
      </c>
      <c r="D36" s="124">
        <f>SUM(D37:D43)</f>
        <v>3635579148.0785737</v>
      </c>
      <c r="E36" s="124">
        <f>SUM(E37:E43)</f>
        <v>660051945.54883766</v>
      </c>
      <c r="F36" s="124">
        <f>SUM(F37:F43)</f>
        <v>647056170.53150451</v>
      </c>
      <c r="G36" s="140"/>
      <c r="H36" s="126">
        <f t="shared" si="0"/>
        <v>17.797884303343466</v>
      </c>
      <c r="I36" s="126">
        <f t="shared" si="1"/>
        <v>98.031098142354978</v>
      </c>
      <c r="K36" s="41"/>
      <c r="L36" s="41"/>
      <c r="M36" s="37"/>
      <c r="N36" s="37"/>
      <c r="O36" s="37"/>
      <c r="P36" s="38"/>
      <c r="Q36" s="38"/>
      <c r="R36" s="39"/>
      <c r="S36" s="40"/>
      <c r="T36" s="40"/>
    </row>
    <row r="37" spans="1:20" ht="10.5" customHeight="1">
      <c r="A37" s="5"/>
      <c r="B37" s="5" t="s">
        <v>448</v>
      </c>
      <c r="C37" s="122">
        <v>160011856.60482433</v>
      </c>
      <c r="D37" s="121">
        <v>160014112.91644424</v>
      </c>
      <c r="E37" s="121">
        <v>45271010.583023228</v>
      </c>
      <c r="F37" s="121">
        <v>45271010.583023228</v>
      </c>
      <c r="G37" s="139"/>
      <c r="H37" s="14">
        <f t="shared" si="0"/>
        <v>28.291886107985192</v>
      </c>
      <c r="I37" s="14">
        <f t="shared" si="1"/>
        <v>100</v>
      </c>
      <c r="K37" s="41"/>
      <c r="L37" s="41"/>
      <c r="M37" s="37"/>
      <c r="N37" s="37"/>
      <c r="O37" s="37"/>
      <c r="P37" s="38"/>
      <c r="Q37" s="38"/>
      <c r="R37" s="39"/>
      <c r="S37" s="40"/>
      <c r="T37" s="40"/>
    </row>
    <row r="38" spans="1:20" ht="10.5" customHeight="1">
      <c r="A38" s="5"/>
      <c r="B38" s="5" t="s">
        <v>447</v>
      </c>
      <c r="C38" s="122">
        <v>9979125</v>
      </c>
      <c r="D38" s="121">
        <v>7639613.0999999996</v>
      </c>
      <c r="E38" s="121">
        <v>0</v>
      </c>
      <c r="F38" s="121">
        <v>0</v>
      </c>
      <c r="G38" s="134"/>
      <c r="H38" s="14">
        <f t="shared" si="0"/>
        <v>0</v>
      </c>
      <c r="I38" s="14" t="str">
        <f t="shared" si="1"/>
        <v>n.a.</v>
      </c>
      <c r="K38" s="41"/>
      <c r="L38" s="41"/>
      <c r="M38" s="37"/>
      <c r="N38" s="37"/>
      <c r="O38" s="37"/>
      <c r="P38" s="38"/>
      <c r="Q38" s="38"/>
      <c r="R38" s="39"/>
      <c r="S38" s="40"/>
      <c r="T38" s="40"/>
    </row>
    <row r="39" spans="1:20" ht="10.5" customHeight="1">
      <c r="A39" s="5"/>
      <c r="B39" s="5" t="s">
        <v>17</v>
      </c>
      <c r="C39" s="122">
        <v>2941623714.9542866</v>
      </c>
      <c r="D39" s="121">
        <v>2872570321.4923391</v>
      </c>
      <c r="E39" s="121">
        <v>571908523.7721616</v>
      </c>
      <c r="F39" s="121">
        <v>571908523.7721616</v>
      </c>
      <c r="G39" s="135"/>
      <c r="H39" s="14">
        <f t="shared" si="0"/>
        <v>19.909295848849659</v>
      </c>
      <c r="I39" s="14">
        <f t="shared" si="1"/>
        <v>100</v>
      </c>
      <c r="K39" s="41"/>
      <c r="L39" s="41"/>
      <c r="M39" s="37"/>
      <c r="N39" s="37"/>
      <c r="O39" s="37"/>
      <c r="P39" s="38"/>
      <c r="Q39" s="38"/>
      <c r="R39" s="39"/>
      <c r="S39" s="40"/>
      <c r="T39" s="40"/>
    </row>
    <row r="40" spans="1:20" ht="10.5" customHeight="1">
      <c r="A40" s="5"/>
      <c r="B40" s="5" t="s">
        <v>47</v>
      </c>
      <c r="C40" s="122">
        <v>275440209</v>
      </c>
      <c r="D40" s="121">
        <v>277432998.74999994</v>
      </c>
      <c r="E40" s="121">
        <v>0</v>
      </c>
      <c r="F40" s="121">
        <v>0</v>
      </c>
      <c r="G40" s="135"/>
      <c r="H40" s="14">
        <f t="shared" ref="H40:H71" si="2">IFERROR(+F40/D40*100,"n.a.")</f>
        <v>0</v>
      </c>
      <c r="I40" s="14" t="str">
        <f t="shared" ref="I40:I71" si="3">IFERROR(+F40/E40*100,"n.a.")</f>
        <v>n.a.</v>
      </c>
      <c r="K40" s="41"/>
      <c r="L40" s="41"/>
      <c r="M40" s="37"/>
      <c r="N40" s="37"/>
      <c r="O40" s="37"/>
      <c r="P40" s="38"/>
      <c r="Q40" s="38"/>
      <c r="R40" s="39"/>
      <c r="S40" s="40"/>
      <c r="T40" s="40"/>
    </row>
    <row r="41" spans="1:20" ht="10.5" customHeight="1">
      <c r="A41" s="5"/>
      <c r="B41" s="5" t="s">
        <v>446</v>
      </c>
      <c r="C41" s="122">
        <v>10000001.520167319</v>
      </c>
      <c r="D41" s="121">
        <v>10000001.520167319</v>
      </c>
      <c r="E41" s="121">
        <v>0</v>
      </c>
      <c r="F41" s="121">
        <v>0</v>
      </c>
      <c r="G41" s="135"/>
      <c r="H41" s="14">
        <f t="shared" si="2"/>
        <v>0</v>
      </c>
      <c r="I41" s="14" t="str">
        <f t="shared" si="3"/>
        <v>n.a.</v>
      </c>
      <c r="K41" s="41"/>
      <c r="L41" s="41"/>
      <c r="M41" s="37"/>
      <c r="N41" s="37"/>
      <c r="O41" s="37"/>
      <c r="P41" s="38"/>
      <c r="Q41" s="38"/>
      <c r="R41" s="39"/>
      <c r="S41" s="40"/>
      <c r="T41" s="40"/>
    </row>
    <row r="42" spans="1:20" ht="10.5" customHeight="1">
      <c r="A42" s="5"/>
      <c r="B42" s="5" t="s">
        <v>445</v>
      </c>
      <c r="C42" s="122">
        <v>47392950.299622849</v>
      </c>
      <c r="D42" s="121">
        <v>47392950.299622834</v>
      </c>
      <c r="E42" s="121">
        <v>41728882.513652883</v>
      </c>
      <c r="F42" s="121">
        <v>28734207.99631983</v>
      </c>
      <c r="G42" s="135"/>
      <c r="H42" s="14">
        <f t="shared" si="2"/>
        <v>60.629709302036225</v>
      </c>
      <c r="I42" s="14">
        <f t="shared" si="3"/>
        <v>68.85927986908959</v>
      </c>
      <c r="K42" s="41"/>
      <c r="L42" s="41"/>
      <c r="M42" s="37"/>
      <c r="N42" s="37"/>
      <c r="O42" s="37"/>
      <c r="P42" s="38"/>
      <c r="Q42" s="38"/>
      <c r="R42" s="39"/>
      <c r="S42" s="40"/>
      <c r="T42" s="40"/>
    </row>
    <row r="43" spans="1:20" ht="10.5" customHeight="1">
      <c r="A43" s="5"/>
      <c r="B43" s="5" t="s">
        <v>444</v>
      </c>
      <c r="C43" s="122">
        <v>260529150</v>
      </c>
      <c r="D43" s="121">
        <v>260529149.99999991</v>
      </c>
      <c r="E43" s="121">
        <v>1143528.68</v>
      </c>
      <c r="F43" s="121">
        <v>1142428.18</v>
      </c>
      <c r="G43" s="135"/>
      <c r="H43" s="14">
        <f t="shared" si="2"/>
        <v>0.43850301588133245</v>
      </c>
      <c r="I43" s="14">
        <f t="shared" si="3"/>
        <v>99.90376279849842</v>
      </c>
      <c r="K43" s="41"/>
      <c r="L43" s="41"/>
      <c r="M43" s="37"/>
      <c r="N43" s="37"/>
      <c r="O43" s="37"/>
      <c r="P43" s="38"/>
      <c r="Q43" s="38"/>
      <c r="R43" s="39"/>
      <c r="S43" s="40"/>
      <c r="T43" s="40"/>
    </row>
    <row r="44" spans="1:20" ht="10.5" customHeight="1">
      <c r="A44" s="21" t="s">
        <v>18</v>
      </c>
      <c r="B44" s="100"/>
      <c r="C44" s="136">
        <f>SUM(C45:C58)</f>
        <v>5132523055.1953526</v>
      </c>
      <c r="D44" s="136">
        <f>SUM(D45:D58)</f>
        <v>4839501156.0789232</v>
      </c>
      <c r="E44" s="136">
        <f>SUM(E45:E58)</f>
        <v>1391802179.0690145</v>
      </c>
      <c r="F44" s="136">
        <f>SUM(F45:F58)</f>
        <v>1221291186.4323165</v>
      </c>
      <c r="G44" s="136"/>
      <c r="H44" s="126">
        <f t="shared" si="2"/>
        <v>25.235889961473536</v>
      </c>
      <c r="I44" s="126">
        <f t="shared" si="3"/>
        <v>87.748906044194158</v>
      </c>
      <c r="K44" s="41"/>
      <c r="L44" s="41"/>
      <c r="M44" s="37"/>
      <c r="N44" s="37"/>
      <c r="O44" s="37"/>
      <c r="P44" s="38"/>
      <c r="Q44" s="38"/>
      <c r="R44" s="39"/>
      <c r="S44" s="40"/>
      <c r="T44" s="40"/>
    </row>
    <row r="45" spans="1:20" ht="10.5" customHeight="1">
      <c r="A45" s="5"/>
      <c r="B45" s="10" t="s">
        <v>443</v>
      </c>
      <c r="C45" s="122">
        <v>23295315.725410696</v>
      </c>
      <c r="D45" s="121">
        <v>22571225.884636287</v>
      </c>
      <c r="E45" s="121">
        <v>4027583.2710486297</v>
      </c>
      <c r="F45" s="121">
        <v>3190710.0244995588</v>
      </c>
      <c r="G45" s="135"/>
      <c r="H45" s="14">
        <f t="shared" si="2"/>
        <v>14.136184010596436</v>
      </c>
      <c r="I45" s="14">
        <f t="shared" si="3"/>
        <v>79.221453903517158</v>
      </c>
      <c r="K45" s="41"/>
      <c r="L45" s="41"/>
      <c r="M45" s="37"/>
      <c r="N45" s="37"/>
      <c r="O45" s="37"/>
      <c r="P45" s="38"/>
      <c r="Q45" s="38"/>
      <c r="R45" s="39"/>
      <c r="S45" s="40"/>
      <c r="T45" s="40"/>
    </row>
    <row r="46" spans="1:20" ht="10.5" customHeight="1">
      <c r="A46" s="5"/>
      <c r="B46" s="5" t="s">
        <v>442</v>
      </c>
      <c r="C46" s="122">
        <v>87686528.976311892</v>
      </c>
      <c r="D46" s="121">
        <v>88208175.87869516</v>
      </c>
      <c r="E46" s="121">
        <v>15157860.689290758</v>
      </c>
      <c r="F46" s="121">
        <v>15076211.981875161</v>
      </c>
      <c r="G46" s="135"/>
      <c r="H46" s="14">
        <f t="shared" si="2"/>
        <v>17.091626520661908</v>
      </c>
      <c r="I46" s="14">
        <f t="shared" si="3"/>
        <v>99.461344123097234</v>
      </c>
      <c r="K46" s="41"/>
      <c r="L46" s="41"/>
      <c r="M46" s="37"/>
      <c r="N46" s="37"/>
      <c r="O46" s="37"/>
      <c r="P46" s="38"/>
      <c r="Q46" s="38"/>
      <c r="R46" s="39"/>
      <c r="S46" s="40"/>
      <c r="T46" s="40"/>
    </row>
    <row r="47" spans="1:20" ht="10.5" customHeight="1">
      <c r="A47" s="5"/>
      <c r="B47" s="5" t="s">
        <v>441</v>
      </c>
      <c r="C47" s="122">
        <v>1449534391.6302145</v>
      </c>
      <c r="D47" s="121">
        <v>1396156966.9133646</v>
      </c>
      <c r="E47" s="121">
        <v>293599612.10559362</v>
      </c>
      <c r="F47" s="121">
        <v>287185628.10890883</v>
      </c>
      <c r="G47" s="135"/>
      <c r="H47" s="14">
        <f t="shared" si="2"/>
        <v>20.569723527850968</v>
      </c>
      <c r="I47" s="14">
        <f t="shared" si="3"/>
        <v>97.81539765986544</v>
      </c>
      <c r="K47" s="41"/>
      <c r="L47" s="41"/>
      <c r="M47" s="37"/>
      <c r="N47" s="37"/>
      <c r="O47" s="37"/>
      <c r="P47" s="38"/>
      <c r="Q47" s="38"/>
      <c r="R47" s="39"/>
      <c r="S47" s="40"/>
      <c r="T47" s="40"/>
    </row>
    <row r="48" spans="1:20" ht="10.5" customHeight="1">
      <c r="A48" s="5"/>
      <c r="B48" s="5" t="s">
        <v>440</v>
      </c>
      <c r="C48" s="122">
        <v>60189462.208396636</v>
      </c>
      <c r="D48" s="121">
        <v>60189462.208396614</v>
      </c>
      <c r="E48" s="121">
        <v>7554264.5196447028</v>
      </c>
      <c r="F48" s="121">
        <v>7554264.5196447028</v>
      </c>
      <c r="G48" s="135"/>
      <c r="H48" s="14">
        <f t="shared" si="2"/>
        <v>12.550809132484423</v>
      </c>
      <c r="I48" s="14">
        <f t="shared" si="3"/>
        <v>100</v>
      </c>
      <c r="K48" s="41"/>
      <c r="L48" s="41"/>
      <c r="M48" s="37"/>
      <c r="N48" s="37"/>
      <c r="O48" s="37"/>
      <c r="P48" s="38"/>
      <c r="Q48" s="38"/>
      <c r="R48" s="39"/>
      <c r="S48" s="40"/>
      <c r="T48" s="40"/>
    </row>
    <row r="49" spans="1:20" ht="10.5" customHeight="1">
      <c r="A49" s="5"/>
      <c r="B49" s="5" t="s">
        <v>439</v>
      </c>
      <c r="C49" s="122">
        <v>393926544.50146759</v>
      </c>
      <c r="D49" s="121">
        <v>394185719.41996866</v>
      </c>
      <c r="E49" s="121">
        <v>0</v>
      </c>
      <c r="F49" s="121">
        <v>0</v>
      </c>
      <c r="G49" s="120"/>
      <c r="H49" s="14">
        <f t="shared" si="2"/>
        <v>0</v>
      </c>
      <c r="I49" s="14" t="str">
        <f t="shared" si="3"/>
        <v>n.a.</v>
      </c>
      <c r="K49" s="41"/>
      <c r="L49" s="41"/>
      <c r="M49" s="37"/>
      <c r="N49" s="37"/>
      <c r="O49" s="37"/>
      <c r="P49" s="38"/>
      <c r="Q49" s="38"/>
      <c r="R49" s="39"/>
      <c r="S49" s="40"/>
      <c r="T49" s="40"/>
    </row>
    <row r="50" spans="1:20" ht="10.5" customHeight="1">
      <c r="A50" s="5"/>
      <c r="B50" s="5" t="s">
        <v>39</v>
      </c>
      <c r="C50" s="122">
        <v>1954474.0827709998</v>
      </c>
      <c r="D50" s="121">
        <v>1954474.0827709998</v>
      </c>
      <c r="E50" s="121">
        <v>248123.52969574003</v>
      </c>
      <c r="F50" s="121">
        <v>247902.04388562002</v>
      </c>
      <c r="G50" s="135"/>
      <c r="H50" s="14">
        <f t="shared" si="2"/>
        <v>12.68382354470269</v>
      </c>
      <c r="I50" s="14">
        <f t="shared" si="3"/>
        <v>99.910735668482715</v>
      </c>
      <c r="K50" s="41"/>
      <c r="L50" s="41"/>
      <c r="M50" s="37"/>
      <c r="N50" s="37"/>
      <c r="O50" s="37"/>
      <c r="P50" s="38"/>
      <c r="Q50" s="38"/>
      <c r="R50" s="39"/>
      <c r="S50" s="40"/>
      <c r="T50" s="40"/>
    </row>
    <row r="51" spans="1:20" ht="10.5" customHeight="1">
      <c r="A51" s="5"/>
      <c r="B51" s="5" t="s">
        <v>54</v>
      </c>
      <c r="C51" s="122">
        <v>366192.83500000002</v>
      </c>
      <c r="D51" s="121">
        <v>366192.83500000002</v>
      </c>
      <c r="E51" s="121">
        <v>73169.971700000009</v>
      </c>
      <c r="F51" s="121">
        <v>73169.971700000009</v>
      </c>
      <c r="G51" s="135"/>
      <c r="H51" s="14">
        <f t="shared" si="2"/>
        <v>19.98126798412099</v>
      </c>
      <c r="I51" s="14">
        <f t="shared" si="3"/>
        <v>100</v>
      </c>
      <c r="K51" s="41"/>
      <c r="L51" s="41"/>
      <c r="M51" s="37"/>
      <c r="N51" s="37"/>
      <c r="O51" s="37"/>
      <c r="P51" s="38"/>
      <c r="Q51" s="38"/>
      <c r="R51" s="39"/>
      <c r="S51" s="40"/>
      <c r="T51" s="40"/>
    </row>
    <row r="52" spans="1:20" ht="10.5" customHeight="1">
      <c r="A52" s="5"/>
      <c r="B52" s="10" t="s">
        <v>61</v>
      </c>
      <c r="C52" s="122">
        <v>1739512.0077984002</v>
      </c>
      <c r="D52" s="121">
        <v>1739512.0077984002</v>
      </c>
      <c r="E52" s="121">
        <v>196508.766676192</v>
      </c>
      <c r="F52" s="121">
        <v>135957.985587456</v>
      </c>
      <c r="G52" s="135"/>
      <c r="H52" s="14">
        <f t="shared" si="2"/>
        <v>7.8158693344997463</v>
      </c>
      <c r="I52" s="14">
        <f t="shared" si="3"/>
        <v>69.186727842777714</v>
      </c>
      <c r="K52" s="41"/>
      <c r="L52" s="41"/>
      <c r="M52" s="37"/>
      <c r="N52" s="37"/>
      <c r="O52" s="37"/>
      <c r="P52" s="38"/>
      <c r="Q52" s="38"/>
      <c r="R52" s="39"/>
      <c r="S52" s="40"/>
      <c r="T52" s="40"/>
    </row>
    <row r="53" spans="1:20" ht="10.5" customHeight="1">
      <c r="A53" s="5"/>
      <c r="B53" s="10" t="s">
        <v>438</v>
      </c>
      <c r="C53" s="122">
        <v>397877231.97655141</v>
      </c>
      <c r="D53" s="121">
        <v>375308296.54793847</v>
      </c>
      <c r="E53" s="121">
        <v>12353322.320749104</v>
      </c>
      <c r="F53" s="121">
        <v>3965986.4047010806</v>
      </c>
      <c r="G53" s="135"/>
      <c r="H53" s="14">
        <f t="shared" si="2"/>
        <v>1.0567276133194945</v>
      </c>
      <c r="I53" s="14">
        <f t="shared" si="3"/>
        <v>32.104613655548036</v>
      </c>
      <c r="K53" s="41"/>
      <c r="L53" s="41"/>
      <c r="M53" s="37"/>
      <c r="N53" s="37"/>
      <c r="O53" s="37"/>
      <c r="P53" s="38"/>
      <c r="Q53" s="38"/>
      <c r="R53" s="39"/>
      <c r="S53" s="40"/>
      <c r="T53" s="40"/>
    </row>
    <row r="54" spans="1:20" ht="10.5" customHeight="1">
      <c r="A54" s="5"/>
      <c r="B54" s="5" t="s">
        <v>389</v>
      </c>
      <c r="C54" s="122">
        <v>5000000.7046872005</v>
      </c>
      <c r="D54" s="121">
        <v>5000000.7046872005</v>
      </c>
      <c r="E54" s="121">
        <v>0</v>
      </c>
      <c r="F54" s="121">
        <v>0</v>
      </c>
      <c r="G54" s="135"/>
      <c r="H54" s="14">
        <f t="shared" si="2"/>
        <v>0</v>
      </c>
      <c r="I54" s="14" t="str">
        <f t="shared" si="3"/>
        <v>n.a.</v>
      </c>
      <c r="K54" s="41"/>
      <c r="L54" s="41"/>
      <c r="M54" s="37"/>
      <c r="N54" s="37"/>
      <c r="O54" s="37"/>
      <c r="P54" s="38"/>
      <c r="Q54" s="38"/>
      <c r="R54" s="39"/>
      <c r="S54" s="40"/>
      <c r="T54" s="40"/>
    </row>
    <row r="55" spans="1:20" ht="10.5" customHeight="1">
      <c r="A55" s="5"/>
      <c r="B55" s="5" t="s">
        <v>437</v>
      </c>
      <c r="C55" s="122">
        <v>2129500737.9659605</v>
      </c>
      <c r="D55" s="121">
        <v>2122089638.1262205</v>
      </c>
      <c r="E55" s="121">
        <v>908606602.70465124</v>
      </c>
      <c r="F55" s="121">
        <v>763088506.27122366</v>
      </c>
      <c r="G55" s="135"/>
      <c r="H55" s="14">
        <f t="shared" si="2"/>
        <v>35.959296561337609</v>
      </c>
      <c r="I55" s="14">
        <f t="shared" si="3"/>
        <v>83.984477330424028</v>
      </c>
      <c r="K55" s="41"/>
      <c r="L55" s="41"/>
      <c r="M55" s="37"/>
      <c r="N55" s="37"/>
      <c r="O55" s="37"/>
      <c r="P55" s="38"/>
      <c r="Q55" s="38"/>
      <c r="R55" s="39"/>
      <c r="S55" s="40"/>
      <c r="T55" s="40"/>
    </row>
    <row r="56" spans="1:20" ht="10.5" customHeight="1">
      <c r="A56" s="5"/>
      <c r="B56" s="5" t="s">
        <v>28</v>
      </c>
      <c r="C56" s="122">
        <v>224226136.12477735</v>
      </c>
      <c r="D56" s="121">
        <v>193007868.06708562</v>
      </c>
      <c r="E56" s="121">
        <v>24419386.836418994</v>
      </c>
      <c r="F56" s="121">
        <v>22080614.637536056</v>
      </c>
      <c r="G56" s="135"/>
      <c r="H56" s="14">
        <f t="shared" si="2"/>
        <v>11.440266585329715</v>
      </c>
      <c r="I56" s="14">
        <f t="shared" si="3"/>
        <v>90.422477785580995</v>
      </c>
      <c r="K56" s="41"/>
      <c r="L56" s="41"/>
      <c r="M56" s="37"/>
      <c r="N56" s="37"/>
      <c r="O56" s="37"/>
      <c r="P56" s="38"/>
      <c r="Q56" s="38"/>
      <c r="R56" s="39"/>
      <c r="S56" s="40"/>
      <c r="T56" s="40"/>
    </row>
    <row r="57" spans="1:20" ht="10.5" customHeight="1">
      <c r="A57" s="5"/>
      <c r="B57" s="5" t="s">
        <v>436</v>
      </c>
      <c r="C57" s="122">
        <v>19058443.399999999</v>
      </c>
      <c r="D57" s="121">
        <v>5555532.7149550803</v>
      </c>
      <c r="E57" s="121">
        <v>534579.60034238105</v>
      </c>
      <c r="F57" s="121">
        <v>209046.709772765</v>
      </c>
      <c r="G57" s="135"/>
      <c r="H57" s="14">
        <f t="shared" si="2"/>
        <v>3.7628562461710797</v>
      </c>
      <c r="I57" s="14">
        <f t="shared" si="3"/>
        <v>39.104879729581391</v>
      </c>
      <c r="K57" s="41"/>
      <c r="L57" s="41"/>
      <c r="M57" s="37"/>
      <c r="N57" s="37"/>
      <c r="O57" s="37"/>
      <c r="P57" s="38"/>
      <c r="Q57" s="38"/>
      <c r="R57" s="39"/>
      <c r="S57" s="40"/>
      <c r="T57" s="40"/>
    </row>
    <row r="58" spans="1:20" ht="10.5" customHeight="1">
      <c r="A58" s="5"/>
      <c r="B58" s="5" t="s">
        <v>435</v>
      </c>
      <c r="C58" s="122">
        <v>338168083.05600429</v>
      </c>
      <c r="D58" s="121">
        <v>173168090.68740597</v>
      </c>
      <c r="E58" s="121">
        <v>125031164.75320317</v>
      </c>
      <c r="F58" s="121">
        <v>118483187.77298167</v>
      </c>
      <c r="G58" s="135"/>
      <c r="H58" s="14">
        <f t="shared" si="2"/>
        <v>68.420912480268299</v>
      </c>
      <c r="I58" s="14">
        <f t="shared" si="3"/>
        <v>94.762924113242946</v>
      </c>
      <c r="K58" s="41"/>
      <c r="L58" s="41"/>
      <c r="M58" s="37"/>
      <c r="N58" s="37"/>
      <c r="O58" s="37"/>
      <c r="P58" s="38"/>
      <c r="Q58" s="38"/>
      <c r="R58" s="39"/>
      <c r="S58" s="40"/>
      <c r="T58" s="40"/>
    </row>
    <row r="59" spans="1:20" ht="10.5" customHeight="1">
      <c r="A59" s="21" t="s">
        <v>312</v>
      </c>
      <c r="B59" s="100"/>
      <c r="C59" s="124">
        <f>SUM(C60:C60)</f>
        <v>7000000</v>
      </c>
      <c r="D59" s="124">
        <f>SUM(D60:D60)</f>
        <v>7000000</v>
      </c>
      <c r="E59" s="124">
        <f>SUM(E60:E60)</f>
        <v>0</v>
      </c>
      <c r="F59" s="124">
        <f>SUM(F60:F60)</f>
        <v>0</v>
      </c>
      <c r="G59" s="124"/>
      <c r="H59" s="23">
        <f t="shared" si="2"/>
        <v>0</v>
      </c>
      <c r="I59" s="23" t="str">
        <f t="shared" si="3"/>
        <v>n.a.</v>
      </c>
      <c r="K59" s="41"/>
      <c r="L59" s="41"/>
      <c r="M59" s="37"/>
      <c r="N59" s="37"/>
      <c r="O59" s="37"/>
      <c r="P59" s="38"/>
      <c r="Q59" s="38"/>
      <c r="R59" s="39"/>
      <c r="S59" s="40"/>
      <c r="T59" s="40"/>
    </row>
    <row r="60" spans="1:20" ht="10.5" customHeight="1">
      <c r="A60" s="5"/>
      <c r="B60" s="5" t="s">
        <v>434</v>
      </c>
      <c r="C60" s="122">
        <v>7000000</v>
      </c>
      <c r="D60" s="121">
        <v>7000000</v>
      </c>
      <c r="E60" s="121">
        <v>0</v>
      </c>
      <c r="F60" s="121">
        <v>0</v>
      </c>
      <c r="G60" s="134"/>
      <c r="H60" s="14">
        <f t="shared" si="2"/>
        <v>0</v>
      </c>
      <c r="I60" s="14" t="str">
        <f t="shared" si="3"/>
        <v>n.a.</v>
      </c>
      <c r="K60" s="41"/>
      <c r="L60" s="41"/>
      <c r="M60" s="37"/>
      <c r="N60" s="37"/>
      <c r="O60" s="37"/>
      <c r="P60" s="38"/>
      <c r="Q60" s="38"/>
      <c r="R60" s="39"/>
      <c r="S60" s="40"/>
      <c r="T60" s="40"/>
    </row>
    <row r="61" spans="1:20" ht="10.5" customHeight="1">
      <c r="A61" s="21" t="s">
        <v>433</v>
      </c>
      <c r="B61" s="100"/>
      <c r="C61" s="136">
        <f>SUM(C62:C64)</f>
        <v>373498965.99000001</v>
      </c>
      <c r="D61" s="136">
        <f>SUM(D62:D64)</f>
        <v>373553524.42000008</v>
      </c>
      <c r="E61" s="136">
        <f>SUM(E62:E64)</f>
        <v>154619379.18999997</v>
      </c>
      <c r="F61" s="136">
        <f>SUM(F62:F64)</f>
        <v>133650238.51000001</v>
      </c>
      <c r="G61" s="136"/>
      <c r="H61" s="126">
        <f t="shared" si="2"/>
        <v>35.778069211771665</v>
      </c>
      <c r="I61" s="126">
        <f t="shared" si="3"/>
        <v>86.438219588094086</v>
      </c>
      <c r="K61" s="41"/>
      <c r="L61" s="41"/>
      <c r="M61" s="37"/>
      <c r="N61" s="37"/>
      <c r="O61" s="37"/>
      <c r="P61" s="38"/>
      <c r="Q61" s="38"/>
      <c r="R61" s="39"/>
      <c r="S61" s="40"/>
      <c r="T61" s="40"/>
    </row>
    <row r="62" spans="1:20" ht="10.5" customHeight="1">
      <c r="A62" s="5"/>
      <c r="B62" s="5" t="s">
        <v>432</v>
      </c>
      <c r="C62" s="122">
        <v>26499999.990000006</v>
      </c>
      <c r="D62" s="121">
        <v>26738381.010000002</v>
      </c>
      <c r="E62" s="121">
        <v>6054301.2299999995</v>
      </c>
      <c r="F62" s="121">
        <v>5084143.7799999993</v>
      </c>
      <c r="G62" s="135"/>
      <c r="H62" s="14">
        <f t="shared" si="2"/>
        <v>19.014403968955932</v>
      </c>
      <c r="I62" s="14">
        <f t="shared" si="3"/>
        <v>83.975732076350624</v>
      </c>
      <c r="K62" s="41"/>
      <c r="L62" s="41"/>
      <c r="M62" s="37"/>
      <c r="N62" s="37"/>
      <c r="O62" s="37"/>
      <c r="P62" s="38"/>
      <c r="Q62" s="38"/>
      <c r="R62" s="39"/>
      <c r="S62" s="40"/>
      <c r="T62" s="40"/>
    </row>
    <row r="63" spans="1:20" ht="10.5" customHeight="1">
      <c r="A63" s="5"/>
      <c r="B63" s="5" t="s">
        <v>431</v>
      </c>
      <c r="C63" s="122">
        <v>20698966.000000004</v>
      </c>
      <c r="D63" s="121">
        <v>20515143.390000001</v>
      </c>
      <c r="E63" s="121">
        <v>4191029.6399999983</v>
      </c>
      <c r="F63" s="121">
        <v>3750984.5599999991</v>
      </c>
      <c r="G63" s="135"/>
      <c r="H63" s="14">
        <f t="shared" si="2"/>
        <v>18.283979247390477</v>
      </c>
      <c r="I63" s="14">
        <f t="shared" si="3"/>
        <v>89.50031095461307</v>
      </c>
      <c r="K63" s="41"/>
      <c r="L63" s="41"/>
      <c r="M63" s="37"/>
      <c r="N63" s="37"/>
      <c r="O63" s="37"/>
      <c r="P63" s="38"/>
      <c r="Q63" s="38"/>
      <c r="R63" s="39"/>
      <c r="S63" s="40"/>
      <c r="T63" s="40"/>
    </row>
    <row r="64" spans="1:20" ht="10.5" customHeight="1">
      <c r="A64" s="5"/>
      <c r="B64" s="10" t="s">
        <v>430</v>
      </c>
      <c r="C64" s="122">
        <v>326300000</v>
      </c>
      <c r="D64" s="121">
        <v>326300000.02000004</v>
      </c>
      <c r="E64" s="121">
        <v>144374048.31999996</v>
      </c>
      <c r="F64" s="121">
        <v>124815110.17</v>
      </c>
      <c r="G64" s="135"/>
      <c r="H64" s="14">
        <f t="shared" si="2"/>
        <v>38.251642709883441</v>
      </c>
      <c r="I64" s="14">
        <f t="shared" si="3"/>
        <v>86.452594231722131</v>
      </c>
      <c r="K64" s="41"/>
      <c r="L64" s="41"/>
      <c r="M64" s="37"/>
      <c r="N64" s="37"/>
      <c r="O64" s="37"/>
      <c r="P64" s="38"/>
      <c r="Q64" s="38"/>
      <c r="R64" s="39"/>
      <c r="S64" s="40"/>
      <c r="T64" s="40"/>
    </row>
    <row r="65" spans="1:20" ht="10.5" customHeight="1">
      <c r="A65" s="21" t="s">
        <v>19</v>
      </c>
      <c r="B65" s="100"/>
      <c r="C65" s="124">
        <f>SUM(C66:C69)</f>
        <v>2393074550.1599998</v>
      </c>
      <c r="D65" s="124">
        <f>SUM(D66:D69)</f>
        <v>2015545297.4400001</v>
      </c>
      <c r="E65" s="124">
        <f>SUM(E66:E69)</f>
        <v>324247964.88</v>
      </c>
      <c r="F65" s="124">
        <f>SUM(F66:F69)</f>
        <v>322761265.32999998</v>
      </c>
      <c r="G65" s="124"/>
      <c r="H65" s="23">
        <f t="shared" si="2"/>
        <v>16.013595216140665</v>
      </c>
      <c r="I65" s="23">
        <f t="shared" si="3"/>
        <v>99.541493020457281</v>
      </c>
      <c r="K65" s="41"/>
      <c r="L65" s="41"/>
      <c r="M65" s="37"/>
      <c r="N65" s="37"/>
      <c r="O65" s="37"/>
      <c r="P65" s="38"/>
      <c r="Q65" s="38"/>
      <c r="R65" s="39"/>
      <c r="S65" s="40"/>
      <c r="T65" s="40"/>
    </row>
    <row r="66" spans="1:20" ht="10.5" customHeight="1">
      <c r="A66" s="5"/>
      <c r="B66" s="5" t="s">
        <v>39</v>
      </c>
      <c r="C66" s="122">
        <v>3178338</v>
      </c>
      <c r="D66" s="121">
        <v>3178338</v>
      </c>
      <c r="E66" s="121">
        <v>20324</v>
      </c>
      <c r="F66" s="121">
        <v>20324</v>
      </c>
      <c r="G66" s="139"/>
      <c r="H66" s="14">
        <f t="shared" si="2"/>
        <v>0.63945370190332185</v>
      </c>
      <c r="I66" s="14">
        <f t="shared" si="3"/>
        <v>100</v>
      </c>
      <c r="K66" s="41"/>
      <c r="L66" s="41"/>
      <c r="M66" s="37"/>
      <c r="N66" s="37"/>
      <c r="O66" s="37"/>
      <c r="P66" s="38"/>
      <c r="Q66" s="38"/>
      <c r="R66" s="39"/>
      <c r="S66" s="40"/>
      <c r="T66" s="40"/>
    </row>
    <row r="67" spans="1:20" ht="10.5" customHeight="1">
      <c r="A67" s="5"/>
      <c r="B67" s="5" t="s">
        <v>429</v>
      </c>
      <c r="C67" s="122">
        <v>1028363839.16</v>
      </c>
      <c r="D67" s="121">
        <v>1028363839.16</v>
      </c>
      <c r="E67" s="121">
        <v>182001710.98000002</v>
      </c>
      <c r="F67" s="121">
        <v>181079774.05000001</v>
      </c>
      <c r="G67" s="134"/>
      <c r="H67" s="14">
        <f t="shared" si="2"/>
        <v>17.60853184004522</v>
      </c>
      <c r="I67" s="14">
        <f t="shared" si="3"/>
        <v>99.493446009361236</v>
      </c>
      <c r="K67" s="41"/>
      <c r="L67" s="41"/>
      <c r="M67" s="37"/>
      <c r="N67" s="37"/>
      <c r="O67" s="37"/>
      <c r="P67" s="38"/>
      <c r="Q67" s="38"/>
      <c r="R67" s="39"/>
      <c r="S67" s="40"/>
      <c r="T67" s="40"/>
    </row>
    <row r="68" spans="1:20" ht="10.5" customHeight="1">
      <c r="A68" s="5"/>
      <c r="B68" s="5" t="s">
        <v>428</v>
      </c>
      <c r="C68" s="122">
        <v>397531190</v>
      </c>
      <c r="D68" s="121">
        <v>280810015.37</v>
      </c>
      <c r="E68" s="121">
        <v>134169159.31999999</v>
      </c>
      <c r="F68" s="121">
        <v>133604396.7</v>
      </c>
      <c r="G68" s="134"/>
      <c r="H68" s="14">
        <f t="shared" si="2"/>
        <v>47.578216369512532</v>
      </c>
      <c r="I68" s="14">
        <f t="shared" si="3"/>
        <v>99.579066737197778</v>
      </c>
      <c r="K68" s="41"/>
      <c r="L68" s="41"/>
      <c r="M68" s="37"/>
      <c r="N68" s="37"/>
      <c r="O68" s="37"/>
      <c r="P68" s="38"/>
      <c r="Q68" s="38"/>
      <c r="R68" s="39"/>
      <c r="S68" s="40"/>
      <c r="T68" s="40"/>
    </row>
    <row r="69" spans="1:20" ht="10.5" customHeight="1">
      <c r="A69" s="5"/>
      <c r="B69" s="5" t="s">
        <v>65</v>
      </c>
      <c r="C69" s="122">
        <v>964001183</v>
      </c>
      <c r="D69" s="121">
        <v>703193104.91000009</v>
      </c>
      <c r="E69" s="121">
        <v>8056770.5800000001</v>
      </c>
      <c r="F69" s="121">
        <v>8056770.5800000001</v>
      </c>
      <c r="G69" s="134"/>
      <c r="H69" s="14">
        <f t="shared" si="2"/>
        <v>1.145740839001993</v>
      </c>
      <c r="I69" s="14">
        <f t="shared" si="3"/>
        <v>100</v>
      </c>
      <c r="K69" s="41"/>
      <c r="L69" s="41"/>
      <c r="M69" s="37"/>
      <c r="N69" s="37"/>
      <c r="O69" s="37"/>
      <c r="P69" s="38"/>
      <c r="Q69" s="38"/>
      <c r="R69" s="39"/>
      <c r="S69" s="40"/>
      <c r="T69" s="40"/>
    </row>
    <row r="70" spans="1:20" ht="10.5" customHeight="1">
      <c r="A70" s="21" t="s">
        <v>20</v>
      </c>
      <c r="B70" s="21"/>
      <c r="C70" s="136">
        <f>SUM(C71:C74)</f>
        <v>291104663.8053869</v>
      </c>
      <c r="D70" s="136">
        <f>SUM(D71:D74)</f>
        <v>290397593.26622236</v>
      </c>
      <c r="E70" s="136">
        <f>SUM(E71:E74)</f>
        <v>43372759.635341004</v>
      </c>
      <c r="F70" s="136">
        <f>SUM(F71:F74)</f>
        <v>43294767.850140996</v>
      </c>
      <c r="G70" s="136"/>
      <c r="H70" s="23">
        <f t="shared" si="2"/>
        <v>14.908790173908384</v>
      </c>
      <c r="I70" s="23">
        <f t="shared" si="3"/>
        <v>99.820182561921982</v>
      </c>
      <c r="K70" s="41"/>
      <c r="L70" s="41"/>
      <c r="M70" s="37"/>
      <c r="N70" s="37"/>
      <c r="O70" s="37"/>
      <c r="P70" s="38"/>
      <c r="Q70" s="38"/>
      <c r="R70" s="39"/>
      <c r="S70" s="40"/>
      <c r="T70" s="40"/>
    </row>
    <row r="71" spans="1:20" ht="10.5" customHeight="1">
      <c r="A71" s="5"/>
      <c r="B71" s="5" t="s">
        <v>21</v>
      </c>
      <c r="C71" s="122">
        <v>658828.78</v>
      </c>
      <c r="D71" s="121">
        <v>923297.12000000011</v>
      </c>
      <c r="E71" s="121">
        <v>372986.34</v>
      </c>
      <c r="F71" s="121">
        <v>369871.00079999998</v>
      </c>
      <c r="G71" s="135"/>
      <c r="H71" s="14">
        <f t="shared" si="2"/>
        <v>40.05980228769694</v>
      </c>
      <c r="I71" s="14">
        <f t="shared" si="3"/>
        <v>99.164757830005229</v>
      </c>
      <c r="K71" s="41"/>
      <c r="L71" s="41"/>
      <c r="M71" s="37"/>
      <c r="N71" s="37"/>
      <c r="O71" s="37"/>
      <c r="P71" s="38"/>
      <c r="Q71" s="38"/>
      <c r="R71" s="39"/>
      <c r="S71" s="40"/>
      <c r="T71" s="40"/>
    </row>
    <row r="72" spans="1:20" ht="10.5" customHeight="1">
      <c r="A72" s="5"/>
      <c r="B72" s="5" t="s">
        <v>69</v>
      </c>
      <c r="C72" s="122">
        <v>81639716.920621574</v>
      </c>
      <c r="D72" s="121">
        <v>81639716.920621574</v>
      </c>
      <c r="E72" s="121">
        <v>3332679.6538859908</v>
      </c>
      <c r="F72" s="121">
        <v>3332679.6538859908</v>
      </c>
      <c r="G72" s="135"/>
      <c r="H72" s="14">
        <f t="shared" ref="H72:H103" si="4">IFERROR(+F72/D72*100,"n.a.")</f>
        <v>4.0821793357347875</v>
      </c>
      <c r="I72" s="14">
        <f t="shared" ref="I72:I103" si="5">IFERROR(+F72/E72*100,"n.a.")</f>
        <v>100</v>
      </c>
      <c r="K72" s="41"/>
      <c r="L72" s="41"/>
      <c r="M72" s="37"/>
      <c r="N72" s="37"/>
      <c r="O72" s="37"/>
      <c r="P72" s="38"/>
      <c r="Q72" s="38"/>
      <c r="R72" s="39"/>
      <c r="S72" s="40"/>
      <c r="T72" s="40"/>
    </row>
    <row r="73" spans="1:20" ht="10.5" customHeight="1">
      <c r="A73" s="5"/>
      <c r="B73" s="5" t="s">
        <v>14</v>
      </c>
      <c r="C73" s="122">
        <v>131457675.0257653</v>
      </c>
      <c r="D73" s="121">
        <v>130486136.14660077</v>
      </c>
      <c r="E73" s="121">
        <v>37220584.529505007</v>
      </c>
      <c r="F73" s="121">
        <v>37145708.083505005</v>
      </c>
      <c r="G73" s="120"/>
      <c r="H73" s="14">
        <f t="shared" si="4"/>
        <v>28.46716837547547</v>
      </c>
      <c r="I73" s="14">
        <f t="shared" si="5"/>
        <v>99.798830547809786</v>
      </c>
      <c r="K73" s="41"/>
      <c r="L73" s="41"/>
      <c r="M73" s="37"/>
      <c r="N73" s="37"/>
      <c r="O73" s="37"/>
      <c r="P73" s="38"/>
      <c r="Q73" s="38"/>
      <c r="R73" s="39"/>
      <c r="S73" s="40"/>
      <c r="T73" s="40"/>
    </row>
    <row r="74" spans="1:20" ht="10.5" customHeight="1">
      <c r="A74" s="5"/>
      <c r="B74" s="5" t="s">
        <v>427</v>
      </c>
      <c r="C74" s="122">
        <v>77348443.078999996</v>
      </c>
      <c r="D74" s="121">
        <v>77348443.079000011</v>
      </c>
      <c r="E74" s="121">
        <v>2446509.1119499998</v>
      </c>
      <c r="F74" s="121">
        <v>2446509.1119499998</v>
      </c>
      <c r="G74" s="135"/>
      <c r="H74" s="14">
        <f t="shared" si="4"/>
        <v>3.1629713728707536</v>
      </c>
      <c r="I74" s="14">
        <f t="shared" si="5"/>
        <v>100</v>
      </c>
      <c r="K74" s="41"/>
      <c r="L74" s="41"/>
      <c r="M74" s="37"/>
      <c r="N74" s="37"/>
      <c r="O74" s="37"/>
      <c r="P74" s="38"/>
      <c r="Q74" s="38"/>
      <c r="R74" s="39"/>
      <c r="S74" s="40"/>
      <c r="T74" s="40"/>
    </row>
    <row r="75" spans="1:20" ht="10.5" customHeight="1">
      <c r="A75" s="21" t="s">
        <v>306</v>
      </c>
      <c r="B75" s="100"/>
      <c r="C75" s="136">
        <f>SUM(C76:C82)</f>
        <v>145612767.06</v>
      </c>
      <c r="D75" s="136">
        <f>SUM(D76:D82)</f>
        <v>145135871.05000001</v>
      </c>
      <c r="E75" s="136">
        <f>SUM(E76:E82)</f>
        <v>24250276.780000001</v>
      </c>
      <c r="F75" s="136">
        <f>SUM(F76:F82)</f>
        <v>22545651.280000005</v>
      </c>
      <c r="G75" s="136"/>
      <c r="H75" s="23">
        <f t="shared" si="4"/>
        <v>15.534168856321481</v>
      </c>
      <c r="I75" s="23">
        <f t="shared" si="5"/>
        <v>92.970696724559204</v>
      </c>
      <c r="K75" s="41"/>
      <c r="L75" s="41"/>
      <c r="M75" s="37"/>
      <c r="N75" s="37"/>
      <c r="O75" s="37"/>
      <c r="P75" s="38"/>
      <c r="Q75" s="38"/>
      <c r="R75" s="39"/>
      <c r="S75" s="40"/>
      <c r="T75" s="40"/>
    </row>
    <row r="76" spans="1:20" ht="10.5" customHeight="1">
      <c r="A76" s="5"/>
      <c r="B76" s="5" t="s">
        <v>426</v>
      </c>
      <c r="C76" s="122">
        <v>76574048.019999996</v>
      </c>
      <c r="D76" s="121">
        <v>75616899.36999999</v>
      </c>
      <c r="E76" s="121">
        <v>13912429.810000002</v>
      </c>
      <c r="F76" s="121">
        <v>12817302.480000002</v>
      </c>
      <c r="G76" s="135"/>
      <c r="H76" s="14">
        <f t="shared" si="4"/>
        <v>16.950314793104436</v>
      </c>
      <c r="I76" s="14">
        <f t="shared" si="5"/>
        <v>92.128425120873985</v>
      </c>
      <c r="K76" s="41"/>
      <c r="L76" s="41"/>
      <c r="M76" s="37"/>
      <c r="N76" s="37"/>
      <c r="O76" s="37"/>
      <c r="P76" s="38"/>
      <c r="Q76" s="38"/>
      <c r="R76" s="39"/>
      <c r="S76" s="40"/>
      <c r="T76" s="40"/>
    </row>
    <row r="77" spans="1:20" ht="10.5" customHeight="1">
      <c r="A77" s="5"/>
      <c r="B77" s="5" t="s">
        <v>425</v>
      </c>
      <c r="C77" s="122">
        <v>52271350.039999999</v>
      </c>
      <c r="D77" s="121">
        <v>52222750.420000002</v>
      </c>
      <c r="E77" s="121">
        <v>9694742.7599999998</v>
      </c>
      <c r="F77" s="121">
        <v>9085616.5900000017</v>
      </c>
      <c r="G77" s="135"/>
      <c r="H77" s="14">
        <f t="shared" si="4"/>
        <v>17.397813246007125</v>
      </c>
      <c r="I77" s="14">
        <f t="shared" si="5"/>
        <v>93.716943449874506</v>
      </c>
      <c r="K77" s="41"/>
      <c r="L77" s="41"/>
      <c r="M77" s="37"/>
      <c r="N77" s="37"/>
      <c r="O77" s="37"/>
      <c r="P77" s="38"/>
      <c r="Q77" s="38"/>
      <c r="R77" s="39"/>
      <c r="S77" s="40"/>
      <c r="T77" s="40"/>
    </row>
    <row r="78" spans="1:20" ht="10.5" customHeight="1">
      <c r="A78" s="5"/>
      <c r="B78" s="5" t="s">
        <v>424</v>
      </c>
      <c r="C78" s="122">
        <v>3694582</v>
      </c>
      <c r="D78" s="121">
        <v>4223434.26</v>
      </c>
      <c r="E78" s="121">
        <v>396926.20999999996</v>
      </c>
      <c r="F78" s="121">
        <v>396554.20999999996</v>
      </c>
      <c r="G78" s="135"/>
      <c r="H78" s="14">
        <f t="shared" si="4"/>
        <v>9.3893780650441556</v>
      </c>
      <c r="I78" s="14">
        <f t="shared" si="5"/>
        <v>99.906279809539413</v>
      </c>
      <c r="K78" s="41"/>
      <c r="L78" s="41"/>
      <c r="M78" s="37"/>
      <c r="N78" s="37"/>
      <c r="O78" s="37"/>
      <c r="P78" s="38"/>
      <c r="Q78" s="38"/>
      <c r="R78" s="39"/>
      <c r="S78" s="40"/>
      <c r="T78" s="40"/>
    </row>
    <row r="79" spans="1:20" ht="10.5" customHeight="1">
      <c r="A79" s="5"/>
      <c r="B79" s="5" t="s">
        <v>423</v>
      </c>
      <c r="C79" s="122">
        <v>397467</v>
      </c>
      <c r="D79" s="121">
        <v>397467</v>
      </c>
      <c r="E79" s="121">
        <v>95352</v>
      </c>
      <c r="F79" s="121">
        <v>95352</v>
      </c>
      <c r="G79" s="135"/>
      <c r="H79" s="14">
        <f t="shared" si="4"/>
        <v>23.989916143981766</v>
      </c>
      <c r="I79" s="14">
        <f t="shared" si="5"/>
        <v>100</v>
      </c>
      <c r="K79" s="41"/>
      <c r="L79" s="41"/>
      <c r="M79" s="37"/>
      <c r="N79" s="37"/>
      <c r="O79" s="37"/>
      <c r="P79" s="38"/>
      <c r="Q79" s="38"/>
      <c r="R79" s="39"/>
      <c r="S79" s="40"/>
      <c r="T79" s="40"/>
    </row>
    <row r="80" spans="1:20" ht="10.5" customHeight="1">
      <c r="A80" s="5"/>
      <c r="B80" s="5" t="s">
        <v>422</v>
      </c>
      <c r="C80" s="122">
        <v>4733320</v>
      </c>
      <c r="D80" s="121">
        <v>4733320</v>
      </c>
      <c r="E80" s="121">
        <v>0</v>
      </c>
      <c r="F80" s="121">
        <v>0</v>
      </c>
      <c r="G80" s="135"/>
      <c r="H80" s="14">
        <f t="shared" si="4"/>
        <v>0</v>
      </c>
      <c r="I80" s="14" t="str">
        <f t="shared" si="5"/>
        <v>n.a.</v>
      </c>
      <c r="K80" s="41"/>
      <c r="L80" s="41"/>
      <c r="M80" s="37"/>
      <c r="N80" s="37"/>
      <c r="O80" s="37"/>
      <c r="P80" s="38"/>
      <c r="Q80" s="38"/>
      <c r="R80" s="39"/>
      <c r="S80" s="40"/>
      <c r="T80" s="40"/>
    </row>
    <row r="81" spans="1:20" ht="10.5" customHeight="1">
      <c r="A81" s="5"/>
      <c r="B81" s="5" t="s">
        <v>421</v>
      </c>
      <c r="C81" s="122">
        <v>3942000</v>
      </c>
      <c r="D81" s="121">
        <v>3942000</v>
      </c>
      <c r="E81" s="121">
        <v>150826</v>
      </c>
      <c r="F81" s="121">
        <v>150826</v>
      </c>
      <c r="G81" s="135"/>
      <c r="H81" s="14">
        <f t="shared" si="4"/>
        <v>3.8261288685946222</v>
      </c>
      <c r="I81" s="14">
        <f t="shared" si="5"/>
        <v>100</v>
      </c>
      <c r="K81" s="41"/>
      <c r="L81" s="41"/>
      <c r="M81" s="37"/>
      <c r="N81" s="37"/>
      <c r="O81" s="37"/>
      <c r="P81" s="38"/>
      <c r="Q81" s="38"/>
      <c r="R81" s="39"/>
      <c r="S81" s="40"/>
      <c r="T81" s="40"/>
    </row>
    <row r="82" spans="1:20" ht="10.5" customHeight="1">
      <c r="A82" s="5"/>
      <c r="B82" s="10" t="s">
        <v>39</v>
      </c>
      <c r="C82" s="122">
        <v>4000000</v>
      </c>
      <c r="D82" s="121">
        <v>4000000</v>
      </c>
      <c r="E82" s="121">
        <v>0</v>
      </c>
      <c r="F82" s="121">
        <v>0</v>
      </c>
      <c r="G82" s="135"/>
      <c r="H82" s="14">
        <f t="shared" si="4"/>
        <v>0</v>
      </c>
      <c r="I82" s="14" t="str">
        <f t="shared" si="5"/>
        <v>n.a.</v>
      </c>
      <c r="K82" s="41"/>
      <c r="L82" s="41"/>
      <c r="M82" s="37"/>
      <c r="N82" s="37"/>
      <c r="O82" s="37"/>
      <c r="P82" s="38"/>
      <c r="Q82" s="38"/>
      <c r="R82" s="39"/>
      <c r="S82" s="40"/>
      <c r="T82" s="40"/>
    </row>
    <row r="83" spans="1:20" ht="10.5" customHeight="1">
      <c r="A83" s="21" t="s">
        <v>420</v>
      </c>
      <c r="B83" s="100"/>
      <c r="C83" s="138">
        <f>SUM(C84:C87)</f>
        <v>8249760.7929999931</v>
      </c>
      <c r="D83" s="138">
        <f>SUM(D84:D87)</f>
        <v>8034790.3886399921</v>
      </c>
      <c r="E83" s="138">
        <f>SUM(E84:E87)</f>
        <v>1892030.5885899998</v>
      </c>
      <c r="F83" s="138">
        <f>SUM(F84:F87)</f>
        <v>1876850.9688599997</v>
      </c>
      <c r="G83" s="138"/>
      <c r="H83" s="23">
        <f t="shared" si="4"/>
        <v>23.359053292959452</v>
      </c>
      <c r="I83" s="23">
        <f t="shared" si="5"/>
        <v>99.197707488370341</v>
      </c>
      <c r="K83" s="41"/>
      <c r="L83" s="41"/>
      <c r="M83" s="37"/>
      <c r="N83" s="37"/>
      <c r="O83" s="37"/>
      <c r="P83" s="38"/>
      <c r="Q83" s="38"/>
      <c r="R83" s="39"/>
      <c r="S83" s="40"/>
      <c r="T83" s="40"/>
    </row>
    <row r="84" spans="1:20" ht="10.5" customHeight="1">
      <c r="A84" s="5"/>
      <c r="B84" s="5" t="s">
        <v>419</v>
      </c>
      <c r="C84" s="122">
        <v>99760</v>
      </c>
      <c r="D84" s="121">
        <v>99760</v>
      </c>
      <c r="E84" s="121">
        <v>0</v>
      </c>
      <c r="F84" s="121">
        <v>0</v>
      </c>
      <c r="G84" s="120"/>
      <c r="H84" s="14">
        <f t="shared" si="4"/>
        <v>0</v>
      </c>
      <c r="I84" s="14" t="str">
        <f t="shared" si="5"/>
        <v>n.a.</v>
      </c>
      <c r="K84" s="41"/>
      <c r="L84" s="41"/>
      <c r="M84" s="37"/>
      <c r="N84" s="37"/>
      <c r="O84" s="37"/>
      <c r="P84" s="38"/>
      <c r="Q84" s="38"/>
      <c r="R84" s="39"/>
      <c r="S84" s="40"/>
      <c r="T84" s="40"/>
    </row>
    <row r="85" spans="1:20" ht="10.5" customHeight="1">
      <c r="A85" s="5"/>
      <c r="B85" s="10" t="s">
        <v>39</v>
      </c>
      <c r="C85" s="122">
        <v>7713629.7929999931</v>
      </c>
      <c r="D85" s="121">
        <v>7498659.3886399921</v>
      </c>
      <c r="E85" s="121">
        <v>1892030.5885899998</v>
      </c>
      <c r="F85" s="121">
        <v>1876850.9688599997</v>
      </c>
      <c r="G85" s="134"/>
      <c r="H85" s="14">
        <f t="shared" si="4"/>
        <v>25.029153500468542</v>
      </c>
      <c r="I85" s="14">
        <f t="shared" si="5"/>
        <v>99.197707488370341</v>
      </c>
      <c r="K85" s="41"/>
      <c r="L85" s="41"/>
      <c r="M85" s="37"/>
      <c r="N85" s="37"/>
      <c r="O85" s="37"/>
      <c r="P85" s="38"/>
      <c r="Q85" s="38"/>
      <c r="R85" s="39"/>
      <c r="S85" s="40"/>
      <c r="T85" s="40"/>
    </row>
    <row r="86" spans="1:20" ht="10.5" customHeight="1">
      <c r="A86" s="5"/>
      <c r="B86" s="10" t="s">
        <v>418</v>
      </c>
      <c r="C86" s="122">
        <v>286371</v>
      </c>
      <c r="D86" s="121">
        <v>286371</v>
      </c>
      <c r="E86" s="121">
        <v>0</v>
      </c>
      <c r="F86" s="121">
        <v>0</v>
      </c>
      <c r="G86" s="120"/>
      <c r="H86" s="14">
        <f t="shared" si="4"/>
        <v>0</v>
      </c>
      <c r="I86" s="14" t="str">
        <f t="shared" si="5"/>
        <v>n.a.</v>
      </c>
      <c r="K86" s="41"/>
      <c r="L86" s="41"/>
      <c r="M86" s="37"/>
      <c r="N86" s="37"/>
      <c r="O86" s="37"/>
      <c r="P86" s="38"/>
      <c r="Q86" s="38"/>
      <c r="R86" s="39"/>
      <c r="S86" s="40"/>
      <c r="T86" s="40"/>
    </row>
    <row r="87" spans="1:20" ht="10.5" customHeight="1">
      <c r="A87" s="5"/>
      <c r="B87" s="5" t="s">
        <v>417</v>
      </c>
      <c r="C87" s="122">
        <v>150000</v>
      </c>
      <c r="D87" s="121">
        <v>150000</v>
      </c>
      <c r="E87" s="121">
        <v>0</v>
      </c>
      <c r="F87" s="121">
        <v>0</v>
      </c>
      <c r="G87" s="120"/>
      <c r="H87" s="14">
        <f t="shared" si="4"/>
        <v>0</v>
      </c>
      <c r="I87" s="14" t="str">
        <f t="shared" si="5"/>
        <v>n.a.</v>
      </c>
      <c r="K87" s="41"/>
      <c r="L87" s="41"/>
      <c r="M87" s="37"/>
      <c r="N87" s="37"/>
      <c r="O87" s="37"/>
      <c r="P87" s="38"/>
      <c r="Q87" s="38"/>
      <c r="R87" s="39"/>
      <c r="S87" s="40"/>
      <c r="T87" s="40"/>
    </row>
    <row r="88" spans="1:20" ht="10.5" customHeight="1">
      <c r="A88" s="21" t="s">
        <v>22</v>
      </c>
      <c r="B88" s="100"/>
      <c r="C88" s="124">
        <f>C89</f>
        <v>445009</v>
      </c>
      <c r="D88" s="124">
        <f>D89</f>
        <v>445009</v>
      </c>
      <c r="E88" s="124">
        <f>E89</f>
        <v>245000</v>
      </c>
      <c r="F88" s="124">
        <f>F89</f>
        <v>232868.88</v>
      </c>
      <c r="G88" s="124"/>
      <c r="H88" s="23">
        <f t="shared" si="4"/>
        <v>52.329027053385438</v>
      </c>
      <c r="I88" s="23">
        <f t="shared" si="5"/>
        <v>95.048522448979583</v>
      </c>
      <c r="K88" s="41"/>
      <c r="L88" s="41"/>
      <c r="M88" s="37"/>
      <c r="N88" s="37"/>
      <c r="O88" s="37"/>
      <c r="P88" s="38"/>
      <c r="Q88" s="38"/>
      <c r="R88" s="39"/>
      <c r="S88" s="40"/>
      <c r="T88" s="40"/>
    </row>
    <row r="89" spans="1:20" ht="10.5" customHeight="1">
      <c r="A89" s="5"/>
      <c r="B89" s="5" t="s">
        <v>416</v>
      </c>
      <c r="C89" s="122">
        <v>445009</v>
      </c>
      <c r="D89" s="121">
        <v>445009</v>
      </c>
      <c r="E89" s="121">
        <v>245000</v>
      </c>
      <c r="F89" s="121">
        <v>232868.88</v>
      </c>
      <c r="G89" s="120"/>
      <c r="H89" s="14">
        <f t="shared" si="4"/>
        <v>52.329027053385438</v>
      </c>
      <c r="I89" s="14">
        <f t="shared" si="5"/>
        <v>95.048522448979583</v>
      </c>
      <c r="J89" s="137"/>
      <c r="K89" s="41"/>
      <c r="L89" s="41"/>
      <c r="M89" s="37"/>
      <c r="N89" s="37"/>
      <c r="O89" s="37"/>
      <c r="P89" s="38"/>
      <c r="Q89" s="38"/>
      <c r="R89" s="39"/>
      <c r="S89" s="40"/>
      <c r="T89" s="40"/>
    </row>
    <row r="90" spans="1:20" ht="10.5" customHeight="1">
      <c r="A90" s="21" t="s">
        <v>415</v>
      </c>
      <c r="B90" s="100"/>
      <c r="C90" s="136">
        <f>SUM(C91:C96)</f>
        <v>10615717139.307611</v>
      </c>
      <c r="D90" s="136">
        <f>SUM(D91:D96)</f>
        <v>10565169799.771255</v>
      </c>
      <c r="E90" s="136">
        <f>SUM(E91:E96)</f>
        <v>2285234103.267539</v>
      </c>
      <c r="F90" s="136">
        <f>SUM(F91:F96)</f>
        <v>2128754045.2830596</v>
      </c>
      <c r="G90" s="136"/>
      <c r="H90" s="23">
        <f t="shared" si="4"/>
        <v>20.148791601334686</v>
      </c>
      <c r="I90" s="23">
        <f t="shared" si="5"/>
        <v>93.15255895399352</v>
      </c>
      <c r="K90" s="41"/>
      <c r="L90" s="41"/>
      <c r="M90" s="37"/>
      <c r="N90" s="37"/>
      <c r="O90" s="37"/>
      <c r="P90" s="38"/>
      <c r="Q90" s="38"/>
      <c r="R90" s="39"/>
      <c r="S90" s="40"/>
      <c r="T90" s="40"/>
    </row>
    <row r="91" spans="1:20" ht="10.5" customHeight="1">
      <c r="A91" s="5"/>
      <c r="B91" s="5" t="s">
        <v>414</v>
      </c>
      <c r="C91" s="122">
        <v>189574873</v>
      </c>
      <c r="D91" s="121">
        <v>145813036</v>
      </c>
      <c r="E91" s="121">
        <v>7416669.8000000007</v>
      </c>
      <c r="F91" s="121">
        <v>7394467.4600000009</v>
      </c>
      <c r="G91" s="134"/>
      <c r="H91" s="14">
        <f t="shared" si="4"/>
        <v>5.0711977905734029</v>
      </c>
      <c r="I91" s="14">
        <f t="shared" si="5"/>
        <v>99.700642733211609</v>
      </c>
      <c r="K91" s="41"/>
      <c r="L91" s="41"/>
      <c r="M91" s="37"/>
      <c r="N91" s="37"/>
      <c r="O91" s="37"/>
      <c r="P91" s="38"/>
      <c r="Q91" s="38"/>
      <c r="R91" s="39"/>
      <c r="S91" s="40"/>
      <c r="T91" s="40"/>
    </row>
    <row r="92" spans="1:20" ht="10.5" customHeight="1">
      <c r="A92" s="5"/>
      <c r="B92" s="10" t="s">
        <v>413</v>
      </c>
      <c r="C92" s="122">
        <v>713972506.18101168</v>
      </c>
      <c r="D92" s="121">
        <v>713594880.84812331</v>
      </c>
      <c r="E92" s="121">
        <v>174880089.75088117</v>
      </c>
      <c r="F92" s="121">
        <v>171081651.36586455</v>
      </c>
      <c r="G92" s="134"/>
      <c r="H92" s="14">
        <f t="shared" si="4"/>
        <v>23.974618646721542</v>
      </c>
      <c r="I92" s="14">
        <f t="shared" si="5"/>
        <v>97.82797550571506</v>
      </c>
      <c r="K92" s="41"/>
      <c r="L92" s="41"/>
      <c r="M92" s="37"/>
      <c r="N92" s="37"/>
      <c r="O92" s="37"/>
      <c r="P92" s="38"/>
      <c r="Q92" s="38"/>
      <c r="R92" s="39"/>
      <c r="S92" s="40"/>
      <c r="T92" s="40"/>
    </row>
    <row r="93" spans="1:20" ht="10.5" customHeight="1">
      <c r="A93" s="5"/>
      <c r="B93" s="10" t="s">
        <v>27</v>
      </c>
      <c r="C93" s="122">
        <v>124824136.4375</v>
      </c>
      <c r="D93" s="121">
        <v>125044197.73313498</v>
      </c>
      <c r="E93" s="121">
        <v>0</v>
      </c>
      <c r="F93" s="121">
        <v>0</v>
      </c>
      <c r="G93" s="134"/>
      <c r="H93" s="14">
        <f t="shared" si="4"/>
        <v>0</v>
      </c>
      <c r="I93" s="14" t="str">
        <f t="shared" si="5"/>
        <v>n.a.</v>
      </c>
      <c r="K93" s="41"/>
      <c r="L93" s="41"/>
      <c r="M93" s="37"/>
      <c r="N93" s="37"/>
      <c r="O93" s="37"/>
      <c r="P93" s="38"/>
      <c r="Q93" s="38"/>
      <c r="R93" s="39"/>
      <c r="S93" s="40"/>
      <c r="T93" s="40"/>
    </row>
    <row r="94" spans="1:20" ht="10.5" customHeight="1">
      <c r="A94" s="5"/>
      <c r="B94" s="5" t="s">
        <v>412</v>
      </c>
      <c r="C94" s="122">
        <v>303089673</v>
      </c>
      <c r="D94" s="121">
        <v>300538277.94</v>
      </c>
      <c r="E94" s="121">
        <v>85227608.349999994</v>
      </c>
      <c r="F94" s="121">
        <v>16433290.799999999</v>
      </c>
      <c r="G94" s="134"/>
      <c r="H94" s="14">
        <f t="shared" si="4"/>
        <v>5.467952672331732</v>
      </c>
      <c r="I94" s="14">
        <f t="shared" si="5"/>
        <v>19.281651941368832</v>
      </c>
      <c r="K94" s="41"/>
      <c r="L94" s="41"/>
      <c r="M94" s="37"/>
      <c r="N94" s="37"/>
      <c r="O94" s="37"/>
      <c r="P94" s="38"/>
      <c r="Q94" s="38"/>
      <c r="R94" s="39"/>
      <c r="S94" s="40"/>
      <c r="T94" s="40"/>
    </row>
    <row r="95" spans="1:20" ht="10.5" customHeight="1">
      <c r="A95" s="5"/>
      <c r="B95" s="5" t="s">
        <v>28</v>
      </c>
      <c r="C95" s="122">
        <v>3884255950</v>
      </c>
      <c r="D95" s="121">
        <v>3884255950.0000033</v>
      </c>
      <c r="E95" s="121">
        <v>612093900.10999978</v>
      </c>
      <c r="F95" s="121">
        <v>605648589.58999979</v>
      </c>
      <c r="G95" s="134"/>
      <c r="H95" s="14">
        <f t="shared" si="4"/>
        <v>15.592396520368315</v>
      </c>
      <c r="I95" s="14">
        <f t="shared" si="5"/>
        <v>98.947006248740323</v>
      </c>
      <c r="K95" s="41"/>
      <c r="L95" s="41"/>
      <c r="M95" s="37"/>
      <c r="N95" s="37"/>
      <c r="O95" s="37"/>
      <c r="P95" s="38"/>
      <c r="Q95" s="38"/>
      <c r="R95" s="39"/>
      <c r="S95" s="40"/>
      <c r="T95" s="40"/>
    </row>
    <row r="96" spans="1:20" ht="10.5" customHeight="1">
      <c r="A96" s="5"/>
      <c r="B96" s="10" t="s">
        <v>51</v>
      </c>
      <c r="C96" s="122">
        <v>5400000000.6891003</v>
      </c>
      <c r="D96" s="121">
        <v>5395923457.2499952</v>
      </c>
      <c r="E96" s="121">
        <v>1405615835.2566578</v>
      </c>
      <c r="F96" s="121">
        <v>1328196046.0671952</v>
      </c>
      <c r="G96" s="134"/>
      <c r="H96" s="14">
        <f t="shared" si="4"/>
        <v>24.614805168939583</v>
      </c>
      <c r="I96" s="14">
        <f t="shared" si="5"/>
        <v>94.492108921401979</v>
      </c>
      <c r="K96" s="41"/>
      <c r="L96" s="41"/>
      <c r="M96" s="37"/>
      <c r="N96" s="37"/>
      <c r="O96" s="37"/>
      <c r="P96" s="38"/>
      <c r="Q96" s="38"/>
      <c r="R96" s="39"/>
      <c r="S96" s="40"/>
      <c r="T96" s="40"/>
    </row>
    <row r="97" spans="1:20" ht="10.5" customHeight="1">
      <c r="A97" s="21" t="s">
        <v>411</v>
      </c>
      <c r="B97" s="100"/>
      <c r="C97" s="136">
        <f>SUM(C98:C98)</f>
        <v>9566941</v>
      </c>
      <c r="D97" s="136">
        <f>SUM(D98:D98)</f>
        <v>9566941</v>
      </c>
      <c r="E97" s="136">
        <f>SUM(E98:E98)</f>
        <v>80840.510000000009</v>
      </c>
      <c r="F97" s="136">
        <f>SUM(F98:F98)</f>
        <v>80840.510000000009</v>
      </c>
      <c r="G97" s="136"/>
      <c r="H97" s="23">
        <f t="shared" si="4"/>
        <v>0.84499852147096977</v>
      </c>
      <c r="I97" s="23">
        <f t="shared" si="5"/>
        <v>100</v>
      </c>
      <c r="K97" s="41"/>
      <c r="L97" s="41"/>
      <c r="M97" s="37"/>
      <c r="N97" s="37"/>
      <c r="O97" s="37"/>
      <c r="P97" s="38"/>
      <c r="Q97" s="38"/>
      <c r="R97" s="39"/>
      <c r="S97" s="40"/>
      <c r="T97" s="40"/>
    </row>
    <row r="98" spans="1:20" ht="10.5" customHeight="1">
      <c r="A98" s="5"/>
      <c r="B98" s="5" t="s">
        <v>410</v>
      </c>
      <c r="C98" s="122">
        <v>9566941</v>
      </c>
      <c r="D98" s="121">
        <v>9566941</v>
      </c>
      <c r="E98" s="121">
        <v>80840.510000000009</v>
      </c>
      <c r="F98" s="121">
        <v>80840.510000000009</v>
      </c>
      <c r="G98" s="31"/>
      <c r="H98" s="14">
        <f t="shared" si="4"/>
        <v>0.84499852147096977</v>
      </c>
      <c r="I98" s="14">
        <f t="shared" si="5"/>
        <v>100</v>
      </c>
      <c r="K98" s="41"/>
      <c r="L98" s="41"/>
      <c r="M98" s="37"/>
      <c r="N98" s="37"/>
      <c r="O98" s="37"/>
      <c r="P98" s="38"/>
      <c r="Q98" s="38"/>
      <c r="R98" s="39"/>
      <c r="S98" s="40"/>
      <c r="T98" s="40"/>
    </row>
    <row r="99" spans="1:20" ht="10.5" customHeight="1">
      <c r="A99" s="21" t="s">
        <v>409</v>
      </c>
      <c r="B99" s="21"/>
      <c r="C99" s="124">
        <f>SUM(C100:C102)</f>
        <v>24735750</v>
      </c>
      <c r="D99" s="124">
        <f>SUM(D100:D102)</f>
        <v>23276148.5</v>
      </c>
      <c r="E99" s="124">
        <f>SUM(E100:E102)</f>
        <v>2001875.2600000002</v>
      </c>
      <c r="F99" s="124">
        <f>SUM(F100:F102)</f>
        <v>1101589.27</v>
      </c>
      <c r="G99" s="124"/>
      <c r="H99" s="126">
        <f t="shared" si="4"/>
        <v>4.7326956605385124</v>
      </c>
      <c r="I99" s="126">
        <f t="shared" si="5"/>
        <v>55.027867720389324</v>
      </c>
      <c r="K99" s="41"/>
      <c r="L99" s="41"/>
      <c r="M99" s="37"/>
      <c r="N99" s="37"/>
      <c r="O99" s="37"/>
      <c r="P99" s="38"/>
      <c r="Q99" s="38"/>
      <c r="R99" s="39"/>
      <c r="S99" s="40"/>
      <c r="T99" s="40"/>
    </row>
    <row r="100" spans="1:20" ht="10.5" customHeight="1">
      <c r="A100" s="5"/>
      <c r="B100" s="5" t="s">
        <v>408</v>
      </c>
      <c r="C100" s="122">
        <v>17000000</v>
      </c>
      <c r="D100" s="121">
        <v>15630898.5</v>
      </c>
      <c r="E100" s="121">
        <v>1421984.2600000002</v>
      </c>
      <c r="F100" s="121">
        <v>1011198.27</v>
      </c>
      <c r="G100" s="31"/>
      <c r="H100" s="14">
        <f t="shared" si="4"/>
        <v>6.4692267690177889</v>
      </c>
      <c r="I100" s="14">
        <f t="shared" si="5"/>
        <v>71.111776581830782</v>
      </c>
      <c r="K100" s="41"/>
      <c r="L100" s="41"/>
      <c r="M100" s="37"/>
      <c r="N100" s="37"/>
      <c r="O100" s="37"/>
      <c r="P100" s="38"/>
      <c r="Q100" s="38"/>
      <c r="R100" s="39"/>
      <c r="S100" s="40"/>
      <c r="T100" s="40"/>
    </row>
    <row r="101" spans="1:20" ht="10.5" customHeight="1">
      <c r="A101" s="5"/>
      <c r="B101" s="5" t="s">
        <v>407</v>
      </c>
      <c r="C101" s="122">
        <v>4480000</v>
      </c>
      <c r="D101" s="121">
        <v>4389500</v>
      </c>
      <c r="E101" s="121">
        <v>579891</v>
      </c>
      <c r="F101" s="121">
        <v>90391</v>
      </c>
      <c r="G101" s="31"/>
      <c r="H101" s="14">
        <f t="shared" si="4"/>
        <v>2.0592550404374075</v>
      </c>
      <c r="I101" s="14">
        <f t="shared" si="5"/>
        <v>15.587584563305862</v>
      </c>
      <c r="K101" s="41"/>
      <c r="L101" s="41"/>
      <c r="M101" s="37"/>
      <c r="N101" s="37"/>
      <c r="O101" s="37"/>
      <c r="P101" s="38"/>
      <c r="Q101" s="38"/>
      <c r="R101" s="39"/>
      <c r="S101" s="40"/>
      <c r="T101" s="40"/>
    </row>
    <row r="102" spans="1:20" ht="10.5" customHeight="1">
      <c r="A102" s="5"/>
      <c r="B102" s="10" t="s">
        <v>406</v>
      </c>
      <c r="C102" s="122">
        <v>3255750</v>
      </c>
      <c r="D102" s="121">
        <v>3255750</v>
      </c>
      <c r="E102" s="121">
        <v>0</v>
      </c>
      <c r="F102" s="121">
        <v>0</v>
      </c>
      <c r="G102" s="31"/>
      <c r="H102" s="14">
        <f t="shared" si="4"/>
        <v>0</v>
      </c>
      <c r="I102" s="14" t="str">
        <f t="shared" si="5"/>
        <v>n.a.</v>
      </c>
      <c r="K102" s="41"/>
      <c r="L102" s="41"/>
      <c r="M102" s="37"/>
      <c r="N102" s="37"/>
      <c r="O102" s="37"/>
      <c r="P102" s="38"/>
      <c r="Q102" s="38"/>
      <c r="R102" s="39"/>
      <c r="S102" s="40"/>
      <c r="T102" s="40"/>
    </row>
    <row r="103" spans="1:20" ht="10.5" customHeight="1">
      <c r="A103" s="125" t="s">
        <v>405</v>
      </c>
      <c r="B103" s="25"/>
      <c r="C103" s="124">
        <f>SUM(C104:C105)</f>
        <v>35866132</v>
      </c>
      <c r="D103" s="124">
        <f>SUM(D104:D105)</f>
        <v>35892678.740000002</v>
      </c>
      <c r="E103" s="124">
        <f>SUM(E104:E105)</f>
        <v>9876911.7400000002</v>
      </c>
      <c r="F103" s="124">
        <f>SUM(F104:F105)</f>
        <v>5613917.0099999998</v>
      </c>
      <c r="G103" s="124"/>
      <c r="H103" s="23">
        <f t="shared" si="4"/>
        <v>15.64084155062983</v>
      </c>
      <c r="I103" s="23">
        <f t="shared" si="5"/>
        <v>56.838788862154999</v>
      </c>
      <c r="K103" s="41"/>
      <c r="L103" s="41"/>
      <c r="M103" s="37"/>
      <c r="N103" s="37"/>
      <c r="O103" s="37"/>
      <c r="P103" s="38"/>
      <c r="Q103" s="38"/>
      <c r="R103" s="39"/>
      <c r="S103" s="40"/>
      <c r="T103" s="40"/>
    </row>
    <row r="104" spans="1:20" ht="10.5" customHeight="1">
      <c r="A104" s="32"/>
      <c r="B104" s="133" t="s">
        <v>404</v>
      </c>
      <c r="C104" s="122">
        <v>30691003</v>
      </c>
      <c r="D104" s="121">
        <v>30679949.740000002</v>
      </c>
      <c r="E104" s="121">
        <v>8591177.7400000002</v>
      </c>
      <c r="F104" s="121">
        <v>4894543.7699999996</v>
      </c>
      <c r="G104" s="135"/>
      <c r="H104" s="14">
        <f t="shared" ref="H104:H109" si="6">IFERROR(+F104/D104*100,"n.a.")</f>
        <v>15.953558631872774</v>
      </c>
      <c r="I104" s="14">
        <f t="shared" ref="I104:I109" si="7">IFERROR(+F104/E104*100,"n.a.")</f>
        <v>56.971743783291807</v>
      </c>
      <c r="K104" s="41"/>
      <c r="L104" s="41"/>
      <c r="M104" s="37"/>
      <c r="N104" s="37"/>
      <c r="O104" s="37"/>
      <c r="P104" s="38"/>
      <c r="Q104" s="38"/>
      <c r="R104" s="39"/>
      <c r="S104" s="40"/>
      <c r="T104" s="40"/>
    </row>
    <row r="105" spans="1:20" ht="10.5" customHeight="1">
      <c r="A105" s="32"/>
      <c r="B105" s="133" t="s">
        <v>39</v>
      </c>
      <c r="C105" s="122">
        <v>5175129</v>
      </c>
      <c r="D105" s="121">
        <v>5212729</v>
      </c>
      <c r="E105" s="121">
        <v>1285734</v>
      </c>
      <c r="F105" s="121">
        <v>719373.24000000011</v>
      </c>
      <c r="G105" s="135"/>
      <c r="H105" s="14">
        <f t="shared" si="6"/>
        <v>13.800319180222109</v>
      </c>
      <c r="I105" s="14">
        <f t="shared" si="7"/>
        <v>55.950394093957236</v>
      </c>
      <c r="K105" s="41"/>
      <c r="L105" s="41"/>
      <c r="M105" s="37"/>
      <c r="N105" s="37"/>
      <c r="O105" s="37"/>
      <c r="P105" s="38"/>
      <c r="Q105" s="38"/>
      <c r="R105" s="39"/>
      <c r="S105" s="40"/>
      <c r="T105" s="40"/>
    </row>
    <row r="106" spans="1:20" ht="10.5" customHeight="1">
      <c r="A106" s="125" t="s">
        <v>33</v>
      </c>
      <c r="B106" s="25"/>
      <c r="C106" s="124">
        <f>C107</f>
        <v>90000000</v>
      </c>
      <c r="D106" s="124">
        <f>D107</f>
        <v>90000000</v>
      </c>
      <c r="E106" s="124">
        <f>E107</f>
        <v>90000000</v>
      </c>
      <c r="F106" s="124">
        <f>F107</f>
        <v>90000000</v>
      </c>
      <c r="G106" s="124"/>
      <c r="H106" s="23">
        <f t="shared" si="6"/>
        <v>100</v>
      </c>
      <c r="I106" s="23">
        <f t="shared" si="7"/>
        <v>100</v>
      </c>
      <c r="K106" s="41"/>
      <c r="L106" s="41"/>
      <c r="M106" s="37"/>
      <c r="N106" s="37"/>
      <c r="O106" s="37"/>
      <c r="P106" s="38"/>
      <c r="Q106" s="38"/>
      <c r="R106" s="39"/>
      <c r="S106" s="40"/>
      <c r="T106" s="40"/>
    </row>
    <row r="107" spans="1:20" ht="10.5" customHeight="1">
      <c r="A107" s="32"/>
      <c r="B107" s="6" t="s">
        <v>403</v>
      </c>
      <c r="C107" s="122">
        <v>90000000</v>
      </c>
      <c r="D107" s="121">
        <v>90000000</v>
      </c>
      <c r="E107" s="121">
        <v>90000000</v>
      </c>
      <c r="F107" s="121">
        <v>90000000</v>
      </c>
      <c r="G107" s="134"/>
      <c r="H107" s="14">
        <f t="shared" si="6"/>
        <v>100</v>
      </c>
      <c r="I107" s="14">
        <f t="shared" si="7"/>
        <v>100</v>
      </c>
      <c r="K107" s="41"/>
      <c r="L107" s="41"/>
      <c r="M107" s="37"/>
      <c r="N107" s="37"/>
      <c r="O107" s="37"/>
      <c r="P107" s="38"/>
      <c r="Q107" s="38"/>
      <c r="R107" s="39"/>
      <c r="S107" s="40"/>
      <c r="T107" s="40"/>
    </row>
    <row r="108" spans="1:20" ht="10.5" customHeight="1">
      <c r="A108" s="125" t="s">
        <v>402</v>
      </c>
      <c r="B108" s="25"/>
      <c r="C108" s="124">
        <f>SUM(C109:C109)</f>
        <v>64889392</v>
      </c>
      <c r="D108" s="124">
        <f>SUM(D109:D109)</f>
        <v>64889392</v>
      </c>
      <c r="E108" s="124">
        <f>SUM(E109:E109)</f>
        <v>31933033</v>
      </c>
      <c r="F108" s="124">
        <f>SUM(F109:F109)</f>
        <v>31933033</v>
      </c>
      <c r="G108" s="124"/>
      <c r="H108" s="23">
        <f t="shared" si="6"/>
        <v>49.211484367121209</v>
      </c>
      <c r="I108" s="23">
        <f t="shared" si="7"/>
        <v>100</v>
      </c>
      <c r="K108" s="41"/>
      <c r="L108" s="41"/>
      <c r="M108" s="37"/>
      <c r="N108" s="37"/>
      <c r="O108" s="37"/>
      <c r="P108" s="38"/>
      <c r="Q108" s="38"/>
      <c r="R108" s="39"/>
      <c r="S108" s="40"/>
      <c r="T108" s="40"/>
    </row>
    <row r="109" spans="1:20" ht="10.5" customHeight="1">
      <c r="A109" s="32"/>
      <c r="B109" s="10" t="s">
        <v>401</v>
      </c>
      <c r="C109" s="122">
        <v>64889392</v>
      </c>
      <c r="D109" s="121">
        <v>64889392</v>
      </c>
      <c r="E109" s="121">
        <v>31933033</v>
      </c>
      <c r="F109" s="121">
        <v>31933033</v>
      </c>
      <c r="G109" s="120"/>
      <c r="H109" s="14">
        <f t="shared" si="6"/>
        <v>49.211484367121209</v>
      </c>
      <c r="I109" s="14">
        <f t="shared" si="7"/>
        <v>100</v>
      </c>
      <c r="K109" s="41"/>
      <c r="L109" s="41"/>
      <c r="M109" s="37"/>
      <c r="N109" s="37"/>
      <c r="O109" s="37"/>
      <c r="P109" s="38"/>
      <c r="Q109" s="38"/>
      <c r="R109" s="39"/>
      <c r="S109" s="40"/>
      <c r="T109" s="40"/>
    </row>
    <row r="110" spans="1:20" ht="10.5" customHeight="1">
      <c r="A110" s="125" t="s">
        <v>400</v>
      </c>
      <c r="B110" s="25"/>
      <c r="C110" s="124">
        <f t="shared" ref="C110:I110" si="8">+C111</f>
        <v>5315000</v>
      </c>
      <c r="D110" s="124">
        <f t="shared" si="8"/>
        <v>5315000</v>
      </c>
      <c r="E110" s="124">
        <f t="shared" si="8"/>
        <v>2100060</v>
      </c>
      <c r="F110" s="124">
        <f t="shared" si="8"/>
        <v>0</v>
      </c>
      <c r="G110" s="124">
        <f t="shared" si="8"/>
        <v>0</v>
      </c>
      <c r="H110" s="124">
        <f t="shared" si="8"/>
        <v>0</v>
      </c>
      <c r="I110" s="124">
        <f t="shared" si="8"/>
        <v>0</v>
      </c>
      <c r="K110" s="41"/>
      <c r="L110" s="41"/>
      <c r="M110" s="37"/>
      <c r="N110" s="37"/>
      <c r="O110" s="37"/>
      <c r="P110" s="38"/>
      <c r="Q110" s="38"/>
      <c r="R110" s="39"/>
      <c r="S110" s="40"/>
      <c r="T110" s="40"/>
    </row>
    <row r="111" spans="1:20" ht="10.5" customHeight="1">
      <c r="A111" s="32"/>
      <c r="B111" s="133" t="s">
        <v>39</v>
      </c>
      <c r="C111" s="122">
        <v>5315000</v>
      </c>
      <c r="D111" s="121">
        <v>5315000</v>
      </c>
      <c r="E111" s="121">
        <v>2100060</v>
      </c>
      <c r="F111" s="121">
        <v>0</v>
      </c>
      <c r="G111" s="120"/>
      <c r="H111" s="14">
        <f t="shared" ref="H111:H148" si="9">IFERROR(+F111/D111*100,"n.a.")</f>
        <v>0</v>
      </c>
      <c r="I111" s="14">
        <f t="shared" ref="I111:I148" si="10">IFERROR(+F111/E111*100,"n.a.")</f>
        <v>0</v>
      </c>
      <c r="K111" s="41"/>
      <c r="L111" s="41"/>
      <c r="M111" s="37"/>
      <c r="N111" s="37"/>
      <c r="O111" s="37"/>
      <c r="P111" s="38"/>
      <c r="Q111" s="38"/>
      <c r="R111" s="39"/>
      <c r="S111" s="40"/>
      <c r="T111" s="40"/>
    </row>
    <row r="112" spans="1:20" ht="10.5" customHeight="1">
      <c r="A112" s="125" t="s">
        <v>399</v>
      </c>
      <c r="B112" s="25"/>
      <c r="C112" s="131">
        <f>SUM(C113:C114)</f>
        <v>250000</v>
      </c>
      <c r="D112" s="131">
        <f>SUM(D113:D114)</f>
        <v>250000</v>
      </c>
      <c r="E112" s="131">
        <f>SUM(E113:E114)</f>
        <v>0</v>
      </c>
      <c r="F112" s="131">
        <f>SUM(F113:F114)</f>
        <v>0</v>
      </c>
      <c r="G112" s="130"/>
      <c r="H112" s="23">
        <f t="shared" si="9"/>
        <v>0</v>
      </c>
      <c r="I112" s="23" t="str">
        <f t="shared" si="10"/>
        <v>n.a.</v>
      </c>
      <c r="K112" s="41"/>
      <c r="L112" s="41"/>
      <c r="M112" s="37"/>
      <c r="N112" s="37"/>
      <c r="O112" s="37"/>
      <c r="P112" s="38"/>
      <c r="Q112" s="38"/>
      <c r="R112" s="39"/>
      <c r="S112" s="40"/>
      <c r="T112" s="40"/>
    </row>
    <row r="113" spans="1:20" ht="10.5" customHeight="1">
      <c r="A113" s="32"/>
      <c r="B113" s="10" t="s">
        <v>398</v>
      </c>
      <c r="C113" s="122">
        <v>125000</v>
      </c>
      <c r="D113" s="121">
        <v>125000</v>
      </c>
      <c r="E113" s="121">
        <v>0</v>
      </c>
      <c r="F113" s="121">
        <v>0</v>
      </c>
      <c r="G113" s="120"/>
      <c r="H113" s="14">
        <f t="shared" si="9"/>
        <v>0</v>
      </c>
      <c r="I113" s="14" t="str">
        <f t="shared" si="10"/>
        <v>n.a.</v>
      </c>
      <c r="K113" s="41"/>
      <c r="L113" s="41"/>
      <c r="M113" s="37"/>
      <c r="N113" s="37"/>
      <c r="O113" s="37"/>
      <c r="P113" s="38"/>
      <c r="Q113" s="38"/>
      <c r="R113" s="39"/>
      <c r="S113" s="40"/>
      <c r="T113" s="40"/>
    </row>
    <row r="114" spans="1:20" ht="11.25" customHeight="1">
      <c r="A114" s="32"/>
      <c r="B114" s="10" t="s">
        <v>397</v>
      </c>
      <c r="C114" s="122">
        <v>125000</v>
      </c>
      <c r="D114" s="121">
        <v>125000</v>
      </c>
      <c r="E114" s="121">
        <v>0</v>
      </c>
      <c r="F114" s="121">
        <v>0</v>
      </c>
      <c r="G114" s="120"/>
      <c r="H114" s="14">
        <f t="shared" si="9"/>
        <v>0</v>
      </c>
      <c r="I114" s="14" t="str">
        <f t="shared" si="10"/>
        <v>n.a.</v>
      </c>
      <c r="K114" s="41"/>
      <c r="L114" s="41"/>
      <c r="M114" s="37"/>
      <c r="N114" s="37"/>
      <c r="O114" s="37"/>
      <c r="P114" s="38"/>
      <c r="Q114" s="38"/>
      <c r="R114" s="39"/>
      <c r="S114" s="40"/>
      <c r="T114" s="40"/>
    </row>
    <row r="115" spans="1:20" ht="11.25" customHeight="1">
      <c r="A115" s="125" t="s">
        <v>71</v>
      </c>
      <c r="B115" s="307"/>
      <c r="C115" s="308">
        <f>SUM(C116:C122)</f>
        <v>1326741442</v>
      </c>
      <c r="D115" s="308">
        <f>SUM(D116:D122)</f>
        <v>1208750060.5</v>
      </c>
      <c r="E115" s="131">
        <f>SUM(E116:E122)</f>
        <v>132884118.82999998</v>
      </c>
      <c r="F115" s="131">
        <f>SUM(F116:F122)</f>
        <v>120004340.22999997</v>
      </c>
      <c r="G115" s="130"/>
      <c r="H115" s="126">
        <f t="shared" si="9"/>
        <v>9.9279697392825881</v>
      </c>
      <c r="I115" s="126">
        <f t="shared" si="10"/>
        <v>90.307511000259382</v>
      </c>
      <c r="K115" s="41"/>
      <c r="L115" s="41"/>
      <c r="M115" s="37"/>
      <c r="N115" s="37"/>
      <c r="O115" s="37"/>
      <c r="P115" s="38"/>
      <c r="Q115" s="38"/>
      <c r="R115" s="39"/>
      <c r="S115" s="40"/>
      <c r="T115" s="40"/>
    </row>
    <row r="116" spans="1:20" ht="11.25" customHeight="1">
      <c r="A116" s="32"/>
      <c r="B116" s="10" t="s">
        <v>396</v>
      </c>
      <c r="C116" s="122">
        <v>7417047</v>
      </c>
      <c r="D116" s="121">
        <v>7417047</v>
      </c>
      <c r="E116" s="121">
        <v>457467.33</v>
      </c>
      <c r="F116" s="121">
        <v>457467.33</v>
      </c>
      <c r="G116" s="120"/>
      <c r="H116" s="14">
        <f t="shared" si="9"/>
        <v>6.1677825420278447</v>
      </c>
      <c r="I116" s="14">
        <f t="shared" si="10"/>
        <v>100</v>
      </c>
      <c r="K116" s="41"/>
      <c r="L116" s="41"/>
      <c r="M116" s="37"/>
      <c r="N116" s="37"/>
      <c r="O116" s="37"/>
      <c r="P116" s="38"/>
      <c r="Q116" s="38"/>
      <c r="R116" s="39"/>
      <c r="S116" s="40"/>
      <c r="T116" s="40"/>
    </row>
    <row r="117" spans="1:20" ht="11.25" customHeight="1">
      <c r="A117" s="32"/>
      <c r="B117" s="10" t="s">
        <v>39</v>
      </c>
      <c r="C117" s="122">
        <v>11495331</v>
      </c>
      <c r="D117" s="121">
        <v>11465491.17</v>
      </c>
      <c r="E117" s="121">
        <v>2448214.75</v>
      </c>
      <c r="F117" s="121">
        <v>2062917.46</v>
      </c>
      <c r="G117" s="120"/>
      <c r="H117" s="14">
        <f t="shared" si="9"/>
        <v>17.992403721854682</v>
      </c>
      <c r="I117" s="14">
        <f t="shared" si="10"/>
        <v>84.262112218709575</v>
      </c>
      <c r="K117" s="41"/>
      <c r="L117" s="41"/>
      <c r="M117" s="37"/>
      <c r="N117" s="37"/>
      <c r="O117" s="37"/>
      <c r="P117" s="38"/>
      <c r="Q117" s="38"/>
      <c r="R117" s="39"/>
      <c r="S117" s="40"/>
      <c r="T117" s="40"/>
    </row>
    <row r="118" spans="1:20" ht="11.25" customHeight="1">
      <c r="A118" s="32"/>
      <c r="B118" s="10" t="s">
        <v>54</v>
      </c>
      <c r="C118" s="122">
        <v>7307849</v>
      </c>
      <c r="D118" s="121">
        <v>7135823.8600000003</v>
      </c>
      <c r="E118" s="121">
        <v>1518719.86</v>
      </c>
      <c r="F118" s="121">
        <v>1472783.1200000003</v>
      </c>
      <c r="G118" s="120"/>
      <c r="H118" s="14">
        <f t="shared" si="9"/>
        <v>20.639286351443101</v>
      </c>
      <c r="I118" s="14">
        <f t="shared" si="10"/>
        <v>96.975298657120362</v>
      </c>
      <c r="K118" s="41"/>
      <c r="L118" s="41"/>
      <c r="M118" s="37"/>
      <c r="N118" s="37"/>
      <c r="O118" s="37"/>
      <c r="P118" s="38"/>
      <c r="Q118" s="38"/>
      <c r="R118" s="39"/>
      <c r="S118" s="40"/>
      <c r="T118" s="40"/>
    </row>
    <row r="119" spans="1:20" ht="11.25" customHeight="1">
      <c r="A119" s="32"/>
      <c r="B119" s="10" t="s">
        <v>395</v>
      </c>
      <c r="C119" s="122">
        <v>420680053</v>
      </c>
      <c r="D119" s="121">
        <v>419524960.96999997</v>
      </c>
      <c r="E119" s="121">
        <v>86747769.389999986</v>
      </c>
      <c r="F119" s="121">
        <v>74299224.819999978</v>
      </c>
      <c r="G119" s="120"/>
      <c r="H119" s="14">
        <f t="shared" si="9"/>
        <v>17.710322801344134</v>
      </c>
      <c r="I119" s="14">
        <f t="shared" si="10"/>
        <v>85.649723724844222</v>
      </c>
      <c r="K119" s="41"/>
      <c r="L119" s="41"/>
      <c r="M119" s="37"/>
      <c r="N119" s="37"/>
      <c r="O119" s="37"/>
      <c r="P119" s="38"/>
      <c r="Q119" s="38"/>
      <c r="R119" s="39"/>
      <c r="S119" s="40"/>
      <c r="T119" s="40"/>
    </row>
    <row r="120" spans="1:20" ht="11.25" customHeight="1">
      <c r="A120" s="32"/>
      <c r="B120" s="10" t="s">
        <v>394</v>
      </c>
      <c r="C120" s="122">
        <v>378855022</v>
      </c>
      <c r="D120" s="121">
        <v>378855022</v>
      </c>
      <c r="E120" s="121">
        <v>0</v>
      </c>
      <c r="F120" s="121">
        <v>0</v>
      </c>
      <c r="G120" s="120"/>
      <c r="H120" s="14">
        <f t="shared" si="9"/>
        <v>0</v>
      </c>
      <c r="I120" s="14" t="str">
        <f t="shared" si="10"/>
        <v>n.a.</v>
      </c>
      <c r="K120" s="41"/>
      <c r="L120" s="41"/>
      <c r="M120" s="37"/>
      <c r="N120" s="37"/>
      <c r="O120" s="37"/>
      <c r="P120" s="38"/>
      <c r="Q120" s="38"/>
      <c r="R120" s="39"/>
      <c r="S120" s="40"/>
      <c r="T120" s="40"/>
    </row>
    <row r="121" spans="1:20" ht="11.25" customHeight="1">
      <c r="A121" s="32"/>
      <c r="B121" s="10" t="s">
        <v>42</v>
      </c>
      <c r="C121" s="122">
        <v>416663409</v>
      </c>
      <c r="D121" s="121">
        <v>300178984.5</v>
      </c>
      <c r="E121" s="121">
        <v>41711947.5</v>
      </c>
      <c r="F121" s="121">
        <v>41711947.5</v>
      </c>
      <c r="G121" s="120"/>
      <c r="H121" s="14">
        <f t="shared" si="9"/>
        <v>13.895692121644846</v>
      </c>
      <c r="I121" s="14">
        <f t="shared" si="10"/>
        <v>100</v>
      </c>
      <c r="K121" s="41"/>
      <c r="L121" s="41"/>
      <c r="M121" s="37"/>
      <c r="N121" s="37"/>
      <c r="O121" s="37"/>
      <c r="P121" s="38"/>
      <c r="Q121" s="38"/>
      <c r="R121" s="39"/>
      <c r="S121" s="40"/>
      <c r="T121" s="40"/>
    </row>
    <row r="122" spans="1:20" ht="11.25" customHeight="1">
      <c r="A122" s="32"/>
      <c r="B122" s="10" t="s">
        <v>43</v>
      </c>
      <c r="C122" s="122">
        <v>84322731</v>
      </c>
      <c r="D122" s="121">
        <v>84172731</v>
      </c>
      <c r="E122" s="121">
        <v>0</v>
      </c>
      <c r="F122" s="121">
        <v>0</v>
      </c>
      <c r="G122" s="120"/>
      <c r="H122" s="14">
        <f t="shared" si="9"/>
        <v>0</v>
      </c>
      <c r="I122" s="14" t="str">
        <f t="shared" si="10"/>
        <v>n.a.</v>
      </c>
      <c r="K122" s="41"/>
      <c r="L122" s="41"/>
      <c r="M122" s="37"/>
      <c r="N122" s="37"/>
      <c r="O122" s="37"/>
      <c r="P122" s="38"/>
      <c r="Q122" s="38"/>
      <c r="R122" s="39"/>
      <c r="S122" s="40"/>
      <c r="T122" s="40"/>
    </row>
    <row r="123" spans="1:20" ht="11.25" customHeight="1">
      <c r="A123" s="125" t="s">
        <v>91</v>
      </c>
      <c r="B123" s="25"/>
      <c r="C123" s="124">
        <f>SUM(C124:C125)</f>
        <v>29135657.13779626</v>
      </c>
      <c r="D123" s="124">
        <f>SUM(D124:D125)</f>
        <v>30431173.392552886</v>
      </c>
      <c r="E123" s="124">
        <f>SUM(E124:E125)</f>
        <v>2483622.1170882201</v>
      </c>
      <c r="F123" s="124">
        <f>+F124</f>
        <v>2480089.8866809797</v>
      </c>
      <c r="G123" s="124"/>
      <c r="H123" s="126">
        <f t="shared" si="9"/>
        <v>8.1498332472710597</v>
      </c>
      <c r="I123" s="126">
        <f t="shared" si="10"/>
        <v>99.857779072631971</v>
      </c>
      <c r="K123" s="41"/>
      <c r="L123" s="41"/>
      <c r="M123" s="37"/>
      <c r="N123" s="37"/>
      <c r="O123" s="37"/>
      <c r="P123" s="38"/>
      <c r="Q123" s="38"/>
      <c r="R123" s="39"/>
      <c r="S123" s="40"/>
      <c r="T123" s="40"/>
    </row>
    <row r="124" spans="1:20" ht="11.25" customHeight="1">
      <c r="A124" s="32"/>
      <c r="B124" s="10" t="s">
        <v>393</v>
      </c>
      <c r="C124" s="122">
        <v>25182078.13779626</v>
      </c>
      <c r="D124" s="121">
        <v>26477594.392552886</v>
      </c>
      <c r="E124" s="121">
        <v>2483622.1170882201</v>
      </c>
      <c r="F124" s="121">
        <v>2480089.8866809797</v>
      </c>
      <c r="G124" s="120"/>
      <c r="H124" s="14">
        <f t="shared" si="9"/>
        <v>9.3667492972040236</v>
      </c>
      <c r="I124" s="14">
        <f t="shared" si="10"/>
        <v>99.857779072631971</v>
      </c>
      <c r="K124" s="41"/>
      <c r="L124" s="41"/>
      <c r="M124" s="37"/>
      <c r="N124" s="37"/>
      <c r="O124" s="37"/>
      <c r="P124" s="38"/>
      <c r="Q124" s="38"/>
      <c r="R124" s="39"/>
      <c r="S124" s="40"/>
      <c r="T124" s="40"/>
    </row>
    <row r="125" spans="1:20" ht="11.25" customHeight="1">
      <c r="A125" s="32"/>
      <c r="B125" s="10" t="s">
        <v>17</v>
      </c>
      <c r="C125" s="122">
        <v>3953579</v>
      </c>
      <c r="D125" s="121">
        <v>3953579</v>
      </c>
      <c r="E125" s="121">
        <v>0</v>
      </c>
      <c r="F125" s="121">
        <v>0</v>
      </c>
      <c r="G125" s="120"/>
      <c r="H125" s="14">
        <f t="shared" si="9"/>
        <v>0</v>
      </c>
      <c r="I125" s="14" t="str">
        <f t="shared" si="10"/>
        <v>n.a.</v>
      </c>
      <c r="K125" s="41"/>
      <c r="L125" s="41"/>
      <c r="M125" s="37"/>
      <c r="N125" s="37"/>
      <c r="O125" s="37"/>
      <c r="P125" s="38"/>
      <c r="Q125" s="38"/>
      <c r="R125" s="39"/>
      <c r="S125" s="40"/>
      <c r="T125" s="40"/>
    </row>
    <row r="126" spans="1:20" ht="11.25" customHeight="1">
      <c r="A126" s="125" t="s">
        <v>392</v>
      </c>
      <c r="B126" s="25"/>
      <c r="C126" s="124">
        <f>+C127</f>
        <v>1500000</v>
      </c>
      <c r="D126" s="124">
        <f>+D127</f>
        <v>1500000</v>
      </c>
      <c r="E126" s="124">
        <f>+E127</f>
        <v>206668</v>
      </c>
      <c r="F126" s="124">
        <f>+F127</f>
        <v>0</v>
      </c>
      <c r="G126" s="124"/>
      <c r="H126" s="126">
        <f t="shared" si="9"/>
        <v>0</v>
      </c>
      <c r="I126" s="126">
        <f t="shared" si="10"/>
        <v>0</v>
      </c>
      <c r="K126" s="41"/>
      <c r="L126" s="41"/>
      <c r="M126" s="37"/>
      <c r="N126" s="37"/>
      <c r="O126" s="37"/>
      <c r="P126" s="38"/>
      <c r="Q126" s="38"/>
      <c r="R126" s="39"/>
      <c r="S126" s="40"/>
      <c r="T126" s="40"/>
    </row>
    <row r="127" spans="1:20" ht="11.25" customHeight="1">
      <c r="A127" s="32"/>
      <c r="B127" s="10" t="s">
        <v>391</v>
      </c>
      <c r="C127" s="122">
        <v>1500000</v>
      </c>
      <c r="D127" s="121">
        <v>1500000</v>
      </c>
      <c r="E127" s="121">
        <v>206668</v>
      </c>
      <c r="F127" s="121">
        <v>0</v>
      </c>
      <c r="G127" s="120"/>
      <c r="H127" s="14">
        <f t="shared" si="9"/>
        <v>0</v>
      </c>
      <c r="I127" s="14">
        <f t="shared" si="10"/>
        <v>0</v>
      </c>
      <c r="K127" s="41"/>
      <c r="L127" s="41"/>
      <c r="M127" s="37"/>
      <c r="N127" s="37"/>
      <c r="O127" s="37"/>
      <c r="P127" s="38"/>
      <c r="Q127" s="38"/>
      <c r="R127" s="39"/>
      <c r="S127" s="40"/>
      <c r="T127" s="40"/>
    </row>
    <row r="128" spans="1:20" ht="11.25" customHeight="1">
      <c r="A128" s="125" t="s">
        <v>390</v>
      </c>
      <c r="B128" s="25"/>
      <c r="C128" s="124">
        <f>SUM(C129:C131)</f>
        <v>17346101039.1595</v>
      </c>
      <c r="D128" s="124">
        <f>SUM(D129:D131)</f>
        <v>17211898180.607185</v>
      </c>
      <c r="E128" s="124">
        <f>SUM(E129:E131)</f>
        <v>3747688869.8919001</v>
      </c>
      <c r="F128" s="124">
        <f>SUM(F129:F131)</f>
        <v>3456490748.2664843</v>
      </c>
      <c r="G128" s="124"/>
      <c r="H128" s="126">
        <f t="shared" si="9"/>
        <v>20.081984636424043</v>
      </c>
      <c r="I128" s="126">
        <f t="shared" si="10"/>
        <v>92.229928050729157</v>
      </c>
      <c r="K128" s="41"/>
      <c r="L128" s="41"/>
      <c r="M128" s="37"/>
      <c r="N128" s="37"/>
      <c r="O128" s="37"/>
      <c r="P128" s="38"/>
      <c r="Q128" s="38"/>
      <c r="R128" s="39"/>
      <c r="S128" s="40"/>
      <c r="T128" s="40"/>
    </row>
    <row r="129" spans="1:20" ht="11.25" customHeight="1">
      <c r="A129" s="32"/>
      <c r="B129" s="6" t="s">
        <v>389</v>
      </c>
      <c r="C129" s="122">
        <v>366473787.31309998</v>
      </c>
      <c r="D129" s="121">
        <v>381269648.15459996</v>
      </c>
      <c r="E129" s="121">
        <v>63468511.609499998</v>
      </c>
      <c r="F129" s="121">
        <v>61267113.007095784</v>
      </c>
      <c r="G129" s="127"/>
      <c r="H129" s="14">
        <f t="shared" si="9"/>
        <v>16.069234281731433</v>
      </c>
      <c r="I129" s="14">
        <f t="shared" si="10"/>
        <v>96.531510592293913</v>
      </c>
      <c r="K129" s="41"/>
      <c r="L129" s="41"/>
      <c r="M129" s="37"/>
      <c r="N129" s="37"/>
      <c r="O129" s="37"/>
      <c r="P129" s="38"/>
      <c r="Q129" s="38"/>
      <c r="R129" s="39"/>
      <c r="S129" s="40"/>
      <c r="T129" s="40"/>
    </row>
    <row r="130" spans="1:20" ht="11.25" customHeight="1">
      <c r="A130" s="32"/>
      <c r="B130" s="6" t="s">
        <v>388</v>
      </c>
      <c r="C130" s="122">
        <v>10695893262</v>
      </c>
      <c r="D130" s="121">
        <v>10675323643</v>
      </c>
      <c r="E130" s="121">
        <v>2541867894</v>
      </c>
      <c r="F130" s="121">
        <v>2388315313.0800209</v>
      </c>
      <c r="G130" s="127"/>
      <c r="H130" s="14">
        <f t="shared" si="9"/>
        <v>22.372298891810008</v>
      </c>
      <c r="I130" s="14">
        <f t="shared" si="10"/>
        <v>93.959065249518474</v>
      </c>
      <c r="K130" s="41"/>
      <c r="L130" s="41"/>
      <c r="M130" s="37"/>
      <c r="N130" s="37"/>
      <c r="O130" s="37"/>
      <c r="P130" s="38"/>
      <c r="Q130" s="38"/>
      <c r="R130" s="39"/>
      <c r="S130" s="40"/>
      <c r="T130" s="40"/>
    </row>
    <row r="131" spans="1:20" ht="11.25" customHeight="1">
      <c r="A131" s="129"/>
      <c r="B131" s="128" t="s">
        <v>387</v>
      </c>
      <c r="C131" s="122">
        <v>6283733989.8464003</v>
      </c>
      <c r="D131" s="121">
        <v>6155304889.4525843</v>
      </c>
      <c r="E131" s="121">
        <v>1142352464.2824001</v>
      </c>
      <c r="F131" s="121">
        <v>1006908322.1793673</v>
      </c>
      <c r="G131" s="127"/>
      <c r="H131" s="14">
        <f t="shared" si="9"/>
        <v>16.358382570207919</v>
      </c>
      <c r="I131" s="14">
        <f t="shared" si="10"/>
        <v>88.143401766273968</v>
      </c>
      <c r="K131" s="41"/>
      <c r="L131" s="41"/>
      <c r="M131" s="37"/>
      <c r="N131" s="37"/>
      <c r="O131" s="37"/>
      <c r="P131" s="38"/>
      <c r="Q131" s="38"/>
      <c r="R131" s="39"/>
      <c r="S131" s="40"/>
      <c r="T131" s="40"/>
    </row>
    <row r="132" spans="1:20" ht="11.25" customHeight="1">
      <c r="A132" s="125" t="s">
        <v>386</v>
      </c>
      <c r="B132" s="25"/>
      <c r="C132" s="124">
        <f>SUM(C133:C134)</f>
        <v>268497547</v>
      </c>
      <c r="D132" s="124">
        <f>SUM(D133:D134)</f>
        <v>236914404.65000004</v>
      </c>
      <c r="E132" s="124">
        <f>SUM(E133:E134)</f>
        <v>61333433.590000011</v>
      </c>
      <c r="F132" s="124">
        <f>SUM(F133:F134)</f>
        <v>57234793.470000081</v>
      </c>
      <c r="G132" s="124"/>
      <c r="H132" s="23">
        <f t="shared" si="9"/>
        <v>24.158426987398492</v>
      </c>
      <c r="I132" s="23">
        <f t="shared" si="10"/>
        <v>93.317445510390954</v>
      </c>
      <c r="K132" s="41"/>
      <c r="L132" s="41"/>
      <c r="M132" s="37"/>
      <c r="N132" s="37"/>
      <c r="O132" s="37"/>
      <c r="P132" s="38"/>
      <c r="Q132" s="38"/>
      <c r="R132" s="39"/>
      <c r="S132" s="40"/>
      <c r="T132" s="40"/>
    </row>
    <row r="133" spans="1:20" ht="11.25" customHeight="1">
      <c r="A133" s="32"/>
      <c r="B133" s="6" t="s">
        <v>385</v>
      </c>
      <c r="C133" s="122">
        <v>26829670</v>
      </c>
      <c r="D133" s="121">
        <v>26829692.999999966</v>
      </c>
      <c r="E133" s="121">
        <v>6741024.0000000009</v>
      </c>
      <c r="F133" s="121">
        <v>6741024.0000000009</v>
      </c>
      <c r="G133" s="120"/>
      <c r="H133" s="14">
        <f t="shared" si="9"/>
        <v>25.125237176586442</v>
      </c>
      <c r="I133" s="14">
        <f t="shared" si="10"/>
        <v>100</v>
      </c>
      <c r="K133" s="41"/>
      <c r="L133" s="41"/>
      <c r="M133" s="37"/>
      <c r="N133" s="37"/>
      <c r="O133" s="37"/>
      <c r="P133" s="38"/>
      <c r="Q133" s="38"/>
      <c r="R133" s="39"/>
      <c r="S133" s="40"/>
      <c r="T133" s="40"/>
    </row>
    <row r="134" spans="1:20" ht="11.25" customHeight="1">
      <c r="A134" s="32"/>
      <c r="B134" s="6" t="s">
        <v>384</v>
      </c>
      <c r="C134" s="122">
        <v>241667877</v>
      </c>
      <c r="D134" s="121">
        <v>210084711.65000007</v>
      </c>
      <c r="E134" s="121">
        <v>54592409.590000011</v>
      </c>
      <c r="F134" s="121">
        <v>50493769.470000081</v>
      </c>
      <c r="G134" s="120"/>
      <c r="H134" s="14">
        <f t="shared" si="9"/>
        <v>24.034956696002901</v>
      </c>
      <c r="I134" s="14">
        <f t="shared" si="10"/>
        <v>92.492289402901349</v>
      </c>
      <c r="K134" s="41"/>
      <c r="L134" s="41"/>
      <c r="M134" s="37"/>
      <c r="N134" s="37"/>
      <c r="O134" s="37"/>
      <c r="P134" s="38"/>
      <c r="Q134" s="38"/>
      <c r="R134" s="39"/>
      <c r="S134" s="40"/>
      <c r="T134" s="40"/>
    </row>
    <row r="135" spans="1:20" ht="11.25" customHeight="1">
      <c r="A135" s="125" t="s">
        <v>675</v>
      </c>
      <c r="B135" s="25"/>
      <c r="C135" s="124">
        <f>+C136</f>
        <v>12690000</v>
      </c>
      <c r="D135" s="124">
        <f>+D136</f>
        <v>5690143.6699999999</v>
      </c>
      <c r="E135" s="124">
        <f>+E136</f>
        <v>5690143.6699999999</v>
      </c>
      <c r="F135" s="124">
        <f>+F136</f>
        <v>5690143.6699999999</v>
      </c>
      <c r="G135" s="124"/>
      <c r="H135" s="126">
        <f t="shared" si="9"/>
        <v>100</v>
      </c>
      <c r="I135" s="126">
        <f t="shared" si="10"/>
        <v>100</v>
      </c>
      <c r="K135" s="41"/>
      <c r="L135" s="41"/>
      <c r="M135" s="37"/>
      <c r="N135" s="37"/>
      <c r="O135" s="37"/>
      <c r="P135" s="38"/>
      <c r="Q135" s="38"/>
      <c r="R135" s="39"/>
      <c r="S135" s="40"/>
      <c r="T135" s="40"/>
    </row>
    <row r="136" spans="1:20" ht="11.25" customHeight="1">
      <c r="A136" s="32"/>
      <c r="B136" s="10" t="s">
        <v>39</v>
      </c>
      <c r="C136" s="122">
        <v>12690000</v>
      </c>
      <c r="D136" s="121">
        <v>5690143.6699999999</v>
      </c>
      <c r="E136" s="121">
        <v>5690143.6699999999</v>
      </c>
      <c r="F136" s="121">
        <v>5690143.6699999999</v>
      </c>
      <c r="G136" s="120"/>
      <c r="H136" s="14">
        <f t="shared" si="9"/>
        <v>100</v>
      </c>
      <c r="I136" s="14">
        <f t="shared" si="10"/>
        <v>100</v>
      </c>
      <c r="K136" s="41"/>
      <c r="L136" s="41"/>
      <c r="M136" s="37"/>
      <c r="N136" s="37"/>
      <c r="O136" s="37"/>
      <c r="P136" s="38"/>
      <c r="Q136" s="38"/>
      <c r="R136" s="39"/>
      <c r="S136" s="40"/>
      <c r="T136" s="40"/>
    </row>
    <row r="137" spans="1:20" ht="11.25" customHeight="1">
      <c r="A137" s="125" t="s">
        <v>676</v>
      </c>
      <c r="B137" s="25"/>
      <c r="C137" s="124">
        <f>SUM(C138:C148)</f>
        <v>33121448.940000001</v>
      </c>
      <c r="D137" s="124">
        <f>SUM(D138:D148)</f>
        <v>33121448.940000001</v>
      </c>
      <c r="E137" s="124">
        <f>SUM(E138:E148)</f>
        <v>8823297.5999999978</v>
      </c>
      <c r="F137" s="124">
        <f>SUM(F138:F148)</f>
        <v>110048</v>
      </c>
      <c r="G137" s="124"/>
      <c r="H137" s="23">
        <f t="shared" si="9"/>
        <v>0.33225599580306281</v>
      </c>
      <c r="I137" s="23">
        <f t="shared" si="10"/>
        <v>1.2472434342461713</v>
      </c>
      <c r="K137" s="41"/>
      <c r="L137" s="41"/>
      <c r="M137" s="37"/>
      <c r="N137" s="37"/>
      <c r="O137" s="37"/>
      <c r="P137" s="38"/>
      <c r="Q137" s="38"/>
      <c r="R137" s="39"/>
      <c r="S137" s="40"/>
      <c r="T137" s="40"/>
    </row>
    <row r="138" spans="1:20" ht="11.25" customHeight="1">
      <c r="A138" s="32"/>
      <c r="B138" s="6" t="s">
        <v>383</v>
      </c>
      <c r="C138" s="122">
        <v>4500000</v>
      </c>
      <c r="D138" s="121">
        <v>4500000</v>
      </c>
      <c r="E138" s="121">
        <v>1125000</v>
      </c>
      <c r="F138" s="121">
        <v>110048</v>
      </c>
      <c r="G138" s="120"/>
      <c r="H138" s="14">
        <f t="shared" si="9"/>
        <v>2.4455111111111112</v>
      </c>
      <c r="I138" s="14">
        <f t="shared" si="10"/>
        <v>9.7820444444444448</v>
      </c>
      <c r="K138" s="41"/>
      <c r="L138" s="41"/>
      <c r="M138" s="37"/>
      <c r="N138" s="37"/>
      <c r="O138" s="37"/>
      <c r="P138" s="38"/>
      <c r="Q138" s="38"/>
      <c r="R138" s="39"/>
      <c r="S138" s="40"/>
      <c r="T138" s="40"/>
    </row>
    <row r="139" spans="1:20" ht="11.25" customHeight="1">
      <c r="A139" s="32"/>
      <c r="B139" s="6" t="s">
        <v>382</v>
      </c>
      <c r="C139" s="122">
        <v>9999999.9600000028</v>
      </c>
      <c r="D139" s="121">
        <v>9999999.9600000028</v>
      </c>
      <c r="E139" s="121">
        <v>2500000.2499999986</v>
      </c>
      <c r="F139" s="121">
        <v>0</v>
      </c>
      <c r="G139" s="120"/>
      <c r="H139" s="14">
        <f t="shared" si="9"/>
        <v>0</v>
      </c>
      <c r="I139" s="14">
        <f t="shared" si="10"/>
        <v>0</v>
      </c>
      <c r="K139" s="41"/>
      <c r="L139" s="41"/>
      <c r="M139" s="37"/>
      <c r="N139" s="37"/>
      <c r="O139" s="37"/>
      <c r="P139" s="38"/>
      <c r="Q139" s="38"/>
      <c r="R139" s="39"/>
      <c r="S139" s="40"/>
      <c r="T139" s="40"/>
    </row>
    <row r="140" spans="1:20" ht="11.25" customHeight="1">
      <c r="A140" s="32"/>
      <c r="B140" s="6" t="s">
        <v>381</v>
      </c>
      <c r="C140" s="122">
        <v>1334307.9999999993</v>
      </c>
      <c r="D140" s="121">
        <v>1334307.9999999993</v>
      </c>
      <c r="E140" s="121">
        <v>333577.08999999991</v>
      </c>
      <c r="F140" s="121">
        <v>0</v>
      </c>
      <c r="G140" s="120"/>
      <c r="H140" s="14">
        <f t="shared" si="9"/>
        <v>0</v>
      </c>
      <c r="I140" s="14">
        <f t="shared" si="10"/>
        <v>0</v>
      </c>
      <c r="K140" s="41"/>
      <c r="L140" s="41"/>
      <c r="M140" s="37"/>
      <c r="N140" s="37"/>
      <c r="O140" s="37"/>
      <c r="P140" s="38"/>
      <c r="Q140" s="38"/>
      <c r="R140" s="39"/>
      <c r="S140" s="40"/>
      <c r="T140" s="40"/>
    </row>
    <row r="141" spans="1:20" ht="11.25" customHeight="1">
      <c r="A141" s="32"/>
      <c r="B141" s="123" t="s">
        <v>380</v>
      </c>
      <c r="C141" s="122">
        <v>3149999.9100000011</v>
      </c>
      <c r="D141" s="121">
        <v>3149999.9100000011</v>
      </c>
      <c r="E141" s="121">
        <v>787500.45999999985</v>
      </c>
      <c r="F141" s="121">
        <v>0</v>
      </c>
      <c r="G141" s="120"/>
      <c r="H141" s="14">
        <f t="shared" si="9"/>
        <v>0</v>
      </c>
      <c r="I141" s="14">
        <f t="shared" si="10"/>
        <v>0</v>
      </c>
      <c r="K141" s="41"/>
      <c r="L141" s="41"/>
      <c r="M141" s="37"/>
      <c r="N141" s="37"/>
      <c r="O141" s="37"/>
      <c r="P141" s="38"/>
      <c r="Q141" s="38"/>
      <c r="R141" s="39"/>
      <c r="S141" s="40"/>
      <c r="T141" s="40"/>
    </row>
    <row r="142" spans="1:20" ht="11.25" customHeight="1">
      <c r="A142" s="32"/>
      <c r="B142" s="123" t="s">
        <v>379</v>
      </c>
      <c r="C142" s="122">
        <v>2040000.029999997</v>
      </c>
      <c r="D142" s="121">
        <v>2040000.029999997</v>
      </c>
      <c r="E142" s="121">
        <v>510000.32999999938</v>
      </c>
      <c r="F142" s="121">
        <v>0</v>
      </c>
      <c r="G142" s="120"/>
      <c r="H142" s="14">
        <f t="shared" si="9"/>
        <v>0</v>
      </c>
      <c r="I142" s="14">
        <f t="shared" si="10"/>
        <v>0</v>
      </c>
      <c r="K142" s="41"/>
      <c r="L142" s="41"/>
      <c r="M142" s="37"/>
      <c r="N142" s="37"/>
      <c r="O142" s="37"/>
      <c r="P142" s="38"/>
      <c r="Q142" s="38"/>
      <c r="R142" s="39"/>
      <c r="S142" s="40"/>
      <c r="T142" s="40"/>
    </row>
    <row r="143" spans="1:20" ht="11.25" customHeight="1">
      <c r="A143" s="32"/>
      <c r="B143" s="6" t="s">
        <v>378</v>
      </c>
      <c r="C143" s="122">
        <v>1184066</v>
      </c>
      <c r="D143" s="121">
        <v>1184066</v>
      </c>
      <c r="E143" s="121">
        <v>136144.25</v>
      </c>
      <c r="F143" s="121">
        <v>0</v>
      </c>
      <c r="G143" s="120"/>
      <c r="H143" s="14">
        <f t="shared" si="9"/>
        <v>0</v>
      </c>
      <c r="I143" s="14">
        <f t="shared" si="10"/>
        <v>0</v>
      </c>
      <c r="K143" s="41"/>
      <c r="L143" s="41"/>
      <c r="M143" s="37"/>
      <c r="N143" s="37"/>
      <c r="O143" s="37"/>
      <c r="P143" s="38"/>
      <c r="Q143" s="38"/>
      <c r="R143" s="39"/>
      <c r="S143" s="40"/>
      <c r="T143" s="40"/>
    </row>
    <row r="144" spans="1:20" ht="11.25" customHeight="1">
      <c r="A144" s="32"/>
      <c r="B144" s="6" t="s">
        <v>39</v>
      </c>
      <c r="C144" s="122">
        <v>3832067</v>
      </c>
      <c r="D144" s="121">
        <v>3832067</v>
      </c>
      <c r="E144" s="121">
        <v>1724429.5</v>
      </c>
      <c r="F144" s="121">
        <v>0</v>
      </c>
      <c r="G144" s="120"/>
      <c r="H144" s="14">
        <f t="shared" si="9"/>
        <v>0</v>
      </c>
      <c r="I144" s="14">
        <f t="shared" si="10"/>
        <v>0</v>
      </c>
      <c r="K144" s="41"/>
      <c r="L144" s="41"/>
      <c r="M144" s="37"/>
      <c r="N144" s="37"/>
      <c r="O144" s="37"/>
      <c r="P144" s="38"/>
      <c r="Q144" s="38"/>
      <c r="R144" s="39"/>
      <c r="S144" s="40"/>
      <c r="T144" s="40"/>
    </row>
    <row r="145" spans="1:20" ht="11.25" customHeight="1">
      <c r="A145" s="32"/>
      <c r="B145" s="6" t="s">
        <v>54</v>
      </c>
      <c r="C145" s="122">
        <v>253816</v>
      </c>
      <c r="D145" s="121">
        <v>253816</v>
      </c>
      <c r="E145" s="121">
        <v>0</v>
      </c>
      <c r="F145" s="121">
        <v>0</v>
      </c>
      <c r="G145" s="120"/>
      <c r="H145" s="14">
        <f t="shared" si="9"/>
        <v>0</v>
      </c>
      <c r="I145" s="14" t="str">
        <f t="shared" si="10"/>
        <v>n.a.</v>
      </c>
      <c r="K145" s="41"/>
      <c r="L145" s="41"/>
      <c r="M145" s="37"/>
      <c r="N145" s="37"/>
      <c r="O145" s="37"/>
      <c r="P145" s="38"/>
      <c r="Q145" s="38"/>
      <c r="R145" s="39"/>
      <c r="S145" s="40"/>
      <c r="T145" s="40"/>
    </row>
    <row r="146" spans="1:20" ht="11.25" customHeight="1">
      <c r="A146" s="32"/>
      <c r="B146" s="6" t="s">
        <v>377</v>
      </c>
      <c r="C146" s="122">
        <v>4500000.0399999991</v>
      </c>
      <c r="D146" s="121">
        <v>4500000.0399999991</v>
      </c>
      <c r="E146" s="121">
        <v>1124847.7199999995</v>
      </c>
      <c r="F146" s="121">
        <v>0</v>
      </c>
      <c r="G146" s="120"/>
      <c r="H146" s="14">
        <f t="shared" si="9"/>
        <v>0</v>
      </c>
      <c r="I146" s="14">
        <f t="shared" si="10"/>
        <v>0</v>
      </c>
      <c r="K146" s="41"/>
      <c r="L146" s="41"/>
      <c r="M146" s="37"/>
      <c r="N146" s="37"/>
      <c r="O146" s="37"/>
      <c r="P146" s="38"/>
      <c r="Q146" s="38"/>
      <c r="R146" s="39"/>
      <c r="S146" s="40"/>
      <c r="T146" s="40"/>
    </row>
    <row r="147" spans="1:20" ht="11.25" customHeight="1">
      <c r="A147" s="32"/>
      <c r="B147" s="6" t="s">
        <v>376</v>
      </c>
      <c r="C147" s="122">
        <v>527192</v>
      </c>
      <c r="D147" s="121">
        <v>527192</v>
      </c>
      <c r="E147" s="121">
        <v>131798</v>
      </c>
      <c r="F147" s="121">
        <v>0</v>
      </c>
      <c r="G147" s="120"/>
      <c r="H147" s="14">
        <f t="shared" si="9"/>
        <v>0</v>
      </c>
      <c r="I147" s="14">
        <f t="shared" si="10"/>
        <v>0</v>
      </c>
      <c r="K147" s="41"/>
      <c r="L147" s="41"/>
      <c r="M147" s="37"/>
      <c r="N147" s="37"/>
      <c r="O147" s="37"/>
      <c r="P147" s="38"/>
      <c r="Q147" s="38"/>
      <c r="R147" s="39"/>
      <c r="S147" s="40"/>
      <c r="T147" s="40"/>
    </row>
    <row r="148" spans="1:20" ht="11.25" customHeight="1">
      <c r="A148" s="32"/>
      <c r="B148" s="6" t="s">
        <v>375</v>
      </c>
      <c r="C148" s="122">
        <v>1800000</v>
      </c>
      <c r="D148" s="121">
        <v>1800000</v>
      </c>
      <c r="E148" s="121">
        <v>450000</v>
      </c>
      <c r="F148" s="121">
        <v>0</v>
      </c>
      <c r="G148" s="120"/>
      <c r="H148" s="14">
        <f t="shared" si="9"/>
        <v>0</v>
      </c>
      <c r="I148" s="14">
        <f t="shared" si="10"/>
        <v>0</v>
      </c>
      <c r="K148" s="41"/>
      <c r="L148" s="41"/>
      <c r="M148" s="37"/>
      <c r="N148" s="37"/>
      <c r="O148" s="37"/>
      <c r="P148" s="38"/>
      <c r="Q148" s="38"/>
      <c r="R148" s="39"/>
      <c r="S148" s="40"/>
      <c r="T148" s="40"/>
    </row>
    <row r="149" spans="1:20" ht="11.25" customHeight="1" thickBot="1">
      <c r="A149" s="26"/>
      <c r="B149" s="49"/>
      <c r="C149" s="48"/>
      <c r="D149" s="48"/>
      <c r="E149" s="48"/>
      <c r="F149" s="48"/>
      <c r="G149" s="50"/>
      <c r="H149" s="19"/>
      <c r="I149" s="19"/>
    </row>
    <row r="150" spans="1:20" ht="9.75" customHeight="1">
      <c r="A150" s="119" t="s">
        <v>56</v>
      </c>
      <c r="B150" s="118"/>
      <c r="C150" s="118"/>
      <c r="D150" s="118"/>
      <c r="E150" s="118"/>
      <c r="F150" s="118"/>
      <c r="G150" s="118"/>
      <c r="H150" s="118"/>
      <c r="I150" s="118"/>
      <c r="J150" s="118"/>
    </row>
    <row r="151" spans="1:20" ht="9.75" customHeight="1">
      <c r="A151" s="117" t="s">
        <v>57</v>
      </c>
      <c r="B151" s="116"/>
      <c r="C151" s="116"/>
      <c r="D151" s="116"/>
      <c r="E151" s="116"/>
      <c r="F151" s="116"/>
      <c r="G151" s="116"/>
      <c r="H151" s="116"/>
      <c r="I151" s="116"/>
      <c r="J151" s="116"/>
    </row>
    <row r="152" spans="1:20" ht="9.75" customHeight="1">
      <c r="A152" s="324" t="s">
        <v>37</v>
      </c>
      <c r="B152" s="324"/>
      <c r="C152" s="324"/>
      <c r="D152" s="324"/>
      <c r="E152" s="324"/>
      <c r="F152" s="324"/>
      <c r="G152" s="324"/>
      <c r="H152" s="324"/>
      <c r="I152" s="324"/>
    </row>
    <row r="153" spans="1:20" ht="9.75" customHeight="1">
      <c r="A153" s="323" t="s">
        <v>672</v>
      </c>
      <c r="B153" s="323"/>
      <c r="C153" s="323"/>
      <c r="D153" s="323"/>
      <c r="E153" s="323"/>
      <c r="F153" s="323"/>
      <c r="G153" s="323"/>
      <c r="H153" s="323"/>
      <c r="I153" s="323"/>
    </row>
    <row r="154" spans="1:20" ht="9.75" customHeight="1">
      <c r="A154" s="323" t="s">
        <v>36</v>
      </c>
      <c r="B154" s="323"/>
      <c r="C154" s="323"/>
      <c r="D154" s="323"/>
      <c r="E154" s="323"/>
      <c r="F154" s="323"/>
      <c r="G154" s="323"/>
      <c r="H154" s="323"/>
      <c r="I154" s="323"/>
    </row>
    <row r="155" spans="1:20">
      <c r="A155" s="323"/>
      <c r="B155" s="323"/>
      <c r="C155" s="323"/>
      <c r="D155" s="323"/>
      <c r="E155" s="323"/>
      <c r="F155" s="323"/>
      <c r="G155" s="323"/>
      <c r="H155" s="323"/>
      <c r="I155" s="323"/>
    </row>
    <row r="156" spans="1:20" ht="15.75">
      <c r="B156" s="115"/>
      <c r="C156" s="114"/>
      <c r="D156" s="114"/>
      <c r="E156" s="114"/>
      <c r="F156" s="114"/>
      <c r="G156" s="86"/>
      <c r="H156" s="86"/>
      <c r="I156" s="86"/>
    </row>
    <row r="157" spans="1:20" ht="15.75">
      <c r="B157" s="115"/>
      <c r="C157" s="114"/>
      <c r="D157" s="114"/>
      <c r="E157" s="114"/>
      <c r="F157" s="114"/>
      <c r="G157" s="86"/>
      <c r="H157" s="86"/>
      <c r="I157" s="86"/>
      <c r="M157" s="28"/>
      <c r="N157" s="28"/>
      <c r="O157" s="28"/>
    </row>
    <row r="158" spans="1:20" ht="15.75">
      <c r="B158" s="115"/>
      <c r="C158" s="114"/>
      <c r="D158" s="114"/>
      <c r="E158" s="114"/>
      <c r="F158" s="114"/>
      <c r="G158" s="86"/>
      <c r="H158" s="86"/>
      <c r="I158" s="86"/>
      <c r="M158" s="28"/>
      <c r="N158" s="28"/>
      <c r="O158" s="28"/>
    </row>
    <row r="159" spans="1:20" ht="15.75">
      <c r="B159" s="115"/>
      <c r="C159" s="114"/>
      <c r="D159" s="114"/>
      <c r="E159" s="114"/>
      <c r="F159" s="114"/>
      <c r="G159" s="86"/>
      <c r="H159" s="86"/>
      <c r="I159" s="86"/>
      <c r="M159" s="28"/>
      <c r="N159" s="28"/>
      <c r="O159" s="28"/>
    </row>
    <row r="160" spans="1:20" ht="15.75">
      <c r="B160" s="115"/>
      <c r="C160" s="114"/>
      <c r="D160" s="114"/>
      <c r="E160" s="114"/>
      <c r="F160" s="114"/>
      <c r="G160" s="86"/>
      <c r="H160" s="86"/>
      <c r="I160" s="86"/>
      <c r="M160" s="28"/>
      <c r="N160" s="28"/>
      <c r="O160" s="28"/>
    </row>
    <row r="161" spans="2:15" ht="15.75">
      <c r="B161" s="115"/>
      <c r="C161" s="114"/>
      <c r="D161" s="114"/>
      <c r="E161" s="114"/>
      <c r="F161" s="114"/>
      <c r="G161" s="86"/>
      <c r="H161" s="86"/>
      <c r="I161" s="86"/>
      <c r="M161" s="28"/>
      <c r="N161" s="28"/>
      <c r="O161" s="28"/>
    </row>
    <row r="162" spans="2:15" ht="15.75">
      <c r="B162" s="115"/>
      <c r="C162" s="114"/>
      <c r="D162" s="114"/>
      <c r="E162" s="114"/>
      <c r="F162" s="114"/>
      <c r="G162" s="86"/>
      <c r="H162" s="86"/>
      <c r="I162" s="86"/>
      <c r="M162" s="28"/>
      <c r="N162" s="28"/>
      <c r="O162" s="28"/>
    </row>
    <row r="163" spans="2:15" ht="15.75">
      <c r="B163" s="115"/>
      <c r="C163" s="114"/>
      <c r="D163" s="114"/>
      <c r="E163" s="114"/>
      <c r="F163" s="114"/>
      <c r="G163" s="86"/>
      <c r="H163" s="86"/>
      <c r="I163" s="86"/>
      <c r="M163" s="28"/>
      <c r="N163" s="28"/>
      <c r="O163" s="28"/>
    </row>
    <row r="164" spans="2:15" ht="15.75">
      <c r="B164" s="115"/>
      <c r="C164" s="114"/>
      <c r="D164" s="114"/>
      <c r="E164" s="114"/>
      <c r="F164" s="114"/>
      <c r="G164" s="86"/>
      <c r="H164" s="86"/>
      <c r="I164" s="86"/>
      <c r="M164" s="28"/>
      <c r="N164" s="28"/>
      <c r="O164" s="28"/>
    </row>
    <row r="165" spans="2:15" ht="15.75">
      <c r="B165" s="115"/>
      <c r="C165" s="114"/>
      <c r="D165" s="114"/>
      <c r="E165" s="114"/>
      <c r="F165" s="114"/>
      <c r="G165" s="86"/>
      <c r="H165" s="86"/>
      <c r="I165" s="86"/>
      <c r="M165" s="28"/>
      <c r="N165" s="28"/>
      <c r="O165" s="28"/>
    </row>
    <row r="166" spans="2:15" ht="15.75">
      <c r="B166" s="115"/>
      <c r="C166" s="114"/>
      <c r="D166" s="114"/>
      <c r="E166" s="114"/>
      <c r="F166" s="114"/>
      <c r="G166" s="86"/>
      <c r="H166" s="86"/>
      <c r="I166" s="86"/>
      <c r="M166" s="28"/>
      <c r="N166" s="28"/>
      <c r="O166" s="28"/>
    </row>
    <row r="167" spans="2:15" ht="15.75">
      <c r="B167" s="115"/>
      <c r="C167" s="114"/>
      <c r="D167" s="114"/>
      <c r="E167" s="114"/>
      <c r="F167" s="114"/>
      <c r="G167" s="86"/>
      <c r="H167" s="86"/>
      <c r="I167" s="86"/>
      <c r="M167" s="28"/>
      <c r="N167" s="28"/>
      <c r="O167" s="28"/>
    </row>
    <row r="168" spans="2:15" ht="15.75">
      <c r="B168" s="115"/>
      <c r="C168" s="114"/>
      <c r="D168" s="114"/>
      <c r="E168" s="114"/>
      <c r="F168" s="114"/>
      <c r="G168" s="86"/>
      <c r="H168" s="86"/>
      <c r="I168" s="86"/>
      <c r="M168" s="28"/>
      <c r="N168" s="28"/>
      <c r="O168" s="28"/>
    </row>
    <row r="169" spans="2:15" ht="15.75">
      <c r="B169" s="115"/>
      <c r="C169" s="114"/>
      <c r="D169" s="114"/>
      <c r="E169" s="114"/>
      <c r="F169" s="114"/>
      <c r="G169" s="86"/>
      <c r="H169" s="86"/>
      <c r="I169" s="86"/>
      <c r="M169" s="28"/>
      <c r="N169" s="28"/>
      <c r="O169" s="28"/>
    </row>
    <row r="170" spans="2:15" ht="15.75">
      <c r="B170" s="115"/>
      <c r="C170" s="114"/>
      <c r="D170" s="114"/>
      <c r="E170" s="114"/>
      <c r="F170" s="114"/>
      <c r="G170" s="86"/>
      <c r="H170" s="86"/>
      <c r="I170" s="86"/>
      <c r="M170" s="28"/>
      <c r="N170" s="28"/>
      <c r="O170" s="28"/>
    </row>
    <row r="171" spans="2:15" ht="15.75">
      <c r="B171" s="115"/>
      <c r="C171" s="114"/>
      <c r="D171" s="114"/>
      <c r="E171" s="114"/>
      <c r="F171" s="114"/>
      <c r="G171" s="86"/>
      <c r="H171" s="86"/>
      <c r="I171" s="86"/>
      <c r="M171" s="28"/>
      <c r="N171" s="28"/>
      <c r="O171" s="28"/>
    </row>
    <row r="172" spans="2:15" ht="15.75">
      <c r="B172" s="115"/>
      <c r="C172" s="114"/>
      <c r="D172" s="114"/>
      <c r="E172" s="114"/>
      <c r="F172" s="114"/>
      <c r="G172" s="86"/>
      <c r="H172" s="86"/>
      <c r="I172" s="86"/>
      <c r="M172" s="28"/>
      <c r="N172" s="28"/>
      <c r="O172" s="28"/>
    </row>
    <row r="173" spans="2:15" ht="15.75">
      <c r="B173" s="115"/>
      <c r="C173" s="114"/>
      <c r="D173" s="114"/>
      <c r="E173" s="114"/>
      <c r="F173" s="114"/>
      <c r="G173" s="86"/>
      <c r="H173" s="86"/>
      <c r="I173" s="86"/>
      <c r="M173" s="28"/>
      <c r="N173" s="28"/>
      <c r="O173" s="28"/>
    </row>
    <row r="174" spans="2:15" ht="15.75">
      <c r="B174" s="115"/>
      <c r="C174" s="114"/>
      <c r="D174" s="114"/>
      <c r="E174" s="114"/>
      <c r="F174" s="114"/>
      <c r="G174" s="86"/>
      <c r="H174" s="86"/>
      <c r="I174" s="86"/>
      <c r="M174" s="28"/>
      <c r="N174" s="28"/>
      <c r="O174" s="28"/>
    </row>
    <row r="175" spans="2:15" ht="15.75">
      <c r="B175" s="115"/>
      <c r="C175" s="114"/>
      <c r="D175" s="114"/>
      <c r="E175" s="114"/>
      <c r="F175" s="114"/>
      <c r="G175" s="86"/>
      <c r="H175" s="86"/>
      <c r="I175" s="86"/>
      <c r="M175" s="28"/>
      <c r="N175" s="28"/>
      <c r="O175" s="28"/>
    </row>
    <row r="176" spans="2:15" ht="15.75">
      <c r="B176" s="115"/>
      <c r="C176" s="114"/>
      <c r="D176" s="114"/>
      <c r="E176" s="114"/>
      <c r="F176" s="114"/>
      <c r="G176" s="86"/>
      <c r="H176" s="86"/>
      <c r="I176" s="86"/>
      <c r="M176" s="28"/>
      <c r="N176" s="28"/>
      <c r="O176" s="28"/>
    </row>
    <row r="177" spans="2:15" ht="15.75">
      <c r="B177" s="115"/>
      <c r="C177" s="114"/>
      <c r="D177" s="114"/>
      <c r="E177" s="114"/>
      <c r="F177" s="114"/>
      <c r="G177" s="86"/>
      <c r="H177" s="86"/>
      <c r="I177" s="86"/>
      <c r="M177" s="28"/>
      <c r="N177" s="28"/>
      <c r="O177" s="28"/>
    </row>
    <row r="178" spans="2:15" ht="15.75">
      <c r="B178" s="115"/>
      <c r="C178" s="114"/>
      <c r="D178" s="114"/>
      <c r="E178" s="114"/>
      <c r="F178" s="114"/>
      <c r="G178" s="86"/>
      <c r="H178" s="86"/>
      <c r="I178" s="86"/>
      <c r="M178" s="28"/>
      <c r="N178" s="28"/>
      <c r="O178" s="28"/>
    </row>
    <row r="179" spans="2:15" ht="15.75">
      <c r="B179" s="115"/>
      <c r="C179" s="114"/>
      <c r="D179" s="114"/>
      <c r="E179" s="114"/>
      <c r="F179" s="114"/>
      <c r="G179" s="86"/>
      <c r="H179" s="86"/>
      <c r="I179" s="86"/>
      <c r="M179" s="28"/>
      <c r="N179" s="28"/>
      <c r="O179" s="28"/>
    </row>
    <row r="180" spans="2:15" ht="15.75">
      <c r="B180" s="115"/>
      <c r="C180" s="114"/>
      <c r="D180" s="114"/>
      <c r="E180" s="114"/>
      <c r="F180" s="114"/>
      <c r="G180" s="86"/>
      <c r="H180" s="86"/>
      <c r="I180" s="86"/>
      <c r="M180" s="28"/>
      <c r="N180" s="28"/>
      <c r="O180" s="28"/>
    </row>
    <row r="181" spans="2:15" ht="15.75">
      <c r="B181" s="115"/>
      <c r="C181" s="114"/>
      <c r="D181" s="114"/>
      <c r="E181" s="114"/>
      <c r="F181" s="114"/>
      <c r="G181" s="86"/>
      <c r="H181" s="86"/>
      <c r="I181" s="86"/>
      <c r="M181" s="28"/>
      <c r="N181" s="28"/>
      <c r="O181" s="28"/>
    </row>
    <row r="182" spans="2:15" ht="15.75">
      <c r="B182" s="115"/>
      <c r="C182" s="114"/>
      <c r="D182" s="114"/>
      <c r="E182" s="114"/>
      <c r="F182" s="114"/>
      <c r="G182" s="86"/>
      <c r="H182" s="86"/>
      <c r="I182" s="86"/>
      <c r="M182" s="28"/>
      <c r="N182" s="28"/>
      <c r="O182" s="28"/>
    </row>
    <row r="183" spans="2:15" ht="15.75">
      <c r="B183" s="115"/>
      <c r="C183" s="114"/>
      <c r="D183" s="114"/>
      <c r="E183" s="114"/>
      <c r="F183" s="114"/>
      <c r="G183" s="86"/>
      <c r="H183" s="86"/>
      <c r="I183" s="86"/>
      <c r="M183" s="28"/>
      <c r="N183" s="28"/>
      <c r="O183" s="28"/>
    </row>
    <row r="184" spans="2:15" ht="15.75">
      <c r="B184" s="115"/>
      <c r="C184" s="114"/>
      <c r="D184" s="114"/>
      <c r="E184" s="114"/>
      <c r="F184" s="114"/>
      <c r="G184" s="86"/>
      <c r="H184" s="86"/>
      <c r="I184" s="86"/>
      <c r="M184" s="28"/>
      <c r="N184" s="28"/>
      <c r="O184" s="28"/>
    </row>
    <row r="185" spans="2:15" ht="15.75">
      <c r="B185" s="115"/>
      <c r="C185" s="114"/>
      <c r="D185" s="114"/>
      <c r="E185" s="114"/>
      <c r="F185" s="114"/>
      <c r="G185" s="86"/>
      <c r="H185" s="86"/>
      <c r="I185" s="86"/>
      <c r="M185" s="28"/>
      <c r="N185" s="28"/>
      <c r="O185" s="28"/>
    </row>
    <row r="186" spans="2:15" ht="15.75">
      <c r="B186" s="115"/>
      <c r="C186" s="114"/>
      <c r="D186" s="114"/>
      <c r="E186" s="114"/>
      <c r="F186" s="114"/>
      <c r="G186" s="86"/>
      <c r="H186" s="86"/>
      <c r="I186" s="86"/>
      <c r="M186" s="28"/>
      <c r="N186" s="28"/>
      <c r="O186" s="28"/>
    </row>
    <row r="187" spans="2:15" ht="15.75">
      <c r="B187" s="115"/>
      <c r="C187" s="114"/>
      <c r="D187" s="114"/>
      <c r="E187" s="114"/>
      <c r="F187" s="114"/>
      <c r="G187" s="86"/>
      <c r="H187" s="86"/>
      <c r="I187" s="86"/>
      <c r="M187" s="28"/>
      <c r="N187" s="28"/>
      <c r="O187" s="28"/>
    </row>
    <row r="188" spans="2:15" ht="15.75">
      <c r="B188" s="115"/>
      <c r="C188" s="114"/>
      <c r="D188" s="114"/>
      <c r="E188" s="114"/>
      <c r="F188" s="114"/>
      <c r="G188" s="86"/>
      <c r="H188" s="86"/>
      <c r="I188" s="86"/>
      <c r="M188" s="28"/>
      <c r="N188" s="28"/>
      <c r="O188" s="28"/>
    </row>
    <row r="189" spans="2:15" ht="15.75">
      <c r="B189" s="115"/>
      <c r="C189" s="114"/>
      <c r="D189" s="114"/>
      <c r="E189" s="114"/>
      <c r="F189" s="114"/>
      <c r="G189" s="86"/>
      <c r="H189" s="86"/>
      <c r="I189" s="86"/>
    </row>
    <row r="190" spans="2:15" ht="15.75">
      <c r="B190" s="115"/>
      <c r="C190" s="114"/>
      <c r="D190" s="114"/>
      <c r="E190" s="114"/>
      <c r="F190" s="114"/>
      <c r="G190" s="86"/>
      <c r="H190" s="86"/>
      <c r="I190" s="86"/>
    </row>
  </sheetData>
  <mergeCells count="13">
    <mergeCell ref="A155:I155"/>
    <mergeCell ref="A152:I152"/>
    <mergeCell ref="A153:I153"/>
    <mergeCell ref="A154:I154"/>
    <mergeCell ref="A1:B1"/>
    <mergeCell ref="A3:I3"/>
    <mergeCell ref="A4:A7"/>
    <mergeCell ref="B4:B7"/>
    <mergeCell ref="E4:F4"/>
    <mergeCell ref="H4:I5"/>
    <mergeCell ref="D5:D6"/>
    <mergeCell ref="E5:E6"/>
    <mergeCell ref="C5:C6"/>
  </mergeCells>
  <conditionalFormatting sqref="T8:T148">
    <cfRule type="cellIs" dxfId="115" priority="1" operator="greaterThan">
      <formula>0.1</formula>
    </cfRule>
    <cfRule type="cellIs" dxfId="114" priority="2" operator="greaterThan">
      <formula>1</formula>
    </cfRule>
  </conditionalFormatting>
  <conditionalFormatting sqref="T8:T148">
    <cfRule type="cellIs" dxfId="113" priority="9" operator="greaterThan">
      <formula>0.1</formula>
    </cfRule>
    <cfRule type="cellIs" dxfId="112" priority="10" operator="greaterThan">
      <formula>1</formula>
    </cfRule>
  </conditionalFormatting>
  <conditionalFormatting sqref="S8:S148">
    <cfRule type="cellIs" dxfId="111" priority="15" operator="greaterThan">
      <formula>0</formula>
    </cfRule>
    <cfRule type="cellIs" dxfId="110" priority="16" operator="greaterThan">
      <formula>1</formula>
    </cfRule>
  </conditionalFormatting>
  <conditionalFormatting sqref="S8:S148">
    <cfRule type="cellIs" dxfId="109" priority="13" operator="greaterThan">
      <formula>0.1</formula>
    </cfRule>
    <cfRule type="cellIs" dxfId="108" priority="14" operator="greaterThan">
      <formula>1</formula>
    </cfRule>
  </conditionalFormatting>
  <conditionalFormatting sqref="T8:T148">
    <cfRule type="cellIs" dxfId="107" priority="11" operator="greaterThan">
      <formula>0</formula>
    </cfRule>
    <cfRule type="cellIs" dxfId="106" priority="12" operator="greaterThan">
      <formula>1</formula>
    </cfRule>
  </conditionalFormatting>
  <conditionalFormatting sqref="S8:S148">
    <cfRule type="cellIs" dxfId="105" priority="7" operator="greaterThan">
      <formula>0</formula>
    </cfRule>
    <cfRule type="cellIs" dxfId="104" priority="8" operator="greaterThan">
      <formula>1</formula>
    </cfRule>
  </conditionalFormatting>
  <conditionalFormatting sqref="S8:S148">
    <cfRule type="cellIs" dxfId="103" priority="5" operator="greaterThan">
      <formula>0.1</formula>
    </cfRule>
    <cfRule type="cellIs" dxfId="102" priority="6" operator="greaterThan">
      <formula>1</formula>
    </cfRule>
  </conditionalFormatting>
  <conditionalFormatting sqref="T8:T148">
    <cfRule type="cellIs" dxfId="101" priority="3" operator="greaterThan">
      <formula>0</formula>
    </cfRule>
    <cfRule type="cellIs" dxfId="100" priority="4" operator="greaterThan">
      <formula>1</formula>
    </cfRule>
  </conditionalFormatting>
  <pageMargins left="0" right="0" top="0" bottom="0" header="0.31496062992125984" footer="0.39370078740157483"/>
  <pageSetup scale="93"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4"/>
  <sheetViews>
    <sheetView showGridLines="0" zoomScale="140" zoomScaleNormal="140" workbookViewId="0">
      <selection sqref="A1:B1"/>
    </sheetView>
  </sheetViews>
  <sheetFormatPr baseColWidth="10" defaultRowHeight="15"/>
  <cols>
    <col min="1" max="1" width="5.140625" style="1" customWidth="1"/>
    <col min="2" max="2" width="56.42578125" style="1" customWidth="1"/>
    <col min="3" max="6" width="13.85546875" style="1" customWidth="1"/>
    <col min="7" max="7" width="0.7109375" style="3" customWidth="1"/>
    <col min="8" max="9" width="13.85546875" style="1" customWidth="1"/>
    <col min="10" max="10" width="7.42578125" customWidth="1"/>
    <col min="11" max="12" width="7" customWidth="1"/>
    <col min="13" max="14" width="3.42578125" customWidth="1"/>
    <col min="15" max="15" width="1.140625" customWidth="1"/>
    <col min="16" max="16" width="5.42578125" customWidth="1"/>
    <col min="17" max="17" width="5.5703125" customWidth="1"/>
    <col min="18" max="18" width="1.140625" customWidth="1"/>
    <col min="19" max="20" width="3" customWidth="1"/>
  </cols>
  <sheetData>
    <row r="1" spans="1:20" s="1" customFormat="1" ht="35.25" customHeight="1">
      <c r="A1" s="326" t="s">
        <v>0</v>
      </c>
      <c r="B1" s="326"/>
      <c r="C1" s="292" t="s">
        <v>83</v>
      </c>
      <c r="F1" s="36"/>
      <c r="G1" s="3"/>
      <c r="H1" s="36"/>
      <c r="I1" s="36"/>
    </row>
    <row r="2" spans="1:20" s="1" customFormat="1" ht="9" customHeight="1">
      <c r="G2" s="3"/>
      <c r="H2" s="271"/>
      <c r="I2" s="271"/>
    </row>
    <row r="3" spans="1:20" s="161" customFormat="1" ht="66" customHeight="1">
      <c r="A3" s="327" t="s">
        <v>633</v>
      </c>
      <c r="B3" s="327"/>
      <c r="C3" s="327"/>
      <c r="D3" s="327"/>
      <c r="E3" s="327"/>
      <c r="F3" s="327"/>
      <c r="G3" s="327"/>
      <c r="H3" s="327"/>
      <c r="I3" s="327"/>
    </row>
    <row r="4" spans="1:20" s="297" customFormat="1" ht="11.25" customHeight="1">
      <c r="A4" s="328" t="s">
        <v>5</v>
      </c>
      <c r="B4" s="325" t="s">
        <v>34</v>
      </c>
      <c r="C4" s="33"/>
      <c r="D4" s="257"/>
      <c r="E4" s="329" t="s">
        <v>1</v>
      </c>
      <c r="F4" s="329"/>
      <c r="G4" s="257"/>
      <c r="H4" s="328" t="s">
        <v>632</v>
      </c>
      <c r="I4" s="328"/>
    </row>
    <row r="5" spans="1:20" s="297" customFormat="1" ht="11.25" customHeight="1">
      <c r="A5" s="328"/>
      <c r="B5" s="328"/>
      <c r="C5" s="325" t="s">
        <v>2</v>
      </c>
      <c r="D5" s="325" t="s">
        <v>631</v>
      </c>
      <c r="E5" s="325" t="s">
        <v>82</v>
      </c>
      <c r="F5" s="34" t="s">
        <v>35</v>
      </c>
      <c r="G5" s="256"/>
      <c r="H5" s="329"/>
      <c r="I5" s="329"/>
    </row>
    <row r="6" spans="1:20" s="297" customFormat="1" ht="19.5" customHeight="1">
      <c r="A6" s="328"/>
      <c r="B6" s="328"/>
      <c r="C6" s="325"/>
      <c r="D6" s="325"/>
      <c r="E6" s="325"/>
      <c r="F6" s="257" t="s">
        <v>92</v>
      </c>
      <c r="G6" s="257"/>
      <c r="H6" s="256" t="s">
        <v>81</v>
      </c>
      <c r="I6" s="256" t="s">
        <v>82</v>
      </c>
    </row>
    <row r="7" spans="1:20" s="297" customFormat="1" ht="11.25" customHeight="1">
      <c r="A7" s="329"/>
      <c r="B7" s="329"/>
      <c r="C7" s="253" t="s">
        <v>7</v>
      </c>
      <c r="D7" s="253" t="s">
        <v>8</v>
      </c>
      <c r="E7" s="253" t="s">
        <v>9</v>
      </c>
      <c r="F7" s="258" t="s">
        <v>10</v>
      </c>
      <c r="G7" s="258"/>
      <c r="H7" s="258" t="s">
        <v>78</v>
      </c>
      <c r="I7" s="258" t="s">
        <v>79</v>
      </c>
    </row>
    <row r="8" spans="1:20" s="1" customFormat="1" ht="10.5" customHeight="1">
      <c r="A8" s="4" t="s">
        <v>80</v>
      </c>
      <c r="B8" s="27"/>
      <c r="C8" s="270">
        <f>SUM(C9,C11,C13,C18,C31,C33,C35,C51,C53,C37,C46,C48,C55)</f>
        <v>57207436084.459259</v>
      </c>
      <c r="D8" s="270">
        <f>SUM(D9,D11,D13,D18,D31,D33,D35,D51,D53,D37,D46,D48,D55)</f>
        <v>57314345938.862511</v>
      </c>
      <c r="E8" s="270">
        <f>SUM(E9,E11,E13,E18,E31,E33,E35,E51,E53,E37,E46,E48,E55)</f>
        <v>13766229647.249081</v>
      </c>
      <c r="F8" s="270">
        <f>SUM(F9,F11,F13,F18,F31,F33,F35,F51,F53,F37,F46,F48,F55)</f>
        <v>12274381378.567085</v>
      </c>
      <c r="G8" s="11"/>
      <c r="H8" s="12">
        <f t="shared" ref="H8:H39" si="0">IFERROR(+F8/D8*100,"n.a.")</f>
        <v>21.415897150183355</v>
      </c>
      <c r="I8" s="12">
        <f t="shared" ref="I8:I39" si="1">IFERROR(+F8/E8*100,"n.a.")</f>
        <v>89.162985749114583</v>
      </c>
      <c r="K8" s="41"/>
      <c r="L8" s="41"/>
      <c r="M8" s="37"/>
      <c r="N8" s="37"/>
      <c r="O8" s="37"/>
      <c r="P8" s="38"/>
      <c r="Q8" s="38"/>
      <c r="R8" s="39"/>
      <c r="S8" s="40"/>
      <c r="T8" s="40"/>
    </row>
    <row r="9" spans="1:20" s="1" customFormat="1" ht="10.5" customHeight="1">
      <c r="A9" s="352" t="s">
        <v>55</v>
      </c>
      <c r="B9" s="352"/>
      <c r="C9" s="267">
        <f>C10</f>
        <v>156576613</v>
      </c>
      <c r="D9" s="267">
        <f>D10</f>
        <v>156399002</v>
      </c>
      <c r="E9" s="267">
        <f>E10</f>
        <v>21304757.169999998</v>
      </c>
      <c r="F9" s="267">
        <f>F10</f>
        <v>21304757.169999998</v>
      </c>
      <c r="G9" s="266"/>
      <c r="H9" s="265">
        <f t="shared" si="0"/>
        <v>13.622054423339605</v>
      </c>
      <c r="I9" s="265">
        <f t="shared" si="1"/>
        <v>100</v>
      </c>
      <c r="K9" s="41"/>
      <c r="L9" s="41"/>
      <c r="M9" s="37"/>
      <c r="N9" s="37"/>
      <c r="O9" s="37"/>
      <c r="P9" s="38"/>
      <c r="Q9" s="38"/>
      <c r="R9" s="39"/>
      <c r="S9" s="40"/>
      <c r="T9" s="40"/>
    </row>
    <row r="10" spans="1:20" s="1" customFormat="1" ht="10.5" customHeight="1">
      <c r="A10" s="269"/>
      <c r="B10" s="269" t="s">
        <v>630</v>
      </c>
      <c r="C10" s="262">
        <v>156576613</v>
      </c>
      <c r="D10" s="262">
        <v>156399002</v>
      </c>
      <c r="E10" s="262">
        <v>21304757.169999998</v>
      </c>
      <c r="F10" s="262">
        <v>21304757.169999998</v>
      </c>
      <c r="G10" s="261"/>
      <c r="H10" s="14">
        <f t="shared" si="0"/>
        <v>13.622054423339605</v>
      </c>
      <c r="I10" s="14">
        <f t="shared" si="1"/>
        <v>100</v>
      </c>
      <c r="K10" s="41"/>
      <c r="L10" s="41"/>
      <c r="M10" s="37"/>
      <c r="N10" s="37"/>
      <c r="O10" s="37"/>
      <c r="P10" s="38"/>
      <c r="Q10" s="38"/>
      <c r="R10" s="39"/>
      <c r="S10" s="40"/>
      <c r="T10" s="40"/>
    </row>
    <row r="11" spans="1:20" s="1" customFormat="1" ht="10.5" customHeight="1">
      <c r="A11" s="352" t="s">
        <v>629</v>
      </c>
      <c r="B11" s="352"/>
      <c r="C11" s="267">
        <f>C12</f>
        <v>205030000</v>
      </c>
      <c r="D11" s="267">
        <f>D12</f>
        <v>900001602.84000015</v>
      </c>
      <c r="E11" s="267">
        <f>E12</f>
        <v>208972162.19999999</v>
      </c>
      <c r="F11" s="226">
        <f>F12</f>
        <v>156247753.84999999</v>
      </c>
      <c r="G11" s="22"/>
      <c r="H11" s="265">
        <f t="shared" si="0"/>
        <v>17.36083062040694</v>
      </c>
      <c r="I11" s="265">
        <f t="shared" si="1"/>
        <v>74.769649796924014</v>
      </c>
      <c r="K11" s="41"/>
      <c r="L11" s="41"/>
      <c r="M11" s="37"/>
      <c r="N11" s="37"/>
      <c r="O11" s="37"/>
      <c r="P11" s="38"/>
      <c r="Q11" s="38"/>
      <c r="R11" s="39"/>
      <c r="S11" s="40"/>
      <c r="T11" s="40"/>
    </row>
    <row r="12" spans="1:20" s="1" customFormat="1" ht="10.5" customHeight="1">
      <c r="A12" s="268"/>
      <c r="B12" s="263" t="s">
        <v>628</v>
      </c>
      <c r="C12" s="262">
        <v>205030000</v>
      </c>
      <c r="D12" s="262">
        <v>900001602.84000015</v>
      </c>
      <c r="E12" s="262">
        <v>208972162.19999999</v>
      </c>
      <c r="F12" s="262">
        <v>156247753.84999999</v>
      </c>
      <c r="G12" s="261"/>
      <c r="H12" s="14">
        <f t="shared" si="0"/>
        <v>17.36083062040694</v>
      </c>
      <c r="I12" s="14">
        <f t="shared" si="1"/>
        <v>74.769649796924014</v>
      </c>
      <c r="K12" s="41"/>
      <c r="L12" s="41"/>
      <c r="M12" s="37"/>
      <c r="N12" s="37"/>
      <c r="O12" s="37"/>
      <c r="P12" s="38"/>
      <c r="Q12" s="38"/>
      <c r="R12" s="39"/>
      <c r="S12" s="40"/>
      <c r="T12" s="40"/>
    </row>
    <row r="13" spans="1:20" s="1" customFormat="1" ht="10.5" customHeight="1">
      <c r="A13" s="352" t="s">
        <v>627</v>
      </c>
      <c r="B13" s="352"/>
      <c r="C13" s="267">
        <f>SUM(C14:C17)</f>
        <v>1392618545.3835299</v>
      </c>
      <c r="D13" s="267">
        <f>SUM(D14:D17)</f>
        <v>1376444629.3535962</v>
      </c>
      <c r="E13" s="267">
        <f>SUM(E14:E17)</f>
        <v>219071358.38166595</v>
      </c>
      <c r="F13" s="267">
        <f>SUM(F14:F17)</f>
        <v>219069454.42166594</v>
      </c>
      <c r="G13" s="266"/>
      <c r="H13" s="265">
        <f t="shared" si="0"/>
        <v>15.915602396919153</v>
      </c>
      <c r="I13" s="265">
        <f t="shared" si="1"/>
        <v>99.999130895058997</v>
      </c>
      <c r="K13" s="41"/>
      <c r="L13" s="41"/>
      <c r="M13" s="37"/>
      <c r="N13" s="37"/>
      <c r="O13" s="37"/>
      <c r="P13" s="38"/>
      <c r="Q13" s="38"/>
      <c r="R13" s="39"/>
      <c r="S13" s="40"/>
      <c r="T13" s="40"/>
    </row>
    <row r="14" spans="1:20" s="1" customFormat="1" ht="10.5" customHeight="1">
      <c r="A14" s="268"/>
      <c r="B14" s="263" t="s">
        <v>558</v>
      </c>
      <c r="C14" s="262">
        <v>6673007.3926494</v>
      </c>
      <c r="D14" s="262">
        <v>5977251.5731965955</v>
      </c>
      <c r="E14" s="262">
        <v>721330.5</v>
      </c>
      <c r="F14" s="262">
        <v>721330.5</v>
      </c>
      <c r="G14" s="261"/>
      <c r="H14" s="14">
        <f t="shared" si="0"/>
        <v>12.067929401442896</v>
      </c>
      <c r="I14" s="14">
        <f t="shared" si="1"/>
        <v>100</v>
      </c>
      <c r="K14" s="41"/>
      <c r="L14" s="41"/>
      <c r="M14" s="37"/>
      <c r="N14" s="37"/>
      <c r="O14" s="37"/>
      <c r="P14" s="38"/>
      <c r="Q14" s="38"/>
      <c r="R14" s="39"/>
      <c r="S14" s="40"/>
      <c r="T14" s="40"/>
    </row>
    <row r="15" spans="1:20" s="1" customFormat="1" ht="10.5" customHeight="1">
      <c r="A15" s="268"/>
      <c r="B15" s="263" t="s">
        <v>626</v>
      </c>
      <c r="C15" s="262">
        <v>940673106.02088034</v>
      </c>
      <c r="D15" s="262">
        <v>924537325.19289958</v>
      </c>
      <c r="E15" s="262">
        <v>216843248.39166594</v>
      </c>
      <c r="F15" s="262">
        <v>216843248.39166594</v>
      </c>
      <c r="G15" s="261"/>
      <c r="H15" s="14">
        <f t="shared" si="0"/>
        <v>23.454244894485228</v>
      </c>
      <c r="I15" s="14">
        <f t="shared" si="1"/>
        <v>100</v>
      </c>
      <c r="K15" s="41"/>
      <c r="L15" s="41"/>
      <c r="M15" s="37"/>
      <c r="N15" s="37"/>
      <c r="O15" s="37"/>
      <c r="P15" s="38"/>
      <c r="Q15" s="38"/>
      <c r="R15" s="39"/>
      <c r="S15" s="40"/>
      <c r="T15" s="40"/>
    </row>
    <row r="16" spans="1:20" s="1" customFormat="1" ht="10.5" customHeight="1">
      <c r="A16" s="268"/>
      <c r="B16" s="263" t="s">
        <v>444</v>
      </c>
      <c r="C16" s="262">
        <v>260529150</v>
      </c>
      <c r="D16" s="262">
        <v>260529150</v>
      </c>
      <c r="E16" s="262">
        <v>1143528.68</v>
      </c>
      <c r="F16" s="262">
        <v>1142428.18</v>
      </c>
      <c r="G16" s="261"/>
      <c r="H16" s="14">
        <f t="shared" si="0"/>
        <v>0.43850301588133228</v>
      </c>
      <c r="I16" s="14">
        <f t="shared" si="1"/>
        <v>99.90376279849842</v>
      </c>
      <c r="K16" s="41"/>
      <c r="L16" s="41"/>
      <c r="M16" s="37"/>
      <c r="N16" s="37"/>
      <c r="O16" s="37"/>
      <c r="P16" s="38"/>
      <c r="Q16" s="38"/>
      <c r="R16" s="39"/>
      <c r="S16" s="40"/>
      <c r="T16" s="40"/>
    </row>
    <row r="17" spans="1:20" s="1" customFormat="1" ht="10.5" customHeight="1">
      <c r="A17" s="268"/>
      <c r="B17" s="263" t="s">
        <v>47</v>
      </c>
      <c r="C17" s="262">
        <v>184743281.97</v>
      </c>
      <c r="D17" s="262">
        <v>185400902.58750001</v>
      </c>
      <c r="E17" s="262">
        <v>363250.81</v>
      </c>
      <c r="F17" s="262">
        <v>362447.35</v>
      </c>
      <c r="G17" s="261"/>
      <c r="H17" s="14">
        <f t="shared" si="0"/>
        <v>0.19549384331014399</v>
      </c>
      <c r="I17" s="14">
        <f t="shared" si="1"/>
        <v>99.778813982548314</v>
      </c>
      <c r="K17" s="41"/>
      <c r="L17" s="41"/>
      <c r="M17" s="37"/>
      <c r="N17" s="37"/>
      <c r="O17" s="37"/>
      <c r="P17" s="38"/>
      <c r="Q17" s="38"/>
      <c r="R17" s="39"/>
      <c r="S17" s="40"/>
      <c r="T17" s="40"/>
    </row>
    <row r="18" spans="1:20" s="1" customFormat="1" ht="10.5" customHeight="1">
      <c r="A18" s="352" t="s">
        <v>625</v>
      </c>
      <c r="B18" s="352"/>
      <c r="C18" s="267">
        <f>SUM(C19:C30)</f>
        <v>5942217126.0799999</v>
      </c>
      <c r="D18" s="267">
        <f>SUM(D19:D30)</f>
        <v>5566001719.184</v>
      </c>
      <c r="E18" s="267">
        <f>SUM(E19:E30)</f>
        <v>1509120731.1004004</v>
      </c>
      <c r="F18" s="267">
        <f>SUM(F19:F30)</f>
        <v>708109053.80840027</v>
      </c>
      <c r="G18" s="266"/>
      <c r="H18" s="265">
        <f t="shared" si="0"/>
        <v>12.722041593479998</v>
      </c>
      <c r="I18" s="265">
        <f t="shared" si="1"/>
        <v>46.921961856031942</v>
      </c>
      <c r="K18" s="41"/>
      <c r="L18" s="41"/>
      <c r="M18" s="37"/>
      <c r="N18" s="37"/>
      <c r="O18" s="37"/>
      <c r="P18" s="38"/>
      <c r="Q18" s="38"/>
      <c r="R18" s="39"/>
      <c r="S18" s="40"/>
      <c r="T18" s="40"/>
    </row>
    <row r="19" spans="1:20" s="1" customFormat="1" ht="10.5" customHeight="1">
      <c r="A19" s="264"/>
      <c r="B19" s="263" t="s">
        <v>624</v>
      </c>
      <c r="C19" s="262">
        <v>166000000</v>
      </c>
      <c r="D19" s="262">
        <v>48388969.200000003</v>
      </c>
      <c r="E19" s="262">
        <v>4656215.1899999995</v>
      </c>
      <c r="F19" s="262">
        <v>1820807.35</v>
      </c>
      <c r="G19" s="261"/>
      <c r="H19" s="14">
        <f t="shared" si="0"/>
        <v>3.7628562461710797</v>
      </c>
      <c r="I19" s="14">
        <f t="shared" si="1"/>
        <v>39.104879729581405</v>
      </c>
      <c r="K19" s="41"/>
      <c r="L19" s="41"/>
      <c r="M19" s="37"/>
      <c r="N19" s="37"/>
      <c r="O19" s="37"/>
      <c r="P19" s="38"/>
      <c r="Q19" s="38"/>
      <c r="R19" s="39"/>
      <c r="S19" s="40"/>
      <c r="T19" s="40"/>
    </row>
    <row r="20" spans="1:20" s="1" customFormat="1" ht="10.5" customHeight="1">
      <c r="A20" s="264"/>
      <c r="B20" s="263" t="s">
        <v>623</v>
      </c>
      <c r="C20" s="262">
        <v>527274435</v>
      </c>
      <c r="D20" s="262">
        <v>507618002.45999998</v>
      </c>
      <c r="E20" s="262">
        <v>89900871.290000007</v>
      </c>
      <c r="F20" s="262">
        <v>85500044.620000005</v>
      </c>
      <c r="G20" s="261"/>
      <c r="H20" s="14">
        <f t="shared" si="0"/>
        <v>16.843383056875993</v>
      </c>
      <c r="I20" s="14">
        <f t="shared" si="1"/>
        <v>95.104800869166311</v>
      </c>
      <c r="K20" s="41"/>
      <c r="L20" s="41"/>
      <c r="M20" s="37"/>
      <c r="N20" s="37"/>
      <c r="O20" s="37"/>
      <c r="P20" s="38"/>
      <c r="Q20" s="38"/>
      <c r="R20" s="39"/>
      <c r="S20" s="40"/>
      <c r="T20" s="40"/>
    </row>
    <row r="21" spans="1:20" s="1" customFormat="1" ht="10.5" customHeight="1">
      <c r="A21" s="264"/>
      <c r="B21" s="263" t="s">
        <v>622</v>
      </c>
      <c r="C21" s="262">
        <v>85188742</v>
      </c>
      <c r="D21" s="262">
        <v>85188742</v>
      </c>
      <c r="E21" s="262">
        <v>18535017.860000003</v>
      </c>
      <c r="F21" s="262">
        <v>17309733.399999999</v>
      </c>
      <c r="G21" s="261"/>
      <c r="H21" s="14">
        <f t="shared" si="0"/>
        <v>20.319273408216311</v>
      </c>
      <c r="I21" s="14">
        <f t="shared" si="1"/>
        <v>93.389353766719253</v>
      </c>
      <c r="K21" s="41"/>
      <c r="L21" s="41"/>
      <c r="M21" s="37"/>
      <c r="N21" s="37"/>
      <c r="O21" s="37"/>
      <c r="P21" s="38"/>
      <c r="Q21" s="38"/>
      <c r="R21" s="39"/>
      <c r="S21" s="40"/>
      <c r="T21" s="40"/>
    </row>
    <row r="22" spans="1:20" s="1" customFormat="1" ht="10.5" customHeight="1">
      <c r="A22" s="264"/>
      <c r="B22" s="263" t="s">
        <v>316</v>
      </c>
      <c r="C22" s="262">
        <v>1086452153</v>
      </c>
      <c r="D22" s="262">
        <v>1085764927.98</v>
      </c>
      <c r="E22" s="262">
        <v>242543683.00999999</v>
      </c>
      <c r="F22" s="262">
        <v>242128222.36999995</v>
      </c>
      <c r="G22" s="261"/>
      <c r="H22" s="14">
        <f t="shared" si="0"/>
        <v>22.300243462502038</v>
      </c>
      <c r="I22" s="14">
        <f t="shared" si="1"/>
        <v>99.828706880820761</v>
      </c>
      <c r="K22" s="41"/>
      <c r="L22" s="41"/>
      <c r="M22" s="37"/>
      <c r="N22" s="37"/>
      <c r="O22" s="37"/>
      <c r="P22" s="38"/>
      <c r="Q22" s="38"/>
      <c r="R22" s="39"/>
      <c r="S22" s="40"/>
      <c r="T22" s="40"/>
    </row>
    <row r="23" spans="1:20" s="1" customFormat="1" ht="10.5" customHeight="1">
      <c r="A23" s="264"/>
      <c r="B23" s="263" t="s">
        <v>442</v>
      </c>
      <c r="C23" s="262">
        <v>104890803</v>
      </c>
      <c r="D23" s="262">
        <v>104890803</v>
      </c>
      <c r="E23" s="262">
        <v>18495395.980000004</v>
      </c>
      <c r="F23" s="262">
        <v>18435018.660000004</v>
      </c>
      <c r="G23" s="261"/>
      <c r="H23" s="14">
        <f t="shared" si="0"/>
        <v>17.575438582541889</v>
      </c>
      <c r="I23" s="14">
        <f t="shared" si="1"/>
        <v>99.673554867031285</v>
      </c>
      <c r="K23" s="41"/>
      <c r="L23" s="41"/>
      <c r="M23" s="37"/>
      <c r="N23" s="37"/>
      <c r="O23" s="37"/>
      <c r="P23" s="38"/>
      <c r="Q23" s="38"/>
      <c r="R23" s="39"/>
      <c r="S23" s="40"/>
      <c r="T23" s="40"/>
    </row>
    <row r="24" spans="1:20" s="2" customFormat="1" ht="10.5" customHeight="1">
      <c r="A24" s="264"/>
      <c r="B24" s="263" t="s">
        <v>438</v>
      </c>
      <c r="C24" s="262">
        <v>426592577</v>
      </c>
      <c r="D24" s="262">
        <v>403046104.75999999</v>
      </c>
      <c r="E24" s="262">
        <v>16234683.639999999</v>
      </c>
      <c r="F24" s="262">
        <v>7830803.5399999991</v>
      </c>
      <c r="G24" s="261"/>
      <c r="H24" s="14">
        <f t="shared" si="0"/>
        <v>1.9429051534099235</v>
      </c>
      <c r="I24" s="14">
        <f t="shared" si="1"/>
        <v>48.23502393792257</v>
      </c>
      <c r="K24" s="41"/>
      <c r="L24" s="41"/>
      <c r="M24" s="37"/>
      <c r="N24" s="37"/>
      <c r="O24" s="37"/>
      <c r="P24" s="38"/>
      <c r="Q24" s="38"/>
      <c r="R24" s="39"/>
      <c r="S24" s="40"/>
      <c r="T24" s="40"/>
    </row>
    <row r="25" spans="1:20" s="1" customFormat="1" ht="10.5" customHeight="1">
      <c r="A25" s="264"/>
      <c r="B25" s="263" t="s">
        <v>621</v>
      </c>
      <c r="C25" s="262">
        <v>41759342</v>
      </c>
      <c r="D25" s="262">
        <v>9733881</v>
      </c>
      <c r="E25" s="262">
        <v>101914.25</v>
      </c>
      <c r="F25" s="262">
        <v>0</v>
      </c>
      <c r="G25" s="261"/>
      <c r="H25" s="14">
        <f t="shared" si="0"/>
        <v>0</v>
      </c>
      <c r="I25" s="14">
        <f t="shared" si="1"/>
        <v>0</v>
      </c>
      <c r="K25" s="41"/>
      <c r="L25" s="41"/>
      <c r="M25" s="37"/>
      <c r="N25" s="37"/>
      <c r="O25" s="37"/>
      <c r="P25" s="38"/>
      <c r="Q25" s="38"/>
      <c r="R25" s="39"/>
      <c r="S25" s="40"/>
      <c r="T25" s="40"/>
    </row>
    <row r="26" spans="1:20" s="1" customFormat="1" ht="10.5" customHeight="1">
      <c r="A26" s="264"/>
      <c r="B26" s="263" t="s">
        <v>583</v>
      </c>
      <c r="C26" s="262">
        <v>113300000</v>
      </c>
      <c r="D26" s="262">
        <v>11747.57</v>
      </c>
      <c r="E26" s="262">
        <v>0</v>
      </c>
      <c r="F26" s="262">
        <v>0</v>
      </c>
      <c r="G26" s="261"/>
      <c r="H26" s="14">
        <f t="shared" si="0"/>
        <v>0</v>
      </c>
      <c r="I26" s="14" t="str">
        <f t="shared" si="1"/>
        <v>n.a.</v>
      </c>
      <c r="K26" s="41"/>
      <c r="L26" s="41"/>
      <c r="M26" s="37"/>
      <c r="N26" s="37"/>
      <c r="O26" s="37"/>
      <c r="P26" s="38"/>
      <c r="Q26" s="38"/>
      <c r="R26" s="39"/>
      <c r="S26" s="40"/>
      <c r="T26" s="40"/>
    </row>
    <row r="27" spans="1:20" s="1" customFormat="1" ht="10.5" customHeight="1">
      <c r="A27" s="264"/>
      <c r="B27" s="263" t="s">
        <v>28</v>
      </c>
      <c r="C27" s="262">
        <v>238865205</v>
      </c>
      <c r="D27" s="262">
        <v>206149633.56999999</v>
      </c>
      <c r="E27" s="262">
        <v>25931744.77</v>
      </c>
      <c r="F27" s="262">
        <v>23480799.420000002</v>
      </c>
      <c r="G27" s="261"/>
      <c r="H27" s="14">
        <f t="shared" si="0"/>
        <v>11.390172765952009</v>
      </c>
      <c r="I27" s="14">
        <f t="shared" si="1"/>
        <v>90.548474960946493</v>
      </c>
      <c r="K27" s="41"/>
      <c r="L27" s="41"/>
      <c r="M27" s="37"/>
      <c r="N27" s="37"/>
      <c r="O27" s="37"/>
      <c r="P27" s="38"/>
      <c r="Q27" s="38"/>
      <c r="R27" s="39"/>
      <c r="S27" s="40"/>
      <c r="T27" s="40"/>
    </row>
    <row r="28" spans="1:20" s="1" customFormat="1" ht="10.5" customHeight="1">
      <c r="A28" s="264"/>
      <c r="B28" s="263" t="s">
        <v>63</v>
      </c>
      <c r="C28" s="262">
        <v>371547496.08000004</v>
      </c>
      <c r="D28" s="262">
        <v>370149032.21400017</v>
      </c>
      <c r="E28" s="262">
        <v>163673986.46040002</v>
      </c>
      <c r="F28" s="262">
        <v>137542999.11840001</v>
      </c>
      <c r="G28" s="261"/>
      <c r="H28" s="14">
        <f t="shared" si="0"/>
        <v>37.158816354510982</v>
      </c>
      <c r="I28" s="14">
        <f t="shared" si="1"/>
        <v>84.034733981186278</v>
      </c>
      <c r="K28" s="41"/>
      <c r="L28" s="41"/>
      <c r="M28" s="37"/>
      <c r="N28" s="37"/>
      <c r="O28" s="37"/>
      <c r="P28" s="38"/>
      <c r="Q28" s="38"/>
      <c r="R28" s="39"/>
      <c r="S28" s="40"/>
      <c r="T28" s="40"/>
    </row>
    <row r="29" spans="1:20" s="1" customFormat="1" ht="10.5" customHeight="1">
      <c r="A29" s="264"/>
      <c r="B29" s="263" t="s">
        <v>136</v>
      </c>
      <c r="C29" s="262">
        <v>1955900000</v>
      </c>
      <c r="D29" s="262">
        <v>1927030941.98</v>
      </c>
      <c r="E29" s="262">
        <v>748170704.20000005</v>
      </c>
      <c r="F29" s="262">
        <v>0</v>
      </c>
      <c r="G29" s="261"/>
      <c r="H29" s="14">
        <f t="shared" si="0"/>
        <v>0</v>
      </c>
      <c r="I29" s="14">
        <f t="shared" si="1"/>
        <v>0</v>
      </c>
      <c r="K29" s="41"/>
      <c r="L29" s="41"/>
      <c r="M29" s="37"/>
      <c r="N29" s="37"/>
      <c r="O29" s="37"/>
      <c r="P29" s="38"/>
      <c r="Q29" s="38"/>
      <c r="R29" s="39"/>
      <c r="S29" s="40"/>
      <c r="T29" s="40"/>
    </row>
    <row r="30" spans="1:20" s="1" customFormat="1" ht="10.5" customHeight="1">
      <c r="A30" s="264"/>
      <c r="B30" s="263" t="s">
        <v>620</v>
      </c>
      <c r="C30" s="262">
        <v>824446373</v>
      </c>
      <c r="D30" s="262">
        <v>818028933.44999969</v>
      </c>
      <c r="E30" s="262">
        <v>180876514.4500002</v>
      </c>
      <c r="F30" s="262">
        <v>174060625.33000031</v>
      </c>
      <c r="G30" s="261"/>
      <c r="H30" s="14">
        <f t="shared" si="0"/>
        <v>21.278052427303219</v>
      </c>
      <c r="I30" s="14">
        <f t="shared" si="1"/>
        <v>96.231744546424238</v>
      </c>
      <c r="K30" s="41"/>
      <c r="L30" s="41"/>
      <c r="M30" s="37"/>
      <c r="N30" s="37"/>
      <c r="O30" s="37"/>
      <c r="P30" s="38"/>
      <c r="Q30" s="38"/>
      <c r="R30" s="39"/>
      <c r="S30" s="40"/>
      <c r="T30" s="40"/>
    </row>
    <row r="31" spans="1:20" s="1" customFormat="1" ht="10.5" customHeight="1">
      <c r="A31" s="352" t="s">
        <v>619</v>
      </c>
      <c r="B31" s="352"/>
      <c r="C31" s="267">
        <f>C32</f>
        <v>20698966</v>
      </c>
      <c r="D31" s="267">
        <f>D32</f>
        <v>20515143.399999999</v>
      </c>
      <c r="E31" s="267">
        <f>E32</f>
        <v>4191029.63</v>
      </c>
      <c r="F31" s="267">
        <f>F32</f>
        <v>3750984.53</v>
      </c>
      <c r="G31" s="266"/>
      <c r="H31" s="265">
        <f t="shared" si="0"/>
        <v>18.283979092244611</v>
      </c>
      <c r="I31" s="265">
        <f t="shared" si="1"/>
        <v>89.50031045235059</v>
      </c>
      <c r="K31" s="41"/>
      <c r="L31" s="41"/>
      <c r="M31" s="37"/>
      <c r="N31" s="37"/>
      <c r="O31" s="37"/>
      <c r="P31" s="38"/>
      <c r="Q31" s="38"/>
      <c r="R31" s="39"/>
      <c r="S31" s="40"/>
      <c r="T31" s="40"/>
    </row>
    <row r="32" spans="1:20" s="1" customFormat="1" ht="10.5" customHeight="1">
      <c r="A32" s="264"/>
      <c r="B32" s="263" t="s">
        <v>580</v>
      </c>
      <c r="C32" s="262">
        <v>20698966</v>
      </c>
      <c r="D32" s="262">
        <v>20515143.399999999</v>
      </c>
      <c r="E32" s="262">
        <v>4191029.63</v>
      </c>
      <c r="F32" s="262">
        <v>3750984.53</v>
      </c>
      <c r="G32" s="261"/>
      <c r="H32" s="14">
        <f t="shared" si="0"/>
        <v>18.283979092244611</v>
      </c>
      <c r="I32" s="14">
        <f t="shared" si="1"/>
        <v>89.50031045235059</v>
      </c>
      <c r="K32" s="41"/>
      <c r="L32" s="41"/>
      <c r="M32" s="37"/>
      <c r="N32" s="37"/>
      <c r="O32" s="37"/>
      <c r="P32" s="38"/>
      <c r="Q32" s="38"/>
      <c r="R32" s="39"/>
      <c r="S32" s="40"/>
      <c r="T32" s="40"/>
    </row>
    <row r="33" spans="1:20" s="1" customFormat="1" ht="10.5" customHeight="1">
      <c r="A33" s="352" t="s">
        <v>19</v>
      </c>
      <c r="B33" s="352"/>
      <c r="C33" s="267">
        <f>C34</f>
        <v>268663136.84573281</v>
      </c>
      <c r="D33" s="267">
        <f>D34</f>
        <v>199793027.43141294</v>
      </c>
      <c r="E33" s="267">
        <f>E34</f>
        <v>2428668.4970168406</v>
      </c>
      <c r="F33" s="267">
        <f>F34</f>
        <v>2428668.4970168406</v>
      </c>
      <c r="G33" s="266"/>
      <c r="H33" s="265">
        <f t="shared" si="0"/>
        <v>1.2155922197287787</v>
      </c>
      <c r="I33" s="265">
        <f t="shared" si="1"/>
        <v>100</v>
      </c>
      <c r="K33" s="41"/>
      <c r="L33" s="41"/>
      <c r="M33" s="37"/>
      <c r="N33" s="37"/>
      <c r="O33" s="37"/>
      <c r="P33" s="38"/>
      <c r="Q33" s="38"/>
      <c r="R33" s="39"/>
      <c r="S33" s="40"/>
      <c r="T33" s="40"/>
    </row>
    <row r="34" spans="1:20" s="1" customFormat="1" ht="10.5" customHeight="1">
      <c r="A34" s="264"/>
      <c r="B34" s="263" t="s">
        <v>65</v>
      </c>
      <c r="C34" s="262">
        <v>268663136.84573281</v>
      </c>
      <c r="D34" s="262">
        <v>199793027.43141294</v>
      </c>
      <c r="E34" s="262">
        <v>2428668.4970168406</v>
      </c>
      <c r="F34" s="262">
        <v>2428668.4970168406</v>
      </c>
      <c r="G34" s="261"/>
      <c r="H34" s="14">
        <f t="shared" si="0"/>
        <v>1.2155922197287787</v>
      </c>
      <c r="I34" s="14">
        <f t="shared" si="1"/>
        <v>100</v>
      </c>
      <c r="K34" s="41"/>
      <c r="L34" s="41"/>
      <c r="M34" s="37"/>
      <c r="N34" s="37"/>
      <c r="O34" s="37"/>
      <c r="P34" s="38"/>
      <c r="Q34" s="38"/>
      <c r="R34" s="39"/>
      <c r="S34" s="40"/>
      <c r="T34" s="40"/>
    </row>
    <row r="35" spans="1:20" s="1" customFormat="1" ht="10.5" customHeight="1">
      <c r="A35" s="352" t="s">
        <v>22</v>
      </c>
      <c r="B35" s="352"/>
      <c r="C35" s="267">
        <f>C36</f>
        <v>3776145000</v>
      </c>
      <c r="D35" s="267">
        <f>D36</f>
        <v>3776145000</v>
      </c>
      <c r="E35" s="267">
        <f>E36</f>
        <v>920806137.89999998</v>
      </c>
      <c r="F35" s="267">
        <f>F36</f>
        <v>920806137.89999998</v>
      </c>
      <c r="G35" s="266"/>
      <c r="H35" s="286">
        <f t="shared" si="0"/>
        <v>24.384819383259913</v>
      </c>
      <c r="I35" s="286">
        <f t="shared" si="1"/>
        <v>100</v>
      </c>
      <c r="K35" s="41"/>
      <c r="L35" s="41"/>
      <c r="M35" s="37"/>
      <c r="N35" s="37"/>
      <c r="O35" s="37"/>
      <c r="P35" s="38"/>
      <c r="Q35" s="38"/>
      <c r="R35" s="39"/>
      <c r="S35" s="40"/>
      <c r="T35" s="40"/>
    </row>
    <row r="36" spans="1:20" s="1" customFormat="1" ht="10.5" customHeight="1">
      <c r="A36" s="264"/>
      <c r="B36" s="263" t="s">
        <v>49</v>
      </c>
      <c r="C36" s="262">
        <v>3776145000</v>
      </c>
      <c r="D36" s="262">
        <v>3776145000</v>
      </c>
      <c r="E36" s="262">
        <v>920806137.89999998</v>
      </c>
      <c r="F36" s="262">
        <v>920806137.89999998</v>
      </c>
      <c r="G36" s="261"/>
      <c r="H36" s="287">
        <f t="shared" si="0"/>
        <v>24.384819383259913</v>
      </c>
      <c r="I36" s="14">
        <f t="shared" si="1"/>
        <v>100</v>
      </c>
      <c r="K36" s="41"/>
      <c r="L36" s="41"/>
      <c r="M36" s="37"/>
      <c r="N36" s="37"/>
      <c r="O36" s="37"/>
      <c r="P36" s="38"/>
      <c r="Q36" s="38"/>
      <c r="R36" s="39"/>
      <c r="S36" s="40"/>
      <c r="T36" s="40"/>
    </row>
    <row r="37" spans="1:20" s="1" customFormat="1" ht="10.5" customHeight="1">
      <c r="A37" s="352" t="s">
        <v>23</v>
      </c>
      <c r="B37" s="352"/>
      <c r="C37" s="267">
        <f>SUM(C38:C45)</f>
        <v>42604325361.150002</v>
      </c>
      <c r="D37" s="267">
        <f>SUM(D38:D45)</f>
        <v>42478478875.1735</v>
      </c>
      <c r="E37" s="267">
        <f>SUM(E38:E45)</f>
        <v>10573119621.409998</v>
      </c>
      <c r="F37" s="267">
        <f>SUM(F38:F45)</f>
        <v>9940012755.7000008</v>
      </c>
      <c r="G37" s="266"/>
      <c r="H37" s="265">
        <f t="shared" si="0"/>
        <v>23.4001146437224</v>
      </c>
      <c r="I37" s="265">
        <f t="shared" si="1"/>
        <v>94.012109118410152</v>
      </c>
      <c r="K37" s="41"/>
      <c r="L37" s="41"/>
      <c r="M37" s="37"/>
      <c r="N37" s="37"/>
      <c r="O37" s="37"/>
      <c r="P37" s="38"/>
      <c r="Q37" s="38"/>
      <c r="R37" s="39"/>
      <c r="S37" s="40"/>
      <c r="T37" s="40"/>
    </row>
    <row r="38" spans="1:20" s="1" customFormat="1" ht="10.5" customHeight="1">
      <c r="A38" s="268"/>
      <c r="B38" s="263" t="s">
        <v>576</v>
      </c>
      <c r="C38" s="262">
        <v>189574873</v>
      </c>
      <c r="D38" s="262">
        <v>145813036</v>
      </c>
      <c r="E38" s="262">
        <v>7416669.8000000007</v>
      </c>
      <c r="F38" s="262">
        <v>7394467.4600000009</v>
      </c>
      <c r="G38" s="261"/>
      <c r="H38" s="14">
        <f t="shared" si="0"/>
        <v>5.0711977905734029</v>
      </c>
      <c r="I38" s="14">
        <f t="shared" si="1"/>
        <v>99.700642733211609</v>
      </c>
      <c r="K38" s="41"/>
      <c r="L38" s="41"/>
      <c r="M38" s="37"/>
      <c r="N38" s="37"/>
      <c r="O38" s="37"/>
      <c r="P38" s="38"/>
      <c r="Q38" s="38"/>
      <c r="R38" s="39"/>
      <c r="S38" s="40"/>
      <c r="T38" s="40"/>
    </row>
    <row r="39" spans="1:20" s="2" customFormat="1" ht="10.5" customHeight="1">
      <c r="A39" s="268"/>
      <c r="B39" s="263" t="s">
        <v>618</v>
      </c>
      <c r="C39" s="262">
        <v>55453035</v>
      </c>
      <c r="D39" s="262">
        <v>55219689</v>
      </c>
      <c r="E39" s="262">
        <v>6894020.5</v>
      </c>
      <c r="F39" s="262">
        <v>5568616.4800000004</v>
      </c>
      <c r="G39" s="261"/>
      <c r="H39" s="14">
        <f t="shared" si="0"/>
        <v>10.084476354077257</v>
      </c>
      <c r="I39" s="14">
        <f t="shared" si="1"/>
        <v>80.774585454162789</v>
      </c>
      <c r="K39" s="41"/>
      <c r="L39" s="41"/>
      <c r="M39" s="37"/>
      <c r="N39" s="37"/>
      <c r="O39" s="37"/>
      <c r="P39" s="38"/>
      <c r="Q39" s="38"/>
      <c r="R39" s="39"/>
      <c r="S39" s="40"/>
      <c r="T39" s="40"/>
    </row>
    <row r="40" spans="1:20" s="1" customFormat="1" ht="10.5" customHeight="1">
      <c r="A40" s="268"/>
      <c r="B40" s="263" t="s">
        <v>51</v>
      </c>
      <c r="C40" s="262">
        <v>37717484521</v>
      </c>
      <c r="D40" s="262">
        <v>37689011009.139999</v>
      </c>
      <c r="E40" s="262">
        <v>9817832130</v>
      </c>
      <c r="F40" s="262">
        <v>9277076630</v>
      </c>
      <c r="G40" s="261"/>
      <c r="H40" s="14">
        <f t="shared" ref="H40:H56" si="2">IFERROR(+F40/D40*100,"n.a.")</f>
        <v>24.614805168939579</v>
      </c>
      <c r="I40" s="14">
        <f t="shared" ref="I40:I56" si="3">IFERROR(+F40/E40*100,"n.a.")</f>
        <v>94.492108921401979</v>
      </c>
      <c r="K40" s="41"/>
      <c r="L40" s="41"/>
      <c r="M40" s="37"/>
      <c r="N40" s="37"/>
      <c r="O40" s="37"/>
      <c r="P40" s="38"/>
      <c r="Q40" s="38"/>
      <c r="R40" s="39"/>
      <c r="S40" s="40"/>
      <c r="T40" s="40"/>
    </row>
    <row r="41" spans="1:20" s="1" customFormat="1" ht="10.5" customHeight="1">
      <c r="A41" s="268"/>
      <c r="B41" s="263" t="s">
        <v>412</v>
      </c>
      <c r="C41" s="262">
        <v>265023475</v>
      </c>
      <c r="D41" s="262">
        <v>265023475</v>
      </c>
      <c r="E41" s="262">
        <v>92442003.409999996</v>
      </c>
      <c r="F41" s="262">
        <v>18409091.289999999</v>
      </c>
      <c r="G41" s="261"/>
      <c r="H41" s="14">
        <f t="shared" si="2"/>
        <v>6.946211572389954</v>
      </c>
      <c r="I41" s="14">
        <f t="shared" si="3"/>
        <v>19.914206324966536</v>
      </c>
      <c r="K41" s="41"/>
      <c r="L41" s="41"/>
      <c r="M41" s="37"/>
      <c r="N41" s="37"/>
      <c r="O41" s="37"/>
      <c r="P41" s="38"/>
      <c r="Q41" s="38"/>
      <c r="R41" s="39"/>
      <c r="S41" s="40"/>
      <c r="T41" s="40"/>
    </row>
    <row r="42" spans="1:20" s="1" customFormat="1" ht="10.5" customHeight="1">
      <c r="A42" s="268"/>
      <c r="B42" s="263" t="s">
        <v>617</v>
      </c>
      <c r="C42" s="262">
        <v>241204991.39999995</v>
      </c>
      <c r="D42" s="262">
        <v>241224089.90399995</v>
      </c>
      <c r="E42" s="262">
        <v>6844140</v>
      </c>
      <c r="F42" s="262">
        <v>6844140</v>
      </c>
      <c r="G42" s="261"/>
      <c r="H42" s="14">
        <f t="shared" si="2"/>
        <v>2.8372539420601672</v>
      </c>
      <c r="I42" s="14">
        <f t="shared" si="3"/>
        <v>100</v>
      </c>
      <c r="K42" s="41"/>
      <c r="L42" s="41"/>
      <c r="M42" s="37"/>
      <c r="N42" s="37"/>
      <c r="O42" s="37"/>
      <c r="P42" s="38"/>
      <c r="Q42" s="38"/>
      <c r="R42" s="39"/>
      <c r="S42" s="40"/>
      <c r="T42" s="40"/>
    </row>
    <row r="43" spans="1:20" s="1" customFormat="1" ht="10.5" customHeight="1">
      <c r="A43" s="268"/>
      <c r="B43" s="263" t="s">
        <v>27</v>
      </c>
      <c r="C43" s="262">
        <v>181458193.75</v>
      </c>
      <c r="D43" s="262">
        <v>181778099.2295</v>
      </c>
      <c r="E43" s="262">
        <v>0</v>
      </c>
      <c r="F43" s="262">
        <v>0</v>
      </c>
      <c r="G43" s="261"/>
      <c r="H43" s="14">
        <f t="shared" si="2"/>
        <v>0</v>
      </c>
      <c r="I43" s="14" t="str">
        <f t="shared" si="3"/>
        <v>n.a.</v>
      </c>
      <c r="K43" s="41"/>
      <c r="L43" s="41"/>
      <c r="M43" s="37"/>
      <c r="N43" s="37"/>
      <c r="O43" s="37"/>
      <c r="P43" s="38"/>
      <c r="Q43" s="38"/>
      <c r="R43" s="39"/>
      <c r="S43" s="40"/>
      <c r="T43" s="40"/>
    </row>
    <row r="44" spans="1:20" s="1" customFormat="1" ht="10.5" customHeight="1">
      <c r="A44" s="268"/>
      <c r="B44" s="263" t="s">
        <v>28</v>
      </c>
      <c r="C44" s="262">
        <v>3616066032</v>
      </c>
      <c r="D44" s="262">
        <v>3563027982.9000001</v>
      </c>
      <c r="E44" s="262">
        <v>571444822.81999993</v>
      </c>
      <c r="F44" s="262">
        <v>570141021.73000002</v>
      </c>
      <c r="G44" s="261"/>
      <c r="H44" s="14">
        <f t="shared" si="2"/>
        <v>16.001586977881495</v>
      </c>
      <c r="I44" s="14">
        <f t="shared" si="3"/>
        <v>99.771841298068665</v>
      </c>
      <c r="K44" s="41"/>
      <c r="L44" s="41"/>
      <c r="M44" s="37"/>
      <c r="N44" s="37"/>
      <c r="O44" s="37"/>
      <c r="P44" s="38"/>
      <c r="Q44" s="38"/>
      <c r="R44" s="39"/>
      <c r="S44" s="40"/>
      <c r="T44" s="40"/>
    </row>
    <row r="45" spans="1:20" s="1" customFormat="1" ht="10.5" customHeight="1">
      <c r="A45" s="268"/>
      <c r="B45" s="263" t="s">
        <v>616</v>
      </c>
      <c r="C45" s="262">
        <v>338060240</v>
      </c>
      <c r="D45" s="262">
        <v>337381494</v>
      </c>
      <c r="E45" s="262">
        <v>70245834.88000001</v>
      </c>
      <c r="F45" s="262">
        <v>54578788.74000001</v>
      </c>
      <c r="G45" s="261"/>
      <c r="H45" s="14">
        <f t="shared" si="2"/>
        <v>16.177173232862621</v>
      </c>
      <c r="I45" s="14">
        <f t="shared" si="3"/>
        <v>77.696832606853064</v>
      </c>
      <c r="K45" s="41"/>
      <c r="L45" s="41"/>
      <c r="M45" s="37"/>
      <c r="N45" s="37"/>
      <c r="O45" s="37"/>
      <c r="P45" s="38"/>
      <c r="Q45" s="38"/>
      <c r="R45" s="39"/>
      <c r="S45" s="40"/>
      <c r="T45" s="40"/>
    </row>
    <row r="46" spans="1:20" s="1" customFormat="1" ht="10.5" customHeight="1">
      <c r="A46" s="352" t="s">
        <v>298</v>
      </c>
      <c r="B46" s="352"/>
      <c r="C46" s="267">
        <f>C47</f>
        <v>442530000</v>
      </c>
      <c r="D46" s="267">
        <f>D47</f>
        <v>442306500</v>
      </c>
      <c r="E46" s="267">
        <f>E47</f>
        <v>223500</v>
      </c>
      <c r="F46" s="267">
        <f>F47</f>
        <v>0</v>
      </c>
      <c r="G46" s="266"/>
      <c r="H46" s="265">
        <f t="shared" si="2"/>
        <v>0</v>
      </c>
      <c r="I46" s="265">
        <f t="shared" si="3"/>
        <v>0</v>
      </c>
      <c r="K46" s="41"/>
      <c r="L46" s="41"/>
      <c r="M46" s="37"/>
      <c r="N46" s="37"/>
      <c r="O46" s="37"/>
      <c r="P46" s="38"/>
      <c r="Q46" s="38"/>
      <c r="R46" s="39"/>
      <c r="S46" s="40"/>
      <c r="T46" s="40"/>
    </row>
    <row r="47" spans="1:20" s="2" customFormat="1" ht="10.5" customHeight="1">
      <c r="A47" s="268"/>
      <c r="B47" s="263" t="s">
        <v>615</v>
      </c>
      <c r="C47" s="262">
        <v>442530000</v>
      </c>
      <c r="D47" s="262">
        <v>442306500</v>
      </c>
      <c r="E47" s="262">
        <v>223500</v>
      </c>
      <c r="F47" s="262">
        <v>0</v>
      </c>
      <c r="G47" s="261"/>
      <c r="H47" s="14">
        <f t="shared" si="2"/>
        <v>0</v>
      </c>
      <c r="I47" s="14">
        <f t="shared" si="3"/>
        <v>0</v>
      </c>
      <c r="K47" s="41"/>
      <c r="L47" s="41"/>
      <c r="M47" s="37"/>
      <c r="N47" s="37"/>
      <c r="O47" s="37"/>
      <c r="P47" s="38"/>
      <c r="Q47" s="38"/>
      <c r="R47" s="39"/>
      <c r="S47" s="40"/>
      <c r="T47" s="40"/>
    </row>
    <row r="48" spans="1:20" s="1" customFormat="1" ht="10.5" customHeight="1">
      <c r="A48" s="352" t="s">
        <v>614</v>
      </c>
      <c r="B48" s="352"/>
      <c r="C48" s="267">
        <f>SUM(C49:C50)</f>
        <v>38431904</v>
      </c>
      <c r="D48" s="267">
        <f>SUM(D49:D50)</f>
        <v>38716309.480000004</v>
      </c>
      <c r="E48" s="267">
        <f>SUM(E49:E50)</f>
        <v>9910165.4800000004</v>
      </c>
      <c r="F48" s="267">
        <f>SUM(F49:F50)</f>
        <v>6824701.3599999994</v>
      </c>
      <c r="G48" s="266"/>
      <c r="H48" s="265">
        <f t="shared" si="2"/>
        <v>17.627458432022014</v>
      </c>
      <c r="I48" s="265">
        <f t="shared" si="3"/>
        <v>68.865664995939085</v>
      </c>
      <c r="K48" s="41"/>
      <c r="L48" s="41"/>
      <c r="M48" s="37"/>
      <c r="N48" s="37"/>
      <c r="O48" s="37"/>
      <c r="P48" s="38"/>
      <c r="Q48" s="38"/>
      <c r="R48" s="39"/>
      <c r="S48" s="40"/>
      <c r="T48" s="40"/>
    </row>
    <row r="49" spans="1:20" s="1" customFormat="1" ht="10.5" customHeight="1">
      <c r="A49" s="268"/>
      <c r="B49" s="263" t="s">
        <v>613</v>
      </c>
      <c r="C49" s="262">
        <v>25228655</v>
      </c>
      <c r="D49" s="262">
        <v>25510785.000000004</v>
      </c>
      <c r="E49" s="262">
        <v>6410354</v>
      </c>
      <c r="F49" s="262">
        <v>4866414.59</v>
      </c>
      <c r="G49" s="261"/>
      <c r="H49" s="14">
        <f t="shared" si="2"/>
        <v>19.075910796159345</v>
      </c>
      <c r="I49" s="14">
        <f t="shared" si="3"/>
        <v>75.914911875381605</v>
      </c>
      <c r="K49" s="41"/>
      <c r="L49" s="41"/>
      <c r="M49" s="37"/>
      <c r="N49" s="37"/>
      <c r="O49" s="37"/>
      <c r="P49" s="38"/>
      <c r="Q49" s="38"/>
      <c r="R49" s="39"/>
      <c r="S49" s="40"/>
      <c r="T49" s="40"/>
    </row>
    <row r="50" spans="1:20" s="1" customFormat="1" ht="10.5" customHeight="1">
      <c r="A50" s="268"/>
      <c r="B50" s="263" t="s">
        <v>612</v>
      </c>
      <c r="C50" s="262">
        <v>13203249</v>
      </c>
      <c r="D50" s="262">
        <v>13205524.479999999</v>
      </c>
      <c r="E50" s="262">
        <v>3499811.4799999995</v>
      </c>
      <c r="F50" s="262">
        <v>1958286.77</v>
      </c>
      <c r="G50" s="261"/>
      <c r="H50" s="14">
        <f t="shared" si="2"/>
        <v>14.829299456949704</v>
      </c>
      <c r="I50" s="14">
        <f t="shared" si="3"/>
        <v>55.954064417206851</v>
      </c>
      <c r="K50" s="41"/>
      <c r="L50" s="41"/>
      <c r="M50" s="37"/>
      <c r="N50" s="37"/>
      <c r="O50" s="37"/>
      <c r="P50" s="38"/>
      <c r="Q50" s="38"/>
      <c r="R50" s="39"/>
      <c r="S50" s="40"/>
      <c r="T50" s="40"/>
    </row>
    <row r="51" spans="1:20" ht="10.5" customHeight="1">
      <c r="A51" s="352" t="s">
        <v>71</v>
      </c>
      <c r="B51" s="352"/>
      <c r="C51" s="267">
        <f>C52</f>
        <v>2264127366</v>
      </c>
      <c r="D51" s="267">
        <f>D52</f>
        <v>2264127366.0000005</v>
      </c>
      <c r="E51" s="267">
        <f>E52</f>
        <v>279845580.47000003</v>
      </c>
      <c r="F51" s="267">
        <f>F52</f>
        <v>279014744.72000003</v>
      </c>
      <c r="G51" s="266"/>
      <c r="H51" s="286">
        <f t="shared" si="2"/>
        <v>12.323279551756453</v>
      </c>
      <c r="I51" s="286">
        <f t="shared" si="3"/>
        <v>99.70310921165715</v>
      </c>
      <c r="K51" s="41"/>
      <c r="L51" s="41"/>
      <c r="M51" s="37"/>
      <c r="N51" s="37"/>
      <c r="O51" s="37"/>
      <c r="P51" s="38"/>
      <c r="Q51" s="38"/>
      <c r="R51" s="39"/>
      <c r="S51" s="40"/>
      <c r="T51" s="40"/>
    </row>
    <row r="52" spans="1:20" ht="10.5" customHeight="1">
      <c r="A52" s="264"/>
      <c r="B52" s="263" t="s">
        <v>611</v>
      </c>
      <c r="C52" s="262">
        <v>2264127366</v>
      </c>
      <c r="D52" s="262">
        <v>2264127366.0000005</v>
      </c>
      <c r="E52" s="262">
        <v>279845580.47000003</v>
      </c>
      <c r="F52" s="262">
        <v>279014744.72000003</v>
      </c>
      <c r="G52" s="261"/>
      <c r="H52" s="14">
        <f t="shared" si="2"/>
        <v>12.323279551756453</v>
      </c>
      <c r="I52" s="14">
        <f t="shared" si="3"/>
        <v>99.70310921165715</v>
      </c>
      <c r="K52" s="41"/>
      <c r="L52" s="41"/>
      <c r="M52" s="37"/>
      <c r="N52" s="37"/>
      <c r="O52" s="37"/>
      <c r="P52" s="38"/>
      <c r="Q52" s="38"/>
      <c r="R52" s="39"/>
      <c r="S52" s="40"/>
      <c r="T52" s="40"/>
    </row>
    <row r="53" spans="1:20" ht="10.5" customHeight="1">
      <c r="A53" s="352" t="s">
        <v>91</v>
      </c>
      <c r="B53" s="352"/>
      <c r="C53" s="267">
        <f>C54</f>
        <v>70327341</v>
      </c>
      <c r="D53" s="267">
        <f>D54</f>
        <v>69672016</v>
      </c>
      <c r="E53" s="267">
        <f>E54</f>
        <v>10573332.01</v>
      </c>
      <c r="F53" s="267">
        <f>F54</f>
        <v>10149763.609999999</v>
      </c>
      <c r="G53" s="266"/>
      <c r="H53" s="286">
        <f t="shared" si="2"/>
        <v>14.567920081428387</v>
      </c>
      <c r="I53" s="286">
        <f t="shared" si="3"/>
        <v>95.993993193447452</v>
      </c>
      <c r="K53" s="41"/>
      <c r="L53" s="41"/>
      <c r="M53" s="37"/>
      <c r="N53" s="37"/>
      <c r="O53" s="37"/>
      <c r="P53" s="38"/>
      <c r="Q53" s="38"/>
      <c r="R53" s="39"/>
      <c r="S53" s="40"/>
      <c r="T53" s="40"/>
    </row>
    <row r="54" spans="1:20" ht="10.5" customHeight="1">
      <c r="A54" s="264"/>
      <c r="B54" s="263" t="s">
        <v>74</v>
      </c>
      <c r="C54" s="262">
        <v>70327341</v>
      </c>
      <c r="D54" s="262">
        <v>69672016</v>
      </c>
      <c r="E54" s="262">
        <v>10573332.01</v>
      </c>
      <c r="F54" s="262">
        <v>10149763.609999999</v>
      </c>
      <c r="G54" s="261"/>
      <c r="H54" s="14">
        <f t="shared" si="2"/>
        <v>14.567920081428387</v>
      </c>
      <c r="I54" s="14">
        <f t="shared" si="3"/>
        <v>95.993993193447452</v>
      </c>
      <c r="K54" s="41"/>
      <c r="L54" s="41"/>
      <c r="M54" s="37"/>
      <c r="N54" s="37"/>
      <c r="O54" s="37"/>
      <c r="P54" s="38"/>
      <c r="Q54" s="38"/>
      <c r="R54" s="39"/>
      <c r="S54" s="40"/>
      <c r="T54" s="40"/>
    </row>
    <row r="55" spans="1:20" ht="10.5" customHeight="1">
      <c r="A55" s="352" t="s">
        <v>265</v>
      </c>
      <c r="B55" s="352"/>
      <c r="C55" s="267">
        <f>C56</f>
        <v>25744725</v>
      </c>
      <c r="D55" s="267">
        <f>D56</f>
        <v>25744748</v>
      </c>
      <c r="E55" s="267">
        <f>E56</f>
        <v>6662603</v>
      </c>
      <c r="F55" s="267">
        <f>F56</f>
        <v>6662603</v>
      </c>
      <c r="G55" s="266"/>
      <c r="H55" s="265">
        <f t="shared" si="2"/>
        <v>25.879464813561199</v>
      </c>
      <c r="I55" s="265">
        <f t="shared" si="3"/>
        <v>100</v>
      </c>
      <c r="K55" s="41"/>
      <c r="L55" s="41"/>
      <c r="M55" s="37"/>
      <c r="N55" s="37"/>
      <c r="O55" s="37"/>
      <c r="P55" s="38"/>
      <c r="Q55" s="38"/>
      <c r="R55" s="39"/>
      <c r="S55" s="40"/>
      <c r="T55" s="40"/>
    </row>
    <row r="56" spans="1:20" ht="10.5" customHeight="1" thickBot="1">
      <c r="A56" s="264"/>
      <c r="B56" s="263" t="s">
        <v>610</v>
      </c>
      <c r="C56" s="262">
        <v>25744725</v>
      </c>
      <c r="D56" s="262">
        <v>25744748</v>
      </c>
      <c r="E56" s="262">
        <v>6662603</v>
      </c>
      <c r="F56" s="262">
        <v>6662603</v>
      </c>
      <c r="G56" s="261"/>
      <c r="H56" s="14">
        <f t="shared" si="2"/>
        <v>25.879464813561199</v>
      </c>
      <c r="I56" s="14">
        <f t="shared" si="3"/>
        <v>100</v>
      </c>
      <c r="K56" s="41"/>
      <c r="L56" s="41"/>
      <c r="M56" s="37"/>
      <c r="N56" s="37"/>
      <c r="O56" s="37"/>
      <c r="P56" s="38"/>
      <c r="Q56" s="38"/>
      <c r="R56" s="39"/>
      <c r="S56" s="40"/>
      <c r="T56" s="40"/>
    </row>
    <row r="57" spans="1:20" ht="17.25" customHeight="1">
      <c r="A57" s="353" t="s">
        <v>673</v>
      </c>
      <c r="B57" s="354"/>
      <c r="C57" s="354"/>
      <c r="D57" s="354"/>
      <c r="E57" s="354"/>
      <c r="F57" s="354"/>
      <c r="G57" s="354"/>
      <c r="H57" s="354"/>
      <c r="I57" s="354"/>
    </row>
    <row r="58" spans="1:20" ht="8.25" customHeight="1">
      <c r="A58" s="355" t="s">
        <v>674</v>
      </c>
      <c r="B58" s="355"/>
      <c r="C58" s="355"/>
      <c r="D58" s="355"/>
      <c r="E58" s="355"/>
      <c r="F58" s="355"/>
      <c r="G58" s="355"/>
      <c r="H58" s="355"/>
      <c r="I58" s="355"/>
    </row>
    <row r="59" spans="1:20" ht="8.25" customHeight="1">
      <c r="A59" s="355" t="s">
        <v>609</v>
      </c>
      <c r="B59" s="356"/>
      <c r="C59" s="356"/>
      <c r="D59" s="356"/>
      <c r="E59" s="356"/>
      <c r="F59" s="356"/>
      <c r="G59" s="356"/>
      <c r="H59" s="356"/>
      <c r="I59" s="356"/>
    </row>
    <row r="60" spans="1:20" ht="10.5" customHeight="1">
      <c r="A60" s="324" t="s">
        <v>36</v>
      </c>
      <c r="B60" s="324"/>
      <c r="C60" s="324"/>
      <c r="D60" s="324"/>
      <c r="E60" s="324"/>
      <c r="F60" s="324"/>
      <c r="G60" s="324"/>
      <c r="H60" s="324"/>
      <c r="I60" s="324"/>
    </row>
    <row r="61" spans="1:20" ht="10.5" customHeight="1"/>
    <row r="62" spans="1:20" ht="10.5" customHeight="1"/>
    <row r="63" spans="1:20" ht="10.5" customHeight="1">
      <c r="B63"/>
      <c r="C63"/>
      <c r="D63"/>
      <c r="E63"/>
    </row>
    <row r="64" spans="1:20" ht="10.5" customHeight="1">
      <c r="B64" s="260"/>
      <c r="C64" s="260"/>
      <c r="D64" s="260"/>
      <c r="E64" s="260"/>
      <c r="F64" s="260"/>
      <c r="G64" s="259"/>
      <c r="H64" s="259"/>
      <c r="I64" s="259"/>
    </row>
    <row r="65" spans="2:11" ht="10.5" customHeight="1">
      <c r="B65" s="190"/>
      <c r="C65" s="191"/>
      <c r="D65" s="191"/>
      <c r="E65" s="191"/>
      <c r="F65" s="191"/>
      <c r="G65" s="259"/>
      <c r="H65" s="259"/>
      <c r="I65" s="259"/>
      <c r="J65" s="259"/>
      <c r="K65" s="259"/>
    </row>
    <row r="66" spans="2:11" ht="10.5" customHeight="1">
      <c r="B66" s="190"/>
      <c r="C66" s="191"/>
      <c r="D66" s="191"/>
      <c r="E66" s="191"/>
      <c r="F66" s="191"/>
      <c r="G66" s="259"/>
      <c r="H66" s="259"/>
      <c r="I66" s="259"/>
      <c r="J66" s="259"/>
      <c r="K66" s="259"/>
    </row>
    <row r="67" spans="2:11" ht="10.5" customHeight="1">
      <c r="B67" s="190"/>
      <c r="C67" s="191"/>
      <c r="D67" s="191"/>
      <c r="E67" s="191"/>
      <c r="F67" s="191"/>
      <c r="G67" s="259"/>
      <c r="H67" s="259"/>
      <c r="I67" s="259"/>
      <c r="J67" s="259"/>
      <c r="K67" s="259"/>
    </row>
    <row r="68" spans="2:11" ht="10.5" customHeight="1">
      <c r="B68" s="190"/>
      <c r="C68" s="191"/>
      <c r="D68" s="191"/>
      <c r="E68" s="191"/>
      <c r="F68" s="191"/>
      <c r="G68" s="259"/>
      <c r="H68" s="259"/>
      <c r="I68" s="259"/>
      <c r="J68" s="259"/>
      <c r="K68" s="259"/>
    </row>
    <row r="69" spans="2:11" ht="10.5" customHeight="1">
      <c r="B69" s="190"/>
      <c r="C69" s="191"/>
      <c r="D69" s="191"/>
      <c r="E69" s="191"/>
      <c r="F69" s="191"/>
      <c r="G69" s="259"/>
      <c r="H69" s="259"/>
      <c r="I69" s="259"/>
      <c r="J69" s="259"/>
      <c r="K69" s="259"/>
    </row>
    <row r="70" spans="2:11" ht="10.5" customHeight="1">
      <c r="B70" s="190"/>
      <c r="C70" s="191"/>
      <c r="D70" s="191"/>
      <c r="E70" s="191"/>
      <c r="F70" s="191"/>
      <c r="G70" s="259"/>
      <c r="H70" s="259"/>
      <c r="I70" s="259"/>
      <c r="J70" s="259"/>
      <c r="K70" s="259"/>
    </row>
    <row r="71" spans="2:11" ht="10.5" customHeight="1">
      <c r="B71" s="190"/>
      <c r="C71" s="191"/>
      <c r="D71" s="191"/>
      <c r="E71" s="191"/>
      <c r="F71" s="191"/>
      <c r="G71" s="259"/>
      <c r="H71" s="259"/>
      <c r="I71" s="259"/>
      <c r="J71" s="259"/>
      <c r="K71" s="259"/>
    </row>
    <row r="72" spans="2:11" ht="10.5" customHeight="1">
      <c r="B72" s="190"/>
      <c r="C72" s="191"/>
      <c r="D72" s="191"/>
      <c r="E72" s="191"/>
      <c r="F72" s="191"/>
      <c r="G72" s="259"/>
      <c r="H72" s="259"/>
      <c r="I72" s="259"/>
      <c r="J72" s="259"/>
      <c r="K72" s="259"/>
    </row>
    <row r="73" spans="2:11" ht="10.5" customHeight="1">
      <c r="B73" s="190"/>
      <c r="C73" s="191"/>
      <c r="D73" s="191"/>
      <c r="E73" s="191"/>
      <c r="F73" s="191"/>
      <c r="G73" s="259"/>
      <c r="H73" s="259"/>
      <c r="I73" s="259"/>
      <c r="J73" s="259"/>
      <c r="K73" s="259"/>
    </row>
    <row r="74" spans="2:11" ht="10.5" customHeight="1">
      <c r="B74" s="190"/>
      <c r="C74" s="191"/>
      <c r="D74" s="191"/>
      <c r="E74" s="191"/>
      <c r="F74" s="191"/>
      <c r="G74" s="259"/>
      <c r="H74" s="259"/>
      <c r="I74" s="259"/>
      <c r="J74" s="259"/>
      <c r="K74" s="259"/>
    </row>
    <row r="75" spans="2:11" ht="10.5" customHeight="1">
      <c r="B75" s="190"/>
      <c r="C75" s="191"/>
      <c r="D75" s="191"/>
      <c r="E75" s="191"/>
      <c r="F75" s="191"/>
      <c r="G75" s="259"/>
      <c r="H75" s="259"/>
      <c r="I75" s="259"/>
      <c r="J75" s="259"/>
      <c r="K75" s="259"/>
    </row>
    <row r="76" spans="2:11" ht="10.5" customHeight="1">
      <c r="B76" s="190"/>
      <c r="C76" s="191"/>
      <c r="D76" s="191"/>
      <c r="E76" s="191"/>
      <c r="F76" s="191"/>
      <c r="G76" s="259"/>
      <c r="H76" s="259"/>
      <c r="I76" s="259"/>
      <c r="J76" s="259"/>
      <c r="K76" s="259"/>
    </row>
    <row r="77" spans="2:11" ht="10.5" customHeight="1">
      <c r="B77" s="190"/>
      <c r="C77" s="191"/>
      <c r="D77" s="191"/>
      <c r="E77" s="191"/>
      <c r="F77" s="191"/>
      <c r="G77" s="259"/>
      <c r="H77" s="259"/>
      <c r="I77" s="259"/>
      <c r="J77" s="259"/>
      <c r="K77" s="259"/>
    </row>
    <row r="78" spans="2:11" ht="10.5" customHeight="1">
      <c r="B78" s="190"/>
      <c r="C78" s="191"/>
      <c r="D78" s="191"/>
      <c r="E78" s="191"/>
      <c r="F78" s="191"/>
      <c r="G78" s="259"/>
      <c r="H78" s="259"/>
      <c r="I78" s="259"/>
      <c r="J78" s="259"/>
      <c r="K78" s="259"/>
    </row>
    <row r="79" spans="2:11" ht="10.5" customHeight="1">
      <c r="B79" s="151"/>
      <c r="C79" s="152"/>
      <c r="D79" s="152"/>
      <c r="E79" s="152"/>
      <c r="F79" s="259"/>
      <c r="G79" s="259"/>
      <c r="H79" s="259"/>
      <c r="I79" s="259"/>
    </row>
    <row r="80" spans="2:11"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sheetData>
  <mergeCells count="26">
    <mergeCell ref="A33:B33"/>
    <mergeCell ref="A1:B1"/>
    <mergeCell ref="A3:I3"/>
    <mergeCell ref="A4:A7"/>
    <mergeCell ref="B4:B7"/>
    <mergeCell ref="E4:F4"/>
    <mergeCell ref="H4:I5"/>
    <mergeCell ref="C5:C6"/>
    <mergeCell ref="D5:D6"/>
    <mergeCell ref="E5:E6"/>
    <mergeCell ref="A9:B9"/>
    <mergeCell ref="A11:B11"/>
    <mergeCell ref="A13:B13"/>
    <mergeCell ref="A18:B18"/>
    <mergeCell ref="A31:B31"/>
    <mergeCell ref="A60:I60"/>
    <mergeCell ref="A55:B55"/>
    <mergeCell ref="A57:I57"/>
    <mergeCell ref="A59:I59"/>
    <mergeCell ref="A35:B35"/>
    <mergeCell ref="A37:B37"/>
    <mergeCell ref="A46:B46"/>
    <mergeCell ref="A48:B48"/>
    <mergeCell ref="A51:B51"/>
    <mergeCell ref="A53:B53"/>
    <mergeCell ref="A58:I58"/>
  </mergeCells>
  <conditionalFormatting sqref="T8:T56">
    <cfRule type="cellIs" dxfId="99" priority="1" operator="greaterThan">
      <formula>0.1</formula>
    </cfRule>
    <cfRule type="cellIs" dxfId="98" priority="2" operator="greaterThan">
      <formula>1</formula>
    </cfRule>
  </conditionalFormatting>
  <conditionalFormatting sqref="T8:T56">
    <cfRule type="cellIs" dxfId="97" priority="9" operator="greaterThan">
      <formula>0.1</formula>
    </cfRule>
    <cfRule type="cellIs" dxfId="96" priority="10" operator="greaterThan">
      <formula>1</formula>
    </cfRule>
  </conditionalFormatting>
  <conditionalFormatting sqref="S8:S56">
    <cfRule type="cellIs" dxfId="95" priority="15" operator="greaterThan">
      <formula>0</formula>
    </cfRule>
    <cfRule type="cellIs" dxfId="94" priority="16" operator="greaterThan">
      <formula>1</formula>
    </cfRule>
  </conditionalFormatting>
  <conditionalFormatting sqref="S8:S56">
    <cfRule type="cellIs" dxfId="93" priority="13" operator="greaterThan">
      <formula>0.1</formula>
    </cfRule>
    <cfRule type="cellIs" dxfId="92" priority="14" operator="greaterThan">
      <formula>1</formula>
    </cfRule>
  </conditionalFormatting>
  <conditionalFormatting sqref="T8:T56">
    <cfRule type="cellIs" dxfId="91" priority="11" operator="greaterThan">
      <formula>0</formula>
    </cfRule>
    <cfRule type="cellIs" dxfId="90" priority="12" operator="greaterThan">
      <formula>1</formula>
    </cfRule>
  </conditionalFormatting>
  <conditionalFormatting sqref="S8:S56">
    <cfRule type="cellIs" dxfId="89" priority="7" operator="greaterThan">
      <formula>0</formula>
    </cfRule>
    <cfRule type="cellIs" dxfId="88" priority="8" operator="greaterThan">
      <formula>1</formula>
    </cfRule>
  </conditionalFormatting>
  <conditionalFormatting sqref="S8:S56">
    <cfRule type="cellIs" dxfId="87" priority="5" operator="greaterThan">
      <formula>0.1</formula>
    </cfRule>
    <cfRule type="cellIs" dxfId="86" priority="6" operator="greaterThan">
      <formula>1</formula>
    </cfRule>
  </conditionalFormatting>
  <conditionalFormatting sqref="T8:T56">
    <cfRule type="cellIs" dxfId="85" priority="3" operator="greaterThan">
      <formula>0</formula>
    </cfRule>
    <cfRule type="cellIs" dxfId="84"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showGridLines="0" zoomScale="140" zoomScaleNormal="140" workbookViewId="0">
      <selection sqref="A1:B1"/>
    </sheetView>
  </sheetViews>
  <sheetFormatPr baseColWidth="10" defaultColWidth="11.42578125" defaultRowHeight="12"/>
  <cols>
    <col min="1" max="1" width="5.140625" style="43" customWidth="1"/>
    <col min="2" max="2" width="56.42578125" style="1" customWidth="1"/>
    <col min="3" max="3" width="13.85546875" style="42" customWidth="1"/>
    <col min="4" max="6" width="13.85546875" style="1" customWidth="1"/>
    <col min="7" max="7" width="0.7109375" style="3" customWidth="1"/>
    <col min="8" max="9" width="13.85546875" style="1" customWidth="1"/>
    <col min="10" max="10" width="5.28515625" style="1" customWidth="1"/>
    <col min="11" max="11" width="3.85546875" style="1" customWidth="1"/>
    <col min="12" max="12" width="4.5703125" style="1" customWidth="1"/>
    <col min="13" max="14" width="3.42578125" style="1" customWidth="1"/>
    <col min="15" max="15" width="1.140625" style="1" customWidth="1"/>
    <col min="16" max="16" width="5.42578125" style="1" customWidth="1"/>
    <col min="17" max="17" width="5.5703125" style="1" customWidth="1"/>
    <col min="18" max="18" width="1.140625" style="1" customWidth="1"/>
    <col min="19" max="20" width="3" style="1" customWidth="1"/>
    <col min="21" max="16384" width="11.42578125" style="1"/>
  </cols>
  <sheetData>
    <row r="1" spans="1:20" s="106" customFormat="1" ht="35.25" customHeight="1">
      <c r="A1" s="343" t="s">
        <v>0</v>
      </c>
      <c r="B1" s="343"/>
      <c r="C1" s="292" t="s">
        <v>83</v>
      </c>
      <c r="G1" s="107"/>
    </row>
    <row r="2" spans="1:20" ht="9" customHeight="1">
      <c r="C2" s="1"/>
    </row>
    <row r="3" spans="1:20" s="161" customFormat="1" ht="66" customHeight="1">
      <c r="A3" s="327" t="s">
        <v>480</v>
      </c>
      <c r="B3" s="327"/>
      <c r="C3" s="327"/>
      <c r="D3" s="327"/>
      <c r="E3" s="327"/>
      <c r="F3" s="327"/>
      <c r="G3" s="327"/>
      <c r="H3" s="327"/>
      <c r="I3" s="327"/>
    </row>
    <row r="4" spans="1:20" s="297" customFormat="1" ht="11.25" customHeight="1">
      <c r="A4" s="344" t="s">
        <v>5</v>
      </c>
      <c r="B4" s="328" t="s">
        <v>374</v>
      </c>
      <c r="C4" s="257"/>
      <c r="D4" s="257"/>
      <c r="E4" s="329" t="s">
        <v>1</v>
      </c>
      <c r="F4" s="329"/>
      <c r="G4" s="257"/>
      <c r="H4" s="328" t="s">
        <v>4</v>
      </c>
      <c r="I4" s="328"/>
    </row>
    <row r="5" spans="1:20" s="297" customFormat="1" ht="11.25" customHeight="1">
      <c r="A5" s="344"/>
      <c r="B5" s="328"/>
      <c r="C5" s="325" t="s">
        <v>2</v>
      </c>
      <c r="D5" s="325" t="s">
        <v>81</v>
      </c>
      <c r="E5" s="325" t="s">
        <v>82</v>
      </c>
      <c r="F5" s="104" t="s">
        <v>35</v>
      </c>
      <c r="G5" s="256"/>
      <c r="H5" s="329"/>
      <c r="I5" s="329"/>
    </row>
    <row r="6" spans="1:20" s="297" customFormat="1" ht="19.5" customHeight="1">
      <c r="A6" s="344"/>
      <c r="B6" s="328"/>
      <c r="C6" s="325"/>
      <c r="D6" s="325"/>
      <c r="E6" s="325"/>
      <c r="F6" s="257" t="s">
        <v>92</v>
      </c>
      <c r="G6" s="257"/>
      <c r="H6" s="256" t="s">
        <v>81</v>
      </c>
      <c r="I6" s="256" t="s">
        <v>82</v>
      </c>
    </row>
    <row r="7" spans="1:20" s="297" customFormat="1" ht="11.25" customHeight="1">
      <c r="A7" s="345"/>
      <c r="B7" s="329"/>
      <c r="C7" s="253" t="s">
        <v>7</v>
      </c>
      <c r="D7" s="253" t="s">
        <v>8</v>
      </c>
      <c r="E7" s="253" t="s">
        <v>9</v>
      </c>
      <c r="F7" s="258" t="s">
        <v>10</v>
      </c>
      <c r="G7" s="258"/>
      <c r="H7" s="258" t="s">
        <v>78</v>
      </c>
      <c r="I7" s="258" t="s">
        <v>79</v>
      </c>
    </row>
    <row r="8" spans="1:20" ht="10.5" customHeight="1">
      <c r="A8" s="4" t="s">
        <v>258</v>
      </c>
      <c r="B8" s="4"/>
      <c r="C8" s="11">
        <f>C9+C11+C14+C16+C18+C22+C25</f>
        <v>27125478670.049999</v>
      </c>
      <c r="D8" s="11">
        <f>D9+D11+D14+D16+D18+D22+D25</f>
        <v>26618594767.110001</v>
      </c>
      <c r="E8" s="11">
        <f>E9+E11+E14+E16+E18+E22+E25</f>
        <v>7725785982.0309992</v>
      </c>
      <c r="F8" s="11">
        <f>F9+F11+F14+F16+F18+F22+F25</f>
        <v>4924676730.1009998</v>
      </c>
      <c r="G8" s="11">
        <f>+G9</f>
        <v>0</v>
      </c>
      <c r="H8" s="160">
        <f>IFERROR(+F8/D8*100,"n.a.")</f>
        <v>18.50088922119188</v>
      </c>
      <c r="I8" s="160">
        <f>IFERROR(+F8/E8*100,"n.a.")</f>
        <v>63.743374998415014</v>
      </c>
      <c r="K8" s="41"/>
      <c r="L8" s="41"/>
      <c r="M8" s="37"/>
      <c r="N8" s="37"/>
      <c r="O8" s="37"/>
      <c r="P8" s="38"/>
      <c r="Q8" s="38"/>
      <c r="R8" s="39"/>
      <c r="S8" s="40"/>
      <c r="T8" s="40"/>
    </row>
    <row r="9" spans="1:20" ht="10.5" customHeight="1">
      <c r="A9" s="21" t="s">
        <v>55</v>
      </c>
      <c r="B9" s="21"/>
      <c r="C9" s="22">
        <f>C10</f>
        <v>882725</v>
      </c>
      <c r="D9" s="22">
        <f>D10</f>
        <v>882725</v>
      </c>
      <c r="E9" s="22">
        <f>E10</f>
        <v>47187.8</v>
      </c>
      <c r="F9" s="22">
        <f>F10</f>
        <v>0</v>
      </c>
      <c r="G9" s="22">
        <f>+G26</f>
        <v>0</v>
      </c>
      <c r="H9" s="156">
        <f>IFERROR(+F9/D9*100,"n.a.")</f>
        <v>0</v>
      </c>
      <c r="I9" s="156">
        <f>IFERROR(+F9/E9*100,"n.a.")</f>
        <v>0</v>
      </c>
      <c r="K9" s="41"/>
      <c r="L9" s="41"/>
      <c r="M9" s="37"/>
      <c r="N9" s="37"/>
      <c r="O9" s="37"/>
      <c r="P9" s="38"/>
      <c r="Q9" s="38"/>
      <c r="R9" s="39"/>
      <c r="S9" s="40"/>
      <c r="T9" s="40"/>
    </row>
    <row r="10" spans="1:20" ht="10.5" customHeight="1">
      <c r="A10" s="5"/>
      <c r="B10" s="5" t="s">
        <v>479</v>
      </c>
      <c r="C10" s="16">
        <v>882725</v>
      </c>
      <c r="D10" s="16">
        <v>882725</v>
      </c>
      <c r="E10" s="16">
        <v>47187.8</v>
      </c>
      <c r="F10" s="16">
        <v>0</v>
      </c>
      <c r="G10" s="16"/>
      <c r="H10" s="157">
        <f>IFERROR(+F10/D10*100,"n.a.")</f>
        <v>0</v>
      </c>
      <c r="I10" s="157">
        <f>IFERROR(+F10/E10*100,"n.a.")</f>
        <v>0</v>
      </c>
      <c r="K10" s="41"/>
      <c r="L10" s="41"/>
      <c r="M10" s="37"/>
      <c r="N10" s="37"/>
      <c r="O10" s="37"/>
      <c r="P10" s="38"/>
      <c r="Q10" s="38"/>
      <c r="R10" s="39"/>
      <c r="S10" s="40"/>
      <c r="T10" s="40"/>
    </row>
    <row r="11" spans="1:20" ht="10.5" customHeight="1">
      <c r="A11" s="21" t="s">
        <v>370</v>
      </c>
      <c r="B11" s="21"/>
      <c r="C11" s="22">
        <f>SUM(C12:C13)</f>
        <v>301445335</v>
      </c>
      <c r="D11" s="22">
        <f>SUM(D12:D13)</f>
        <v>301445335</v>
      </c>
      <c r="E11" s="22">
        <f>SUM(E12:E13)</f>
        <v>26820107.989999998</v>
      </c>
      <c r="F11" s="22">
        <f>SUM(F12:F13)</f>
        <v>26386457.489999998</v>
      </c>
      <c r="G11" s="22"/>
      <c r="H11" s="156">
        <f>IFERROR(+F11/D11*100,"n.a.")</f>
        <v>8.7533142584541892</v>
      </c>
      <c r="I11" s="156">
        <f>IFERROR(+F11/E11*100,"n.a.")</f>
        <v>98.383114265752809</v>
      </c>
      <c r="K11" s="41"/>
      <c r="L11" s="41"/>
      <c r="M11" s="37"/>
      <c r="N11" s="37"/>
      <c r="O11" s="37"/>
      <c r="P11" s="38"/>
      <c r="Q11" s="38"/>
      <c r="R11" s="39"/>
      <c r="S11" s="40"/>
      <c r="T11" s="40"/>
    </row>
    <row r="12" spans="1:20" ht="10.5" customHeight="1">
      <c r="A12" s="5"/>
      <c r="B12" s="5" t="s">
        <v>369</v>
      </c>
      <c r="C12" s="16">
        <v>201445335</v>
      </c>
      <c r="D12" s="16">
        <v>201445335</v>
      </c>
      <c r="E12" s="16">
        <v>23294270.739999998</v>
      </c>
      <c r="F12" s="16">
        <v>22860620.239999998</v>
      </c>
      <c r="G12" s="16"/>
      <c r="H12" s="157">
        <f>IFERROR(+F12/D12*100,"n.a.")</f>
        <v>11.348299646651038</v>
      </c>
      <c r="I12" s="157">
        <f>IFERROR(+F12/E12*100,"n.a.")</f>
        <v>98.138381300534334</v>
      </c>
      <c r="K12" s="41"/>
      <c r="L12" s="41"/>
      <c r="M12" s="37"/>
      <c r="N12" s="37"/>
      <c r="O12" s="37"/>
      <c r="P12" s="38"/>
      <c r="Q12" s="38"/>
      <c r="R12" s="39"/>
      <c r="S12" s="40"/>
      <c r="T12" s="40"/>
    </row>
    <row r="13" spans="1:20" ht="10.5" customHeight="1">
      <c r="A13" s="5"/>
      <c r="B13" s="5" t="s">
        <v>478</v>
      </c>
      <c r="C13" s="16">
        <v>100000000</v>
      </c>
      <c r="D13" s="16">
        <v>100000000</v>
      </c>
      <c r="E13" s="16">
        <v>3525837.25</v>
      </c>
      <c r="F13" s="16">
        <v>3525837.25</v>
      </c>
      <c r="G13" s="16"/>
      <c r="H13" s="157"/>
      <c r="I13" s="157"/>
      <c r="K13" s="41"/>
      <c r="L13" s="41"/>
      <c r="M13" s="37"/>
      <c r="N13" s="37"/>
      <c r="O13" s="37"/>
      <c r="P13" s="38"/>
      <c r="Q13" s="38"/>
      <c r="R13" s="39"/>
      <c r="S13" s="40"/>
      <c r="T13" s="40"/>
    </row>
    <row r="14" spans="1:20" ht="10.5" customHeight="1">
      <c r="A14" s="21" t="s">
        <v>18</v>
      </c>
      <c r="B14" s="21"/>
      <c r="C14" s="22">
        <f>C15</f>
        <v>33000000</v>
      </c>
      <c r="D14" s="22">
        <f>D15</f>
        <v>27545954.710000001</v>
      </c>
      <c r="E14" s="22">
        <f>E15</f>
        <v>524335.68000000005</v>
      </c>
      <c r="F14" s="22">
        <f>F15</f>
        <v>522074.68</v>
      </c>
      <c r="G14" s="22"/>
      <c r="H14" s="159">
        <f t="shared" ref="H14:H26" si="0">IFERROR(+F14/D14*100,"n.a.")</f>
        <v>1.8952862062554376</v>
      </c>
      <c r="I14" s="159">
        <f t="shared" ref="I14:I26" si="1">IFERROR(+F14/E14*100,"n.a.")</f>
        <v>99.568787689596093</v>
      </c>
      <c r="K14" s="41"/>
      <c r="L14" s="41"/>
      <c r="M14" s="37"/>
      <c r="N14" s="37"/>
      <c r="O14" s="37"/>
      <c r="P14" s="38"/>
      <c r="Q14" s="38"/>
      <c r="R14" s="39"/>
      <c r="S14" s="40"/>
      <c r="T14" s="40"/>
    </row>
    <row r="15" spans="1:20" ht="10.5" customHeight="1">
      <c r="A15" s="5"/>
      <c r="B15" s="5" t="s">
        <v>477</v>
      </c>
      <c r="C15" s="16">
        <v>33000000</v>
      </c>
      <c r="D15" s="16">
        <v>27545954.710000001</v>
      </c>
      <c r="E15" s="16">
        <v>524335.68000000005</v>
      </c>
      <c r="F15" s="16">
        <v>522074.68</v>
      </c>
      <c r="G15" s="16"/>
      <c r="H15" s="158">
        <f t="shared" si="0"/>
        <v>1.8952862062554376</v>
      </c>
      <c r="I15" s="158">
        <f t="shared" si="1"/>
        <v>99.568787689596093</v>
      </c>
      <c r="K15" s="41"/>
      <c r="L15" s="41"/>
      <c r="M15" s="37"/>
      <c r="N15" s="37"/>
      <c r="O15" s="37"/>
      <c r="P15" s="38"/>
      <c r="Q15" s="38"/>
      <c r="R15" s="39"/>
      <c r="S15" s="40"/>
      <c r="T15" s="40"/>
    </row>
    <row r="16" spans="1:20" ht="10.5" customHeight="1">
      <c r="A16" s="21" t="s">
        <v>20</v>
      </c>
      <c r="B16" s="21"/>
      <c r="C16" s="22">
        <f>C17</f>
        <v>3115471.5</v>
      </c>
      <c r="D16" s="22">
        <f>D17</f>
        <v>3115083</v>
      </c>
      <c r="E16" s="22">
        <f>E17</f>
        <v>523300.011</v>
      </c>
      <c r="F16" s="22">
        <f>F17</f>
        <v>474986.21400000004</v>
      </c>
      <c r="G16" s="22"/>
      <c r="H16" s="156">
        <f t="shared" si="0"/>
        <v>15.247947293860229</v>
      </c>
      <c r="I16" s="156">
        <f t="shared" si="1"/>
        <v>90.767476402747491</v>
      </c>
      <c r="K16" s="41"/>
      <c r="L16" s="41"/>
      <c r="M16" s="37"/>
      <c r="N16" s="37"/>
      <c r="O16" s="37"/>
      <c r="P16" s="38"/>
      <c r="Q16" s="38"/>
      <c r="R16" s="39"/>
      <c r="S16" s="40"/>
      <c r="T16" s="40"/>
    </row>
    <row r="17" spans="1:20" ht="10.5" customHeight="1">
      <c r="A17" s="5"/>
      <c r="B17" s="5" t="s">
        <v>476</v>
      </c>
      <c r="C17" s="16">
        <v>3115471.5</v>
      </c>
      <c r="D17" s="16">
        <v>3115083</v>
      </c>
      <c r="E17" s="16">
        <v>523300.011</v>
      </c>
      <c r="F17" s="16">
        <v>474986.21400000004</v>
      </c>
      <c r="G17" s="16"/>
      <c r="H17" s="157">
        <f t="shared" si="0"/>
        <v>15.247947293860229</v>
      </c>
      <c r="I17" s="157">
        <f t="shared" si="1"/>
        <v>90.767476402747491</v>
      </c>
      <c r="K17" s="41"/>
      <c r="L17" s="41"/>
      <c r="M17" s="37"/>
      <c r="N17" s="37"/>
      <c r="O17" s="37"/>
      <c r="P17" s="38"/>
      <c r="Q17" s="38"/>
      <c r="R17" s="39"/>
      <c r="S17" s="40"/>
      <c r="T17" s="40"/>
    </row>
    <row r="18" spans="1:20" ht="10.5" customHeight="1">
      <c r="A18" s="21" t="s">
        <v>304</v>
      </c>
      <c r="B18" s="21"/>
      <c r="C18" s="22">
        <f>SUM(C19:C21)</f>
        <v>545632058.55000007</v>
      </c>
      <c r="D18" s="22">
        <f>SUM(D19:D21)</f>
        <v>545370526.4000001</v>
      </c>
      <c r="E18" s="22">
        <f>SUM(E19:E21)</f>
        <v>471609226.55000001</v>
      </c>
      <c r="F18" s="22">
        <f>SUM(F19:F21)</f>
        <v>399753396.80699998</v>
      </c>
      <c r="G18" s="22"/>
      <c r="H18" s="156">
        <f t="shared" si="0"/>
        <v>73.299413418209227</v>
      </c>
      <c r="I18" s="156">
        <f t="shared" si="1"/>
        <v>84.763692969144685</v>
      </c>
      <c r="K18" s="41"/>
      <c r="L18" s="41"/>
      <c r="M18" s="37"/>
      <c r="N18" s="37"/>
      <c r="O18" s="37"/>
      <c r="P18" s="38"/>
      <c r="Q18" s="38"/>
      <c r="R18" s="39"/>
      <c r="S18" s="40"/>
      <c r="T18" s="40"/>
    </row>
    <row r="19" spans="1:20" ht="10.5" customHeight="1">
      <c r="A19" s="5"/>
      <c r="B19" s="5" t="s">
        <v>475</v>
      </c>
      <c r="C19" s="16">
        <v>454773000</v>
      </c>
      <c r="D19" s="16">
        <v>454773000</v>
      </c>
      <c r="E19" s="16">
        <v>454773000</v>
      </c>
      <c r="F19" s="16">
        <v>384773000</v>
      </c>
      <c r="G19" s="16"/>
      <c r="H19" s="157">
        <f t="shared" si="0"/>
        <v>84.607705382685424</v>
      </c>
      <c r="I19" s="157">
        <f t="shared" si="1"/>
        <v>84.607705382685424</v>
      </c>
      <c r="K19" s="41"/>
      <c r="L19" s="41"/>
      <c r="M19" s="37"/>
      <c r="N19" s="37"/>
      <c r="O19" s="37"/>
      <c r="P19" s="38"/>
      <c r="Q19" s="38"/>
      <c r="R19" s="39"/>
      <c r="S19" s="40"/>
      <c r="T19" s="40"/>
    </row>
    <row r="20" spans="1:20" ht="10.5" customHeight="1">
      <c r="A20" s="5"/>
      <c r="B20" s="5" t="s">
        <v>474</v>
      </c>
      <c r="C20" s="16">
        <v>90059058.550000042</v>
      </c>
      <c r="D20" s="16">
        <v>89797526.400000051</v>
      </c>
      <c r="E20" s="16">
        <v>16781226.549999997</v>
      </c>
      <c r="F20" s="16">
        <v>14979376.806999996</v>
      </c>
      <c r="G20" s="16"/>
      <c r="H20" s="157">
        <f t="shared" si="0"/>
        <v>16.681279994590128</v>
      </c>
      <c r="I20" s="157">
        <f t="shared" si="1"/>
        <v>89.262705335445219</v>
      </c>
      <c r="K20" s="41"/>
      <c r="L20" s="41"/>
      <c r="M20" s="37"/>
      <c r="N20" s="37"/>
      <c r="O20" s="37"/>
      <c r="P20" s="38"/>
      <c r="Q20" s="38"/>
      <c r="R20" s="39"/>
      <c r="S20" s="40"/>
      <c r="T20" s="40"/>
    </row>
    <row r="21" spans="1:20" ht="10.5" customHeight="1">
      <c r="A21" s="5"/>
      <c r="B21" s="5" t="s">
        <v>302</v>
      </c>
      <c r="C21" s="16">
        <v>800000</v>
      </c>
      <c r="D21" s="16">
        <v>800000</v>
      </c>
      <c r="E21" s="16">
        <v>55000</v>
      </c>
      <c r="F21" s="16">
        <v>1020</v>
      </c>
      <c r="G21" s="16"/>
      <c r="H21" s="157">
        <f t="shared" si="0"/>
        <v>0.1275</v>
      </c>
      <c r="I21" s="157">
        <f t="shared" si="1"/>
        <v>1.8545454545454545</v>
      </c>
      <c r="K21" s="41"/>
      <c r="L21" s="41"/>
      <c r="M21" s="37"/>
      <c r="N21" s="37"/>
      <c r="O21" s="37"/>
      <c r="P21" s="38"/>
      <c r="Q21" s="38"/>
      <c r="R21" s="39"/>
      <c r="S21" s="40"/>
      <c r="T21" s="40"/>
    </row>
    <row r="22" spans="1:20" ht="10.5" customHeight="1">
      <c r="A22" s="21" t="s">
        <v>677</v>
      </c>
      <c r="B22" s="21"/>
      <c r="C22" s="22">
        <f>SUM(C23:C24)</f>
        <v>1432446820</v>
      </c>
      <c r="D22" s="22">
        <f>SUM(D23:D24)</f>
        <v>931278883</v>
      </c>
      <c r="E22" s="22">
        <f>SUM(E23:E24)</f>
        <v>892466218</v>
      </c>
      <c r="F22" s="22">
        <f>SUM(F23:F24)</f>
        <v>892466218</v>
      </c>
      <c r="G22" s="22"/>
      <c r="H22" s="159">
        <f t="shared" si="0"/>
        <v>95.832326308638088</v>
      </c>
      <c r="I22" s="159">
        <f t="shared" si="1"/>
        <v>100</v>
      </c>
      <c r="K22" s="41"/>
      <c r="L22" s="41"/>
      <c r="M22" s="37"/>
      <c r="N22" s="37"/>
      <c r="O22" s="37"/>
      <c r="P22" s="38"/>
      <c r="Q22" s="38"/>
      <c r="R22" s="39"/>
      <c r="S22" s="40"/>
      <c r="T22" s="40"/>
    </row>
    <row r="23" spans="1:20" ht="10.5" customHeight="1">
      <c r="A23" s="5"/>
      <c r="B23" s="5" t="s">
        <v>473</v>
      </c>
      <c r="C23" s="16">
        <v>31933995</v>
      </c>
      <c r="D23" s="16">
        <v>0</v>
      </c>
      <c r="E23" s="16">
        <v>0</v>
      </c>
      <c r="F23" s="16">
        <v>0</v>
      </c>
      <c r="G23" s="16"/>
      <c r="H23" s="158" t="str">
        <f t="shared" si="0"/>
        <v>n.a.</v>
      </c>
      <c r="I23" s="158" t="str">
        <f t="shared" si="1"/>
        <v>n.a.</v>
      </c>
      <c r="K23" s="41"/>
      <c r="L23" s="41"/>
      <c r="M23" s="37"/>
      <c r="N23" s="37"/>
      <c r="O23" s="37"/>
      <c r="P23" s="38"/>
      <c r="Q23" s="38"/>
      <c r="R23" s="39"/>
      <c r="S23" s="40"/>
      <c r="T23" s="40"/>
    </row>
    <row r="24" spans="1:20" ht="10.5" customHeight="1">
      <c r="A24" s="5"/>
      <c r="B24" s="5" t="s">
        <v>472</v>
      </c>
      <c r="C24" s="16">
        <v>1400512825</v>
      </c>
      <c r="D24" s="16">
        <v>931278883</v>
      </c>
      <c r="E24" s="16">
        <v>892466218</v>
      </c>
      <c r="F24" s="16">
        <v>892466218</v>
      </c>
      <c r="G24" s="16"/>
      <c r="H24" s="157">
        <f t="shared" si="0"/>
        <v>95.832326308638088</v>
      </c>
      <c r="I24" s="157">
        <f t="shared" si="1"/>
        <v>100</v>
      </c>
      <c r="K24" s="41"/>
      <c r="L24" s="41"/>
      <c r="M24" s="37"/>
      <c r="N24" s="37"/>
      <c r="O24" s="37"/>
      <c r="P24" s="38"/>
      <c r="Q24" s="38"/>
      <c r="R24" s="39"/>
      <c r="S24" s="40"/>
      <c r="T24" s="40"/>
    </row>
    <row r="25" spans="1:20" ht="10.5" customHeight="1">
      <c r="A25" s="21" t="s">
        <v>678</v>
      </c>
      <c r="B25" s="21"/>
      <c r="C25" s="22">
        <f>C26</f>
        <v>24808956260</v>
      </c>
      <c r="D25" s="22">
        <f>D26</f>
        <v>24808956260</v>
      </c>
      <c r="E25" s="22">
        <f>E26</f>
        <v>6333795605.999999</v>
      </c>
      <c r="F25" s="22">
        <f>F26</f>
        <v>3605073596.9099998</v>
      </c>
      <c r="G25" s="22"/>
      <c r="H25" s="156">
        <f t="shared" si="0"/>
        <v>14.531339243491415</v>
      </c>
      <c r="I25" s="156">
        <f t="shared" si="1"/>
        <v>56.918060214872057</v>
      </c>
      <c r="K25" s="41"/>
      <c r="L25" s="41"/>
      <c r="M25" s="37"/>
      <c r="N25" s="37"/>
      <c r="O25" s="37"/>
      <c r="P25" s="38"/>
      <c r="Q25" s="38"/>
      <c r="R25" s="39"/>
      <c r="S25" s="40"/>
      <c r="T25" s="40"/>
    </row>
    <row r="26" spans="1:20" ht="10.5" customHeight="1" thickBot="1">
      <c r="A26" s="155"/>
      <c r="B26" s="154" t="s">
        <v>471</v>
      </c>
      <c r="C26" s="18">
        <v>24808956260</v>
      </c>
      <c r="D26" s="18">
        <v>24808956260</v>
      </c>
      <c r="E26" s="18">
        <v>6333795605.999999</v>
      </c>
      <c r="F26" s="18">
        <v>3605073596.9099998</v>
      </c>
      <c r="G26" s="18"/>
      <c r="H26" s="153">
        <f t="shared" si="0"/>
        <v>14.531339243491415</v>
      </c>
      <c r="I26" s="153">
        <f t="shared" si="1"/>
        <v>56.918060214872057</v>
      </c>
      <c r="K26" s="41"/>
      <c r="L26" s="41"/>
      <c r="M26" s="37"/>
      <c r="N26" s="37"/>
      <c r="O26" s="37"/>
      <c r="P26" s="38"/>
      <c r="Q26" s="38"/>
      <c r="R26" s="39"/>
      <c r="S26" s="40"/>
      <c r="T26" s="40"/>
    </row>
    <row r="27" spans="1:20" ht="46.5" customHeight="1">
      <c r="A27" s="324" t="s">
        <v>470</v>
      </c>
      <c r="B27" s="324"/>
      <c r="C27" s="324"/>
      <c r="D27" s="324"/>
      <c r="E27" s="324"/>
      <c r="F27" s="324"/>
      <c r="G27" s="324"/>
      <c r="H27" s="324"/>
      <c r="I27" s="324"/>
    </row>
    <row r="28" spans="1:20" ht="10.5" customHeight="1">
      <c r="A28" s="342"/>
      <c r="B28" s="342"/>
      <c r="C28" s="342"/>
      <c r="D28" s="342"/>
      <c r="E28" s="342"/>
      <c r="F28" s="342"/>
      <c r="G28" s="342"/>
      <c r="H28" s="342"/>
      <c r="I28" s="342"/>
    </row>
    <row r="29" spans="1:20" ht="10.5" customHeight="1">
      <c r="A29" s="347"/>
      <c r="B29" s="347"/>
      <c r="C29" s="347"/>
      <c r="D29" s="347"/>
      <c r="E29" s="347"/>
      <c r="F29" s="347"/>
      <c r="G29" s="347"/>
      <c r="H29" s="347"/>
      <c r="I29" s="347"/>
    </row>
    <row r="30" spans="1:20" ht="10.5" customHeight="1">
      <c r="A30" s="323"/>
      <c r="B30" s="323"/>
      <c r="C30" s="323"/>
      <c r="D30" s="323"/>
      <c r="E30" s="323"/>
      <c r="F30" s="323"/>
      <c r="G30" s="323"/>
      <c r="H30" s="323"/>
      <c r="I30" s="323"/>
      <c r="J30" s="116"/>
    </row>
    <row r="31" spans="1:20" ht="10.5" customHeight="1">
      <c r="A31" s="323"/>
      <c r="B31" s="323"/>
      <c r="C31" s="323"/>
      <c r="D31" s="323"/>
      <c r="E31" s="323"/>
      <c r="F31" s="323"/>
      <c r="G31" s="323"/>
      <c r="H31" s="323"/>
      <c r="I31" s="323"/>
      <c r="J31" s="116"/>
    </row>
    <row r="32" spans="1:20" ht="10.5" customHeight="1">
      <c r="A32" s="342"/>
      <c r="B32" s="342"/>
      <c r="C32" s="342"/>
      <c r="D32" s="342"/>
      <c r="E32" s="342"/>
      <c r="F32" s="342"/>
      <c r="G32" s="342"/>
      <c r="H32" s="342"/>
      <c r="I32" s="342"/>
    </row>
    <row r="33" spans="1:11" ht="10.5" customHeight="1">
      <c r="A33" s="93"/>
      <c r="B33" s="85"/>
      <c r="C33" s="92"/>
      <c r="D33" s="92"/>
      <c r="E33" s="92"/>
      <c r="F33" s="92"/>
      <c r="G33" s="91"/>
      <c r="H33" s="90"/>
      <c r="I33" s="90"/>
    </row>
    <row r="34" spans="1:11" ht="10.5" customHeight="1">
      <c r="B34" s="28" t="s">
        <v>94</v>
      </c>
      <c r="C34" s="45" t="s">
        <v>95</v>
      </c>
      <c r="D34" s="28" t="s">
        <v>96</v>
      </c>
      <c r="E34" s="28" t="s">
        <v>97</v>
      </c>
      <c r="F34" s="28" t="s">
        <v>98</v>
      </c>
    </row>
    <row r="35" spans="1:11" ht="10.5" customHeight="1">
      <c r="B35" s="28">
        <v>4</v>
      </c>
      <c r="C35" s="45">
        <v>882725</v>
      </c>
      <c r="D35" s="28">
        <v>882725</v>
      </c>
      <c r="E35" s="28">
        <v>47187.8</v>
      </c>
      <c r="F35" s="28">
        <v>0</v>
      </c>
      <c r="H35" s="36">
        <f>+C35-C9</f>
        <v>0</v>
      </c>
      <c r="I35" s="36">
        <f>+D35-D9</f>
        <v>0</v>
      </c>
      <c r="J35" s="36">
        <f>+E35-E9</f>
        <v>0</v>
      </c>
      <c r="K35" s="36"/>
    </row>
    <row r="36" spans="1:11" ht="10.5" customHeight="1">
      <c r="B36" s="28">
        <v>8</v>
      </c>
      <c r="C36" s="45">
        <v>301445335</v>
      </c>
      <c r="D36" s="28">
        <v>301445335</v>
      </c>
      <c r="E36" s="28">
        <v>26820107.989999998</v>
      </c>
      <c r="F36" s="28">
        <v>26386457.489999998</v>
      </c>
      <c r="H36" s="36">
        <f>+C36-C11</f>
        <v>0</v>
      </c>
      <c r="I36" s="36">
        <f>+D36-D11</f>
        <v>0</v>
      </c>
      <c r="J36" s="36">
        <f>+E36-E11</f>
        <v>0</v>
      </c>
      <c r="K36" s="36"/>
    </row>
    <row r="37" spans="1:11" ht="10.5" customHeight="1">
      <c r="B37" s="28">
        <v>12</v>
      </c>
      <c r="C37" s="45">
        <v>33000000</v>
      </c>
      <c r="D37" s="28">
        <v>27545954.710000001</v>
      </c>
      <c r="E37" s="28">
        <v>524335.68000000005</v>
      </c>
      <c r="F37" s="28">
        <v>522074.68</v>
      </c>
      <c r="H37" s="36">
        <f>+C37-C14</f>
        <v>0</v>
      </c>
      <c r="I37" s="36">
        <f>+D37-D14</f>
        <v>0</v>
      </c>
      <c r="J37" s="36">
        <f>+E37-E14</f>
        <v>0</v>
      </c>
      <c r="K37" s="36"/>
    </row>
    <row r="38" spans="1:11" ht="10.5" customHeight="1">
      <c r="B38" s="28">
        <v>16</v>
      </c>
      <c r="C38" s="45">
        <v>3115471.5</v>
      </c>
      <c r="D38" s="28">
        <v>3115083</v>
      </c>
      <c r="E38" s="28">
        <v>523300.011</v>
      </c>
      <c r="F38" s="28">
        <v>474986.21399999998</v>
      </c>
      <c r="H38" s="36">
        <f>+C38-C16</f>
        <v>0</v>
      </c>
      <c r="I38" s="36">
        <f>+D38-D16</f>
        <v>0</v>
      </c>
      <c r="J38" s="36">
        <f>+E38-E16</f>
        <v>0</v>
      </c>
      <c r="K38" s="36"/>
    </row>
    <row r="39" spans="1:11" ht="10.5" customHeight="1">
      <c r="B39" s="28">
        <v>18</v>
      </c>
      <c r="C39" s="45">
        <v>545632058.55000007</v>
      </c>
      <c r="D39" s="28">
        <v>545370526.4000001</v>
      </c>
      <c r="E39" s="28">
        <v>471609226.55000001</v>
      </c>
      <c r="F39" s="28">
        <v>399753396.80699998</v>
      </c>
      <c r="H39" s="36">
        <f>+C39-C18</f>
        <v>0</v>
      </c>
      <c r="I39" s="36">
        <f>+D39-D18</f>
        <v>0</v>
      </c>
      <c r="J39" s="36">
        <f>+E39-E18</f>
        <v>0</v>
      </c>
      <c r="K39" s="36"/>
    </row>
    <row r="40" spans="1:11" ht="10.5" customHeight="1">
      <c r="B40" s="28">
        <v>52</v>
      </c>
      <c r="C40" s="45">
        <v>1432446820</v>
      </c>
      <c r="D40" s="28">
        <v>931278883</v>
      </c>
      <c r="E40" s="28">
        <v>892466218</v>
      </c>
      <c r="F40" s="28">
        <v>892466218</v>
      </c>
      <c r="H40" s="36">
        <f>+C40-C22</f>
        <v>0</v>
      </c>
      <c r="I40" s="36">
        <f>+D40-D22</f>
        <v>0</v>
      </c>
      <c r="J40" s="36">
        <f>+E40-E22</f>
        <v>0</v>
      </c>
      <c r="K40" s="36"/>
    </row>
    <row r="41" spans="1:11" ht="10.5" customHeight="1">
      <c r="B41" s="28">
        <v>53</v>
      </c>
      <c r="C41" s="45">
        <v>24808956260</v>
      </c>
      <c r="D41" s="28">
        <v>24808956260</v>
      </c>
      <c r="E41" s="28">
        <v>6333795606</v>
      </c>
      <c r="F41" s="28">
        <v>3605073596.9099998</v>
      </c>
      <c r="H41" s="36">
        <f>+C41-C25</f>
        <v>0</v>
      </c>
      <c r="I41" s="36">
        <f>+D41-D25</f>
        <v>0</v>
      </c>
      <c r="J41" s="36">
        <f>+E41-E25</f>
        <v>0</v>
      </c>
      <c r="K41" s="36"/>
    </row>
    <row r="42" spans="1:11" ht="10.5" customHeight="1">
      <c r="B42" s="28" t="s">
        <v>99</v>
      </c>
      <c r="C42" s="45">
        <v>27125478670.049999</v>
      </c>
      <c r="D42" s="28">
        <v>26618594767.110001</v>
      </c>
      <c r="E42" s="28">
        <v>7725785982.0310001</v>
      </c>
      <c r="F42" s="28">
        <v>4924676730.1009998</v>
      </c>
      <c r="H42" s="36">
        <f>+C42-C8</f>
        <v>0</v>
      </c>
      <c r="I42" s="36">
        <f>+D42-D8</f>
        <v>0</v>
      </c>
      <c r="J42" s="36">
        <f>+E42-E8</f>
        <v>0</v>
      </c>
      <c r="K42" s="36"/>
    </row>
    <row r="43" spans="1:11" ht="10.5" customHeight="1">
      <c r="H43" s="36"/>
      <c r="I43" s="36"/>
      <c r="J43" s="36"/>
      <c r="K43" s="36"/>
    </row>
    <row r="44" spans="1:11" ht="10.5" customHeight="1">
      <c r="H44" s="36"/>
      <c r="I44" s="36"/>
      <c r="J44" s="36"/>
      <c r="K44" s="36"/>
    </row>
    <row r="45" spans="1:11" ht="10.5" customHeight="1">
      <c r="H45" s="36"/>
      <c r="I45" s="36"/>
      <c r="J45" s="36"/>
      <c r="K45" s="36"/>
    </row>
    <row r="46" spans="1:11" ht="10.5" customHeight="1">
      <c r="H46" s="36"/>
      <c r="I46" s="36"/>
      <c r="J46" s="36"/>
      <c r="K46" s="36"/>
    </row>
    <row r="47" spans="1:11" ht="10.5" customHeight="1">
      <c r="H47" s="36"/>
      <c r="I47" s="36"/>
      <c r="J47" s="36"/>
      <c r="K47" s="36"/>
    </row>
    <row r="48" spans="1:11" ht="10.5" customHeight="1">
      <c r="H48" s="36"/>
      <c r="I48" s="36"/>
      <c r="J48" s="36"/>
      <c r="K48" s="36"/>
    </row>
    <row r="49" spans="8:11" ht="10.5" customHeight="1">
      <c r="H49" s="36"/>
      <c r="I49" s="36"/>
      <c r="J49" s="36"/>
      <c r="K49" s="36"/>
    </row>
    <row r="50" spans="8:11" ht="10.5" customHeight="1">
      <c r="H50" s="36"/>
      <c r="I50" s="36"/>
      <c r="J50" s="36"/>
      <c r="K50" s="36"/>
    </row>
    <row r="51" spans="8:11" ht="10.5" customHeight="1">
      <c r="H51" s="36"/>
      <c r="I51" s="36"/>
      <c r="J51" s="36"/>
      <c r="K51" s="36"/>
    </row>
    <row r="52" spans="8:11" ht="10.5" customHeight="1"/>
    <row r="53" spans="8:11" ht="10.5" customHeight="1"/>
    <row r="54" spans="8:11" ht="10.5" customHeight="1"/>
    <row r="55" spans="8:11" ht="10.5" customHeight="1"/>
    <row r="56" spans="8:11" ht="10.5" customHeight="1"/>
    <row r="57" spans="8:11" ht="10.5" customHeight="1"/>
    <row r="58" spans="8:11" ht="10.5" customHeight="1"/>
    <row r="59" spans="8:11" ht="10.5" customHeight="1"/>
    <row r="60" spans="8:11" ht="10.5" customHeight="1"/>
    <row r="61" spans="8:11" ht="10.5" customHeight="1"/>
    <row r="62" spans="8:11" ht="10.5" customHeight="1"/>
    <row r="63" spans="8:11" ht="10.5" customHeight="1"/>
    <row r="64" spans="8:11"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sheetData>
  <mergeCells count="15">
    <mergeCell ref="A32:I32"/>
    <mergeCell ref="A1:B1"/>
    <mergeCell ref="A3:I3"/>
    <mergeCell ref="A4:A7"/>
    <mergeCell ref="B4:B7"/>
    <mergeCell ref="E4:F4"/>
    <mergeCell ref="H4:I5"/>
    <mergeCell ref="C5:C6"/>
    <mergeCell ref="D5:D6"/>
    <mergeCell ref="E5:E6"/>
    <mergeCell ref="A27:I27"/>
    <mergeCell ref="A28:I28"/>
    <mergeCell ref="A29:I29"/>
    <mergeCell ref="A30:I30"/>
    <mergeCell ref="A31:I31"/>
  </mergeCells>
  <conditionalFormatting sqref="T8:T26">
    <cfRule type="cellIs" dxfId="83" priority="1" operator="greaterThan">
      <formula>0.1</formula>
    </cfRule>
    <cfRule type="cellIs" dxfId="82" priority="2" operator="greaterThan">
      <formula>1</formula>
    </cfRule>
  </conditionalFormatting>
  <conditionalFormatting sqref="T8:T26">
    <cfRule type="cellIs" dxfId="81" priority="9" operator="greaterThan">
      <formula>0.1</formula>
    </cfRule>
    <cfRule type="cellIs" dxfId="80" priority="10" operator="greaterThan">
      <formula>1</formula>
    </cfRule>
  </conditionalFormatting>
  <conditionalFormatting sqref="S8:S26">
    <cfRule type="cellIs" dxfId="79" priority="15" operator="greaterThan">
      <formula>0</formula>
    </cfRule>
    <cfRule type="cellIs" dxfId="78" priority="16" operator="greaterThan">
      <formula>1</formula>
    </cfRule>
  </conditionalFormatting>
  <conditionalFormatting sqref="S8:S26">
    <cfRule type="cellIs" dxfId="77" priority="13" operator="greaterThan">
      <formula>0.1</formula>
    </cfRule>
    <cfRule type="cellIs" dxfId="76" priority="14" operator="greaterThan">
      <formula>1</formula>
    </cfRule>
  </conditionalFormatting>
  <conditionalFormatting sqref="T8:T26">
    <cfRule type="cellIs" dxfId="75" priority="11" operator="greaterThan">
      <formula>0</formula>
    </cfRule>
    <cfRule type="cellIs" dxfId="74" priority="12" operator="greaterThan">
      <formula>1</formula>
    </cfRule>
  </conditionalFormatting>
  <conditionalFormatting sqref="S8:S26">
    <cfRule type="cellIs" dxfId="73" priority="7" operator="greaterThan">
      <formula>0</formula>
    </cfRule>
    <cfRule type="cellIs" dxfId="72" priority="8" operator="greaterThan">
      <formula>1</formula>
    </cfRule>
  </conditionalFormatting>
  <conditionalFormatting sqref="S8:S26">
    <cfRule type="cellIs" dxfId="71" priority="5" operator="greaterThan">
      <formula>0.1</formula>
    </cfRule>
    <cfRule type="cellIs" dxfId="70" priority="6" operator="greaterThan">
      <formula>1</formula>
    </cfRule>
  </conditionalFormatting>
  <conditionalFormatting sqref="T8:T26">
    <cfRule type="cellIs" dxfId="69" priority="3" operator="greaterThan">
      <formula>0</formula>
    </cfRule>
    <cfRule type="cellIs" dxfId="68" priority="4" operator="greaterThan">
      <formula>1</formula>
    </cfRule>
  </conditionalFormatting>
  <pageMargins left="0.25" right="0.25" top="0.75" bottom="0.75" header="0.3" footer="0.3"/>
  <pageSetup scale="9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287"/>
  <sheetViews>
    <sheetView showGridLines="0" zoomScale="140" zoomScaleNormal="140" workbookViewId="0">
      <selection sqref="A1:B1"/>
    </sheetView>
  </sheetViews>
  <sheetFormatPr baseColWidth="10" defaultColWidth="11.42578125" defaultRowHeight="12"/>
  <cols>
    <col min="1" max="1" width="5.140625" style="162" customWidth="1"/>
    <col min="2" max="2" width="56.42578125" style="1" customWidth="1"/>
    <col min="3" max="6" width="13.85546875" style="1" customWidth="1"/>
    <col min="7" max="7" width="0.7109375" style="3" customWidth="1"/>
    <col min="8" max="9" width="13.85546875" style="1" customWidth="1"/>
    <col min="10" max="10" width="1.85546875" style="1" customWidth="1"/>
    <col min="11" max="11" width="3.85546875" style="1" customWidth="1"/>
    <col min="12" max="12" width="4.5703125" style="1" customWidth="1"/>
    <col min="13" max="14" width="3.42578125" style="1" customWidth="1"/>
    <col min="15" max="15" width="1.140625" style="1" customWidth="1"/>
    <col min="16" max="16" width="5.42578125" style="1" customWidth="1"/>
    <col min="17" max="17" width="5.5703125" style="1" customWidth="1"/>
    <col min="18" max="18" width="1.140625" style="1" customWidth="1"/>
    <col min="19" max="20" width="3" style="1" customWidth="1"/>
    <col min="21" max="16384" width="11.42578125" style="1"/>
  </cols>
  <sheetData>
    <row r="1" spans="1:60" s="106" customFormat="1" ht="35.25" customHeight="1">
      <c r="A1" s="343" t="s">
        <v>0</v>
      </c>
      <c r="B1" s="343"/>
      <c r="C1" s="292" t="s">
        <v>83</v>
      </c>
      <c r="G1" s="107"/>
    </row>
    <row r="2" spans="1:60" ht="9" customHeight="1">
      <c r="B2" s="189"/>
      <c r="C2" s="188"/>
      <c r="D2" s="42"/>
      <c r="E2" s="42"/>
      <c r="F2" s="42"/>
    </row>
    <row r="3" spans="1:60" s="105" customFormat="1" ht="66" customHeight="1">
      <c r="A3" s="327" t="s">
        <v>535</v>
      </c>
      <c r="B3" s="327"/>
      <c r="C3" s="327"/>
      <c r="D3" s="327"/>
      <c r="E3" s="327"/>
      <c r="F3" s="327"/>
      <c r="G3" s="327"/>
      <c r="H3" s="327"/>
      <c r="I3" s="327"/>
    </row>
    <row r="4" spans="1:60" s="297" customFormat="1" ht="11.25" customHeight="1">
      <c r="A4" s="344" t="s">
        <v>5</v>
      </c>
      <c r="B4" s="328" t="s">
        <v>34</v>
      </c>
      <c r="C4" s="188"/>
      <c r="D4" s="257"/>
      <c r="E4" s="329" t="s">
        <v>1</v>
      </c>
      <c r="F4" s="329"/>
      <c r="G4" s="257"/>
      <c r="H4" s="328" t="s">
        <v>4</v>
      </c>
      <c r="I4" s="328"/>
    </row>
    <row r="5" spans="1:60" s="297" customFormat="1" ht="11.25" customHeight="1">
      <c r="A5" s="344"/>
      <c r="B5" s="328"/>
      <c r="C5" s="325" t="s">
        <v>534</v>
      </c>
      <c r="D5" s="325" t="s">
        <v>81</v>
      </c>
      <c r="E5" s="330" t="s">
        <v>82</v>
      </c>
      <c r="F5" s="104" t="s">
        <v>35</v>
      </c>
      <c r="G5" s="256"/>
      <c r="H5" s="329"/>
      <c r="I5" s="329"/>
    </row>
    <row r="6" spans="1:60" s="297" customFormat="1" ht="19.5" customHeight="1">
      <c r="A6" s="344"/>
      <c r="B6" s="328"/>
      <c r="C6" s="325"/>
      <c r="D6" s="325"/>
      <c r="E6" s="325"/>
      <c r="F6" s="257" t="s">
        <v>92</v>
      </c>
      <c r="G6" s="300"/>
      <c r="H6" s="256" t="s">
        <v>81</v>
      </c>
      <c r="I6" s="256" t="s">
        <v>6</v>
      </c>
    </row>
    <row r="7" spans="1:60" s="297" customFormat="1" ht="11.25" customHeight="1">
      <c r="A7" s="345"/>
      <c r="B7" s="329"/>
      <c r="C7" s="253" t="s">
        <v>7</v>
      </c>
      <c r="D7" s="253" t="s">
        <v>8</v>
      </c>
      <c r="E7" s="253" t="s">
        <v>9</v>
      </c>
      <c r="F7" s="258" t="s">
        <v>10</v>
      </c>
      <c r="G7" s="258"/>
      <c r="H7" s="258" t="s">
        <v>78</v>
      </c>
      <c r="I7" s="258" t="s">
        <v>79</v>
      </c>
    </row>
    <row r="8" spans="1:60" s="2" customFormat="1" ht="10.5" customHeight="1">
      <c r="A8" s="187"/>
      <c r="B8" s="186" t="s">
        <v>258</v>
      </c>
      <c r="C8" s="132">
        <f>+C9+C11+C17+C19+C21+C25+C28+C30+C33+C54+C61+C63+C66+C70+C72+C74</f>
        <v>36878401378.535782</v>
      </c>
      <c r="D8" s="132">
        <f>+D9+D11+D17+D19+D21+D25+D28+D30+D33+D54+D61+D63+D66+D70+D72+D74</f>
        <v>34907546557.495819</v>
      </c>
      <c r="E8" s="132">
        <f>+E9+E11+E17+E19+E21+E25+E28+E30+E33+E54+E61+E63+E66+E70+E72+E74</f>
        <v>11730697654.01232</v>
      </c>
      <c r="F8" s="132">
        <f>+F9+F11+F17+F19+F21+F25+F28+F30+F33+F54+F61+F63+F66+F70+F72+F74</f>
        <v>4542261633.9867001</v>
      </c>
      <c r="G8" s="132"/>
      <c r="H8" s="185">
        <f t="shared" ref="H8:H39" si="0">IFERROR(F8/D8*100,"n.a.")</f>
        <v>13.012262624946136</v>
      </c>
      <c r="I8" s="185">
        <f t="shared" ref="I8:I39" si="1">IFERROR(F8/E8*100,"n.a.")</f>
        <v>38.721155109074722</v>
      </c>
      <c r="J8" s="167"/>
      <c r="K8" s="41"/>
      <c r="L8" s="41"/>
      <c r="M8" s="37"/>
      <c r="N8" s="37"/>
      <c r="O8" s="37"/>
      <c r="P8" s="38"/>
      <c r="Q8" s="38"/>
      <c r="R8" s="39"/>
      <c r="S8" s="40"/>
      <c r="T8" s="40"/>
      <c r="BF8" s="132" t="e">
        <f>+BF9+BF11+BF17+BF19+BF25+BF28+BF30+BF33+BF54+BF61+BF63+BF66+BF70+BF72+BF74</f>
        <v>#REF!</v>
      </c>
      <c r="BG8" s="132" t="e">
        <f>+BG9+BG11+BG17+BG19+BG25+BG28+BG30+BG33+BG54+BG61+BG63+BG66+BG70+BG72+BG74</f>
        <v>#REF!</v>
      </c>
      <c r="BH8" s="132" t="e">
        <f>+BH9+BH11+BH17+BH19+BH25+BH28+BH30+BH33+BH54+BH61+BH63+BH66+BH70+BH72+BH74</f>
        <v>#REF!</v>
      </c>
    </row>
    <row r="9" spans="1:60" ht="10.5" customHeight="1">
      <c r="A9" s="357" t="s">
        <v>533</v>
      </c>
      <c r="B9" s="357"/>
      <c r="C9" s="131">
        <f>+C10</f>
        <v>222097196</v>
      </c>
      <c r="D9" s="131">
        <f>+D10</f>
        <v>176345999.59999996</v>
      </c>
      <c r="E9" s="131">
        <f>+E10</f>
        <v>32944921.039999992</v>
      </c>
      <c r="F9" s="131">
        <f>+F10</f>
        <v>32944921.039999992</v>
      </c>
      <c r="G9" s="131"/>
      <c r="H9" s="179">
        <f t="shared" si="0"/>
        <v>18.681978108223554</v>
      </c>
      <c r="I9" s="179">
        <f t="shared" si="1"/>
        <v>100</v>
      </c>
      <c r="J9" s="39"/>
      <c r="K9" s="41"/>
      <c r="L9" s="41"/>
      <c r="M9" s="37"/>
      <c r="N9" s="37"/>
      <c r="O9" s="37"/>
      <c r="P9" s="38"/>
      <c r="Q9" s="38"/>
      <c r="R9" s="39"/>
      <c r="S9" s="40"/>
      <c r="T9" s="40"/>
      <c r="BF9" s="131" t="e">
        <f>+BF10</f>
        <v>#REF!</v>
      </c>
      <c r="BG9" s="131" t="e">
        <f>+BG10</f>
        <v>#REF!</v>
      </c>
      <c r="BH9" s="131" t="e">
        <f>+BH10</f>
        <v>#REF!</v>
      </c>
    </row>
    <row r="10" spans="1:60" ht="10.5" customHeight="1">
      <c r="A10" s="178"/>
      <c r="B10" s="182" t="s">
        <v>532</v>
      </c>
      <c r="C10" s="175">
        <v>222097196</v>
      </c>
      <c r="D10" s="175">
        <v>176345999.59999996</v>
      </c>
      <c r="E10" s="175">
        <v>32944921.039999992</v>
      </c>
      <c r="F10" s="175">
        <v>32944921.039999992</v>
      </c>
      <c r="G10" s="175"/>
      <c r="H10" s="176">
        <f t="shared" si="0"/>
        <v>18.681978108223554</v>
      </c>
      <c r="I10" s="176">
        <f t="shared" si="1"/>
        <v>100</v>
      </c>
      <c r="J10" s="39"/>
      <c r="K10" s="41"/>
      <c r="L10" s="41"/>
      <c r="M10" s="37"/>
      <c r="N10" s="37"/>
      <c r="O10" s="37"/>
      <c r="P10" s="38"/>
      <c r="Q10" s="38"/>
      <c r="R10" s="39"/>
      <c r="S10" s="40"/>
      <c r="T10" s="40"/>
      <c r="BF10" s="175" t="e">
        <f>+#REF!</f>
        <v>#REF!</v>
      </c>
      <c r="BG10" s="175" t="e">
        <f>+#REF!</f>
        <v>#REF!</v>
      </c>
      <c r="BH10" s="175" t="e">
        <f>+#REF!</f>
        <v>#REF!</v>
      </c>
    </row>
    <row r="11" spans="1:60" ht="10.5" customHeight="1">
      <c r="A11" s="358" t="s">
        <v>531</v>
      </c>
      <c r="B11" s="358"/>
      <c r="C11" s="131">
        <f>SUM(C12:C16)</f>
        <v>12347760148</v>
      </c>
      <c r="D11" s="131">
        <f>SUM(D12:D16)</f>
        <v>12242998914.84</v>
      </c>
      <c r="E11" s="131">
        <f>SUM(E12:E16)</f>
        <v>1446563326.7699997</v>
      </c>
      <c r="F11" s="131">
        <f>SUM(F12:F16)</f>
        <v>723772966.61000001</v>
      </c>
      <c r="G11" s="131"/>
      <c r="H11" s="179">
        <f t="shared" si="0"/>
        <v>5.9117294026114742</v>
      </c>
      <c r="I11" s="179">
        <f t="shared" si="1"/>
        <v>50.033963478536201</v>
      </c>
      <c r="J11" s="39"/>
      <c r="K11" s="41"/>
      <c r="L11" s="41"/>
      <c r="M11" s="37"/>
      <c r="N11" s="37"/>
      <c r="O11" s="37"/>
      <c r="P11" s="38"/>
      <c r="Q11" s="38"/>
      <c r="R11" s="39"/>
      <c r="S11" s="40"/>
      <c r="T11" s="40"/>
      <c r="BF11" s="131" t="e">
        <f>SUM(BF13:BF16)</f>
        <v>#REF!</v>
      </c>
      <c r="BG11" s="131" t="e">
        <f>SUM(BG13:BG16)</f>
        <v>#REF!</v>
      </c>
      <c r="BH11" s="131" t="e">
        <f>SUM(BH13:BH16)</f>
        <v>#REF!</v>
      </c>
    </row>
    <row r="12" spans="1:60" ht="10.5" customHeight="1">
      <c r="A12" s="178"/>
      <c r="B12" s="182" t="s">
        <v>235</v>
      </c>
      <c r="C12" s="180">
        <v>41229097</v>
      </c>
      <c r="D12" s="180">
        <v>41229097</v>
      </c>
      <c r="E12" s="180">
        <v>5046333.8</v>
      </c>
      <c r="F12" s="180">
        <v>0</v>
      </c>
      <c r="G12" s="180"/>
      <c r="H12" s="176">
        <f t="shared" si="0"/>
        <v>0</v>
      </c>
      <c r="I12" s="176">
        <f t="shared" si="1"/>
        <v>0</v>
      </c>
      <c r="J12" s="39"/>
      <c r="K12" s="41"/>
      <c r="L12" s="41"/>
      <c r="M12" s="37"/>
      <c r="N12" s="37"/>
      <c r="O12" s="37"/>
      <c r="P12" s="38"/>
      <c r="Q12" s="38"/>
      <c r="R12" s="39"/>
      <c r="S12" s="40"/>
      <c r="T12" s="40"/>
      <c r="BF12" s="180" t="e">
        <f>+#REF!</f>
        <v>#REF!</v>
      </c>
      <c r="BG12" s="180" t="e">
        <f>+#REF!</f>
        <v>#REF!</v>
      </c>
      <c r="BH12" s="180" t="e">
        <f>+#REF!</f>
        <v>#REF!</v>
      </c>
    </row>
    <row r="13" spans="1:60" ht="10.5" customHeight="1">
      <c r="A13" s="178"/>
      <c r="B13" s="182" t="s">
        <v>44</v>
      </c>
      <c r="C13" s="180">
        <v>665061387</v>
      </c>
      <c r="D13" s="175">
        <v>665061387</v>
      </c>
      <c r="E13" s="180">
        <v>0</v>
      </c>
      <c r="F13" s="180">
        <v>0</v>
      </c>
      <c r="G13" s="180"/>
      <c r="H13" s="176">
        <f t="shared" si="0"/>
        <v>0</v>
      </c>
      <c r="I13" s="176" t="str">
        <f t="shared" si="1"/>
        <v>n.a.</v>
      </c>
      <c r="J13" s="39"/>
      <c r="K13" s="41"/>
      <c r="L13" s="41"/>
      <c r="M13" s="37"/>
      <c r="N13" s="37"/>
      <c r="O13" s="37"/>
      <c r="P13" s="38"/>
      <c r="Q13" s="38"/>
      <c r="R13" s="39"/>
      <c r="S13" s="40"/>
      <c r="T13" s="40"/>
      <c r="BF13" s="180" t="e">
        <f>+#REF!</f>
        <v>#REF!</v>
      </c>
      <c r="BG13" s="180" t="e">
        <f>+#REF!</f>
        <v>#REF!</v>
      </c>
      <c r="BH13" s="180" t="e">
        <f>+#REF!</f>
        <v>#REF!</v>
      </c>
    </row>
    <row r="14" spans="1:60" s="2" customFormat="1" ht="10.5" customHeight="1">
      <c r="A14" s="178"/>
      <c r="B14" s="177" t="s">
        <v>200</v>
      </c>
      <c r="C14" s="180">
        <v>2445751708</v>
      </c>
      <c r="D14" s="180">
        <v>2394820708</v>
      </c>
      <c r="E14" s="180">
        <v>1256427491.4099998</v>
      </c>
      <c r="F14" s="180">
        <v>589028224.85000002</v>
      </c>
      <c r="G14" s="180"/>
      <c r="H14" s="176">
        <f t="shared" si="0"/>
        <v>24.595921643834391</v>
      </c>
      <c r="I14" s="176">
        <f t="shared" si="1"/>
        <v>46.881195204426419</v>
      </c>
      <c r="J14" s="39"/>
      <c r="K14" s="41"/>
      <c r="L14" s="41"/>
      <c r="M14" s="37"/>
      <c r="N14" s="37"/>
      <c r="O14" s="37"/>
      <c r="P14" s="38"/>
      <c r="Q14" s="38"/>
      <c r="R14" s="39"/>
      <c r="S14" s="40"/>
      <c r="T14" s="40"/>
      <c r="BF14" s="180" t="e">
        <f>+#REF!</f>
        <v>#REF!</v>
      </c>
      <c r="BG14" s="180" t="e">
        <f>+#REF!</f>
        <v>#REF!</v>
      </c>
      <c r="BH14" s="180" t="e">
        <f>+#REF!</f>
        <v>#REF!</v>
      </c>
    </row>
    <row r="15" spans="1:60" ht="10.5" customHeight="1">
      <c r="A15" s="178"/>
      <c r="B15" s="182" t="s">
        <v>163</v>
      </c>
      <c r="C15" s="180">
        <v>2176414234</v>
      </c>
      <c r="D15" s="180">
        <v>2122584000.8400002</v>
      </c>
      <c r="E15" s="180">
        <v>160432700.97999999</v>
      </c>
      <c r="F15" s="180">
        <v>118466069.78</v>
      </c>
      <c r="G15" s="180"/>
      <c r="H15" s="176">
        <f t="shared" si="0"/>
        <v>5.5812193879308314</v>
      </c>
      <c r="I15" s="176">
        <f t="shared" si="1"/>
        <v>73.841597789199056</v>
      </c>
      <c r="J15" s="39"/>
      <c r="K15" s="41"/>
      <c r="L15" s="41"/>
      <c r="M15" s="37"/>
      <c r="N15" s="37"/>
      <c r="O15" s="37"/>
      <c r="P15" s="38"/>
      <c r="Q15" s="38"/>
      <c r="R15" s="39"/>
      <c r="S15" s="40"/>
      <c r="T15" s="40"/>
      <c r="BF15" s="180" t="e">
        <f>+#REF!</f>
        <v>#REF!</v>
      </c>
      <c r="BG15" s="180" t="e">
        <f>+#REF!</f>
        <v>#REF!</v>
      </c>
      <c r="BH15" s="180" t="e">
        <f>+#REF!</f>
        <v>#REF!</v>
      </c>
    </row>
    <row r="16" spans="1:60" ht="10.5" customHeight="1">
      <c r="A16" s="178"/>
      <c r="B16" s="182" t="s">
        <v>59</v>
      </c>
      <c r="C16" s="180">
        <v>7019303722</v>
      </c>
      <c r="D16" s="180">
        <v>7019303722</v>
      </c>
      <c r="E16" s="180">
        <v>24656800.579999998</v>
      </c>
      <c r="F16" s="180">
        <v>16278671.98</v>
      </c>
      <c r="G16" s="180"/>
      <c r="H16" s="176">
        <f t="shared" si="0"/>
        <v>0.23191291650451251</v>
      </c>
      <c r="I16" s="176">
        <f t="shared" si="1"/>
        <v>66.021022991945699</v>
      </c>
      <c r="J16" s="39"/>
      <c r="K16" s="41"/>
      <c r="L16" s="41"/>
      <c r="M16" s="37"/>
      <c r="N16" s="37"/>
      <c r="O16" s="37"/>
      <c r="P16" s="38"/>
      <c r="Q16" s="38"/>
      <c r="R16" s="39"/>
      <c r="S16" s="40"/>
      <c r="T16" s="40"/>
      <c r="BF16" s="180" t="e">
        <f>+#REF!</f>
        <v>#REF!</v>
      </c>
      <c r="BG16" s="180" t="e">
        <f>+#REF!</f>
        <v>#REF!</v>
      </c>
      <c r="BH16" s="180" t="e">
        <f>+#REF!</f>
        <v>#REF!</v>
      </c>
    </row>
    <row r="17" spans="1:60" s="2" customFormat="1" ht="10.5" customHeight="1">
      <c r="A17" s="358" t="s">
        <v>530</v>
      </c>
      <c r="B17" s="358"/>
      <c r="C17" s="131">
        <f>+C18</f>
        <v>643490107.99000001</v>
      </c>
      <c r="D17" s="131">
        <f>+D18</f>
        <v>646459422.54999995</v>
      </c>
      <c r="E17" s="131">
        <f>+E18</f>
        <v>91829078.620000005</v>
      </c>
      <c r="F17" s="131">
        <f>+F18</f>
        <v>89830967.840000048</v>
      </c>
      <c r="G17" s="131"/>
      <c r="H17" s="179">
        <f t="shared" si="0"/>
        <v>13.895840126462405</v>
      </c>
      <c r="I17" s="179">
        <f t="shared" si="1"/>
        <v>97.824097976341037</v>
      </c>
      <c r="J17" s="39"/>
      <c r="K17" s="41"/>
      <c r="L17" s="41"/>
      <c r="M17" s="37"/>
      <c r="N17" s="37"/>
      <c r="O17" s="37"/>
      <c r="P17" s="38"/>
      <c r="Q17" s="38"/>
      <c r="R17" s="39"/>
      <c r="S17" s="40"/>
      <c r="T17" s="40"/>
      <c r="BF17" s="131" t="e">
        <f>+BF18</f>
        <v>#REF!</v>
      </c>
      <c r="BG17" s="131" t="e">
        <f>+BG18</f>
        <v>#REF!</v>
      </c>
      <c r="BH17" s="131" t="e">
        <f>+BH18</f>
        <v>#REF!</v>
      </c>
    </row>
    <row r="18" spans="1:60" s="2" customFormat="1" ht="10.5" customHeight="1">
      <c r="A18" s="178"/>
      <c r="B18" s="177" t="s">
        <v>529</v>
      </c>
      <c r="C18" s="180">
        <v>643490107.99000001</v>
      </c>
      <c r="D18" s="180">
        <v>646459422.54999995</v>
      </c>
      <c r="E18" s="180">
        <v>91829078.620000005</v>
      </c>
      <c r="F18" s="180">
        <v>89830967.840000048</v>
      </c>
      <c r="G18" s="180"/>
      <c r="H18" s="176">
        <f t="shared" si="0"/>
        <v>13.895840126462405</v>
      </c>
      <c r="I18" s="176">
        <f t="shared" si="1"/>
        <v>97.824097976341037</v>
      </c>
      <c r="J18" s="39"/>
      <c r="K18" s="41"/>
      <c r="L18" s="41"/>
      <c r="M18" s="37"/>
      <c r="N18" s="37"/>
      <c r="O18" s="37"/>
      <c r="P18" s="38"/>
      <c r="Q18" s="38"/>
      <c r="R18" s="39"/>
      <c r="S18" s="40"/>
      <c r="T18" s="40"/>
      <c r="BF18" s="180" t="e">
        <f>+#REF!</f>
        <v>#REF!</v>
      </c>
      <c r="BG18" s="180" t="e">
        <f>+#REF!</f>
        <v>#REF!</v>
      </c>
      <c r="BH18" s="180" t="e">
        <f>+#REF!</f>
        <v>#REF!</v>
      </c>
    </row>
    <row r="19" spans="1:60" s="2" customFormat="1" ht="10.5" customHeight="1">
      <c r="A19" s="358" t="s">
        <v>528</v>
      </c>
      <c r="B19" s="358"/>
      <c r="C19" s="131">
        <f>SUM(C20:C20)</f>
        <v>10000000</v>
      </c>
      <c r="D19" s="131">
        <f>SUM(D20:D20)</f>
        <v>10000000</v>
      </c>
      <c r="E19" s="131">
        <f>SUM(E20:E20)</f>
        <v>0</v>
      </c>
      <c r="F19" s="131">
        <f>SUM(F20:F20)</f>
        <v>0</v>
      </c>
      <c r="G19" s="131"/>
      <c r="H19" s="179">
        <f t="shared" si="0"/>
        <v>0</v>
      </c>
      <c r="I19" s="179" t="str">
        <f t="shared" si="1"/>
        <v>n.a.</v>
      </c>
      <c r="J19" s="39"/>
      <c r="K19" s="41"/>
      <c r="L19" s="41"/>
      <c r="M19" s="37"/>
      <c r="N19" s="37"/>
      <c r="O19" s="37"/>
      <c r="P19" s="38"/>
      <c r="Q19" s="38"/>
      <c r="R19" s="39"/>
      <c r="S19" s="40"/>
      <c r="T19" s="40"/>
      <c r="BF19" s="131" t="e">
        <f>SUM(BF20:BF20)</f>
        <v>#REF!</v>
      </c>
      <c r="BG19" s="131" t="e">
        <f>SUM(BG20:BG20)</f>
        <v>#REF!</v>
      </c>
      <c r="BH19" s="131" t="e">
        <f>SUM(BH20:BH20)</f>
        <v>#REF!</v>
      </c>
    </row>
    <row r="20" spans="1:60" s="2" customFormat="1" ht="10.5" customHeight="1">
      <c r="A20" s="178"/>
      <c r="B20" s="177" t="s">
        <v>527</v>
      </c>
      <c r="C20" s="180">
        <v>10000000</v>
      </c>
      <c r="D20" s="180">
        <v>10000000</v>
      </c>
      <c r="E20" s="180">
        <v>0</v>
      </c>
      <c r="F20" s="180">
        <v>0</v>
      </c>
      <c r="G20" s="180"/>
      <c r="H20" s="176">
        <f t="shared" si="0"/>
        <v>0</v>
      </c>
      <c r="I20" s="176" t="str">
        <f t="shared" si="1"/>
        <v>n.a.</v>
      </c>
      <c r="J20" s="39"/>
      <c r="K20" s="41"/>
      <c r="L20" s="41"/>
      <c r="M20" s="37"/>
      <c r="N20" s="37"/>
      <c r="O20" s="37"/>
      <c r="P20" s="38"/>
      <c r="Q20" s="38"/>
      <c r="R20" s="39"/>
      <c r="S20" s="40"/>
      <c r="T20" s="40"/>
      <c r="BF20" s="180" t="e">
        <f>+#REF!</f>
        <v>#REF!</v>
      </c>
      <c r="BG20" s="180" t="e">
        <f>+#REF!</f>
        <v>#REF!</v>
      </c>
      <c r="BH20" s="180" t="e">
        <f>+#REF!</f>
        <v>#REF!</v>
      </c>
    </row>
    <row r="21" spans="1:60" s="2" customFormat="1" ht="10.5" customHeight="1">
      <c r="A21" s="358" t="s">
        <v>15</v>
      </c>
      <c r="B21" s="358"/>
      <c r="C21" s="131">
        <f>SUM(C22:C24)</f>
        <v>60472989.017348327</v>
      </c>
      <c r="D21" s="131">
        <f>SUM(D22:D24)</f>
        <v>60388859.747526661</v>
      </c>
      <c r="E21" s="131">
        <f>SUM(E22:E24)</f>
        <v>18684971.860690717</v>
      </c>
      <c r="F21" s="131">
        <f>SUM(F22:F24)</f>
        <v>18375785.818017624</v>
      </c>
      <c r="G21" s="131"/>
      <c r="H21" s="179">
        <f t="shared" si="0"/>
        <v>30.429098835187464</v>
      </c>
      <c r="I21" s="179">
        <f t="shared" si="1"/>
        <v>98.345268887861934</v>
      </c>
      <c r="J21" s="39"/>
      <c r="K21" s="41"/>
      <c r="L21" s="41"/>
      <c r="M21" s="37"/>
      <c r="N21" s="37"/>
      <c r="O21" s="37"/>
      <c r="P21" s="38"/>
      <c r="Q21" s="38"/>
      <c r="R21" s="39"/>
      <c r="S21" s="40"/>
      <c r="T21" s="40"/>
      <c r="BF21" s="131">
        <f>SUM(BF22:BF22)</f>
        <v>0</v>
      </c>
      <c r="BG21" s="131">
        <f>SUM(BG22:BG22)</f>
        <v>0</v>
      </c>
      <c r="BH21" s="131">
        <f>SUM(BH22:BH22)</f>
        <v>0</v>
      </c>
    </row>
    <row r="22" spans="1:60" s="2" customFormat="1" ht="10.5" customHeight="1">
      <c r="A22" s="178"/>
      <c r="B22" s="177" t="s">
        <v>526</v>
      </c>
      <c r="C22" s="180">
        <v>48345959.001871251</v>
      </c>
      <c r="D22" s="180">
        <v>48209036.584521912</v>
      </c>
      <c r="E22" s="180">
        <v>14973924.3313685</v>
      </c>
      <c r="F22" s="180">
        <v>14664738.288695408</v>
      </c>
      <c r="G22" s="180"/>
      <c r="H22" s="176">
        <f t="shared" si="0"/>
        <v>30.419065236835074</v>
      </c>
      <c r="I22" s="176">
        <f t="shared" si="1"/>
        <v>97.935170261109263</v>
      </c>
      <c r="J22" s="39"/>
      <c r="K22" s="41"/>
      <c r="L22" s="41"/>
      <c r="M22" s="37"/>
      <c r="N22" s="37"/>
      <c r="O22" s="37"/>
      <c r="P22" s="38"/>
      <c r="Q22" s="38"/>
      <c r="R22" s="39"/>
      <c r="S22" s="40"/>
      <c r="T22" s="40"/>
      <c r="BF22" s="180"/>
      <c r="BG22" s="180"/>
      <c r="BH22" s="180"/>
    </row>
    <row r="23" spans="1:60" s="2" customFormat="1" ht="10.5" customHeight="1">
      <c r="A23" s="178"/>
      <c r="B23" s="177" t="s">
        <v>17</v>
      </c>
      <c r="C23" s="180">
        <v>949064.022945759</v>
      </c>
      <c r="D23" s="180">
        <v>991835.1872734389</v>
      </c>
      <c r="E23" s="180">
        <v>301823.63877254003</v>
      </c>
      <c r="F23" s="180">
        <v>301823.63877254003</v>
      </c>
      <c r="G23" s="180"/>
      <c r="H23" s="176">
        <f t="shared" si="0"/>
        <v>30.430825871610288</v>
      </c>
      <c r="I23" s="176">
        <f t="shared" si="1"/>
        <v>100</v>
      </c>
      <c r="J23" s="39"/>
      <c r="K23" s="41"/>
      <c r="L23" s="41"/>
      <c r="M23" s="37"/>
      <c r="N23" s="37"/>
      <c r="O23" s="37"/>
      <c r="P23" s="38"/>
      <c r="Q23" s="38"/>
      <c r="R23" s="39"/>
      <c r="S23" s="40"/>
      <c r="T23" s="40"/>
      <c r="BF23" s="180"/>
      <c r="BG23" s="180"/>
      <c r="BH23" s="180"/>
    </row>
    <row r="24" spans="1:60" s="2" customFormat="1" ht="10.5" customHeight="1">
      <c r="A24" s="178"/>
      <c r="B24" s="177" t="s">
        <v>525</v>
      </c>
      <c r="C24" s="180">
        <v>11177965.992531314</v>
      </c>
      <c r="D24" s="180">
        <v>11187987.975731315</v>
      </c>
      <c r="E24" s="180">
        <v>3409223.890549677</v>
      </c>
      <c r="F24" s="180">
        <v>3409223.890549677</v>
      </c>
      <c r="G24" s="180"/>
      <c r="H24" s="176">
        <f t="shared" si="0"/>
        <v>30.472180502382329</v>
      </c>
      <c r="I24" s="176">
        <f t="shared" si="1"/>
        <v>100</v>
      </c>
      <c r="J24" s="39"/>
      <c r="K24" s="41"/>
      <c r="L24" s="41"/>
      <c r="M24" s="37"/>
      <c r="N24" s="37"/>
      <c r="O24" s="37"/>
      <c r="P24" s="38"/>
      <c r="Q24" s="38"/>
      <c r="R24" s="39"/>
      <c r="S24" s="40"/>
      <c r="T24" s="40"/>
      <c r="BF24" s="180"/>
      <c r="BG24" s="180"/>
      <c r="BH24" s="180"/>
    </row>
    <row r="25" spans="1:60" s="2" customFormat="1" ht="10.5" customHeight="1">
      <c r="A25" s="357" t="s">
        <v>524</v>
      </c>
      <c r="B25" s="357"/>
      <c r="C25" s="131">
        <f>SUM(C26:C27)</f>
        <v>436172809</v>
      </c>
      <c r="D25" s="131">
        <f>SUM(D26:D27)</f>
        <v>186250543.91000003</v>
      </c>
      <c r="E25" s="131">
        <f>SUM(E26:E27)</f>
        <v>156833489.36000001</v>
      </c>
      <c r="F25" s="131">
        <f>SUM(F26:F27)</f>
        <v>136265188.41000003</v>
      </c>
      <c r="G25" s="131"/>
      <c r="H25" s="179">
        <f t="shared" si="0"/>
        <v>73.16230360961849</v>
      </c>
      <c r="I25" s="179">
        <f t="shared" si="1"/>
        <v>86.885262175869258</v>
      </c>
      <c r="J25" s="39"/>
      <c r="K25" s="41"/>
      <c r="L25" s="41"/>
      <c r="M25" s="37"/>
      <c r="N25" s="37"/>
      <c r="O25" s="37"/>
      <c r="P25" s="38"/>
      <c r="Q25" s="38"/>
      <c r="R25" s="39"/>
      <c r="S25" s="40"/>
      <c r="T25" s="40"/>
      <c r="BF25" s="131" t="e">
        <f>SUM(BF26:BF27)</f>
        <v>#REF!</v>
      </c>
      <c r="BG25" s="131" t="e">
        <f>SUM(BG26:BG27)</f>
        <v>#REF!</v>
      </c>
      <c r="BH25" s="131" t="e">
        <f>SUM(BH26:BH27)</f>
        <v>#REF!</v>
      </c>
    </row>
    <row r="26" spans="1:60" s="2" customFormat="1" ht="10.5" customHeight="1">
      <c r="A26" s="178"/>
      <c r="B26" s="182" t="s">
        <v>523</v>
      </c>
      <c r="C26" s="180">
        <v>13585135</v>
      </c>
      <c r="D26" s="180">
        <v>0</v>
      </c>
      <c r="E26" s="180">
        <v>0</v>
      </c>
      <c r="F26" s="180">
        <v>0</v>
      </c>
      <c r="G26" s="180"/>
      <c r="H26" s="176" t="str">
        <f t="shared" si="0"/>
        <v>n.a.</v>
      </c>
      <c r="I26" s="176" t="str">
        <f t="shared" si="1"/>
        <v>n.a.</v>
      </c>
      <c r="J26" s="39"/>
      <c r="K26" s="41"/>
      <c r="L26" s="41"/>
      <c r="M26" s="37"/>
      <c r="N26" s="37"/>
      <c r="O26" s="37"/>
      <c r="P26" s="38"/>
      <c r="Q26" s="38"/>
      <c r="R26" s="39"/>
      <c r="S26" s="40"/>
      <c r="T26" s="40"/>
      <c r="BF26" s="180" t="e">
        <f>+#REF!</f>
        <v>#REF!</v>
      </c>
      <c r="BG26" s="180" t="e">
        <f>+#REF!</f>
        <v>#REF!</v>
      </c>
      <c r="BH26" s="180" t="e">
        <f>+#REF!</f>
        <v>#REF!</v>
      </c>
    </row>
    <row r="27" spans="1:60" s="2" customFormat="1" ht="10.5" customHeight="1">
      <c r="A27" s="178"/>
      <c r="B27" s="177" t="s">
        <v>522</v>
      </c>
      <c r="C27" s="180">
        <v>422587674</v>
      </c>
      <c r="D27" s="180">
        <v>186250543.91000003</v>
      </c>
      <c r="E27" s="180">
        <v>156833489.36000001</v>
      </c>
      <c r="F27" s="180">
        <v>136265188.41000003</v>
      </c>
      <c r="G27" s="180"/>
      <c r="H27" s="176">
        <f t="shared" si="0"/>
        <v>73.16230360961849</v>
      </c>
      <c r="I27" s="176">
        <f t="shared" si="1"/>
        <v>86.885262175869258</v>
      </c>
      <c r="J27" s="39"/>
      <c r="K27" s="41"/>
      <c r="L27" s="41"/>
      <c r="M27" s="37"/>
      <c r="N27" s="37"/>
      <c r="O27" s="37"/>
      <c r="P27" s="38"/>
      <c r="Q27" s="38"/>
      <c r="R27" s="39"/>
      <c r="S27" s="40"/>
      <c r="T27" s="40"/>
      <c r="BF27" s="180" t="e">
        <f>+#REF!</f>
        <v>#REF!</v>
      </c>
      <c r="BG27" s="180" t="e">
        <f>+#REF!</f>
        <v>#REF!</v>
      </c>
      <c r="BH27" s="180" t="e">
        <f>+#REF!</f>
        <v>#REF!</v>
      </c>
    </row>
    <row r="28" spans="1:60" s="2" customFormat="1" ht="10.5" customHeight="1">
      <c r="A28" s="357" t="s">
        <v>521</v>
      </c>
      <c r="B28" s="357"/>
      <c r="C28" s="131">
        <f>+C29</f>
        <v>16712375</v>
      </c>
      <c r="D28" s="131">
        <f>+D29</f>
        <v>14701898.640000001</v>
      </c>
      <c r="E28" s="131">
        <f>+E29</f>
        <v>0</v>
      </c>
      <c r="F28" s="131">
        <f>+F29</f>
        <v>0</v>
      </c>
      <c r="G28" s="131"/>
      <c r="H28" s="179">
        <f t="shared" si="0"/>
        <v>0</v>
      </c>
      <c r="I28" s="179" t="str">
        <f t="shared" si="1"/>
        <v>n.a.</v>
      </c>
      <c r="J28" s="39"/>
      <c r="K28" s="41"/>
      <c r="L28" s="41"/>
      <c r="M28" s="37"/>
      <c r="N28" s="37"/>
      <c r="O28" s="37"/>
      <c r="P28" s="38"/>
      <c r="Q28" s="38"/>
      <c r="R28" s="39"/>
      <c r="S28" s="40"/>
      <c r="T28" s="40"/>
      <c r="BF28" s="131" t="e">
        <f>+BF29</f>
        <v>#REF!</v>
      </c>
      <c r="BG28" s="131" t="e">
        <f>+BG29</f>
        <v>#REF!</v>
      </c>
      <c r="BH28" s="131" t="e">
        <f>+BH29</f>
        <v>#REF!</v>
      </c>
    </row>
    <row r="29" spans="1:60" s="2" customFormat="1" ht="10.5" customHeight="1">
      <c r="A29" s="178"/>
      <c r="B29" s="177" t="s">
        <v>520</v>
      </c>
      <c r="C29" s="180">
        <v>16712375</v>
      </c>
      <c r="D29" s="180">
        <v>14701898.640000001</v>
      </c>
      <c r="E29" s="180">
        <v>0</v>
      </c>
      <c r="F29" s="180">
        <v>0</v>
      </c>
      <c r="G29" s="180"/>
      <c r="H29" s="176">
        <f t="shared" si="0"/>
        <v>0</v>
      </c>
      <c r="I29" s="176" t="str">
        <f t="shared" si="1"/>
        <v>n.a.</v>
      </c>
      <c r="J29" s="39"/>
      <c r="K29" s="41"/>
      <c r="L29" s="41"/>
      <c r="M29" s="37"/>
      <c r="N29" s="37"/>
      <c r="O29" s="37"/>
      <c r="P29" s="38"/>
      <c r="Q29" s="38"/>
      <c r="R29" s="39"/>
      <c r="S29" s="40"/>
      <c r="T29" s="40"/>
      <c r="BF29" s="180" t="e">
        <f>+#REF!</f>
        <v>#REF!</v>
      </c>
      <c r="BG29" s="180" t="e">
        <f>+#REF!</f>
        <v>#REF!</v>
      </c>
      <c r="BH29" s="180" t="e">
        <f>+#REF!</f>
        <v>#REF!</v>
      </c>
    </row>
    <row r="30" spans="1:60" s="2" customFormat="1" ht="10.5" customHeight="1">
      <c r="A30" s="357" t="s">
        <v>519</v>
      </c>
      <c r="B30" s="357"/>
      <c r="C30" s="131">
        <f>SUM(C31:C32)</f>
        <v>1044471073.7486351</v>
      </c>
      <c r="D30" s="131">
        <f>SUM(D31:D32)</f>
        <v>978537504.90820551</v>
      </c>
      <c r="E30" s="131">
        <f>SUM(E31:E32)</f>
        <v>366333503.79119837</v>
      </c>
      <c r="F30" s="131">
        <f>SUM(F31:F32)</f>
        <v>356029662.79549539</v>
      </c>
      <c r="G30" s="131"/>
      <c r="H30" s="179">
        <f t="shared" si="0"/>
        <v>36.383854579891015</v>
      </c>
      <c r="I30" s="179">
        <f t="shared" si="1"/>
        <v>97.18730585953287</v>
      </c>
      <c r="J30" s="39"/>
      <c r="K30" s="41"/>
      <c r="L30" s="41"/>
      <c r="M30" s="37"/>
      <c r="N30" s="37"/>
      <c r="O30" s="37"/>
      <c r="P30" s="38"/>
      <c r="Q30" s="38"/>
      <c r="R30" s="39"/>
      <c r="S30" s="40"/>
      <c r="T30" s="40"/>
      <c r="BF30" s="131" t="e">
        <f>SUM(BF31:BF31)</f>
        <v>#REF!</v>
      </c>
      <c r="BG30" s="131" t="e">
        <f>SUM(BG31:BG31)</f>
        <v>#REF!</v>
      </c>
      <c r="BH30" s="131" t="e">
        <f>SUM(BH31:BH31)</f>
        <v>#REF!</v>
      </c>
    </row>
    <row r="31" spans="1:60" s="2" customFormat="1" ht="10.5" customHeight="1">
      <c r="A31" s="178"/>
      <c r="B31" s="182" t="s">
        <v>518</v>
      </c>
      <c r="C31" s="180">
        <v>9031444.9900000002</v>
      </c>
      <c r="D31" s="180">
        <v>9031444.9900000002</v>
      </c>
      <c r="E31" s="180">
        <v>8452202.7863999996</v>
      </c>
      <c r="F31" s="180">
        <v>8436973.7613999993</v>
      </c>
      <c r="G31" s="180"/>
      <c r="H31" s="176">
        <f t="shared" si="0"/>
        <v>93.417761728513824</v>
      </c>
      <c r="I31" s="176">
        <f t="shared" si="1"/>
        <v>99.819821821779939</v>
      </c>
      <c r="J31" s="39"/>
      <c r="K31" s="41"/>
      <c r="L31" s="41"/>
      <c r="M31" s="37"/>
      <c r="N31" s="37"/>
      <c r="O31" s="37"/>
      <c r="P31" s="38"/>
      <c r="Q31" s="38"/>
      <c r="R31" s="39"/>
      <c r="S31" s="40"/>
      <c r="T31" s="40"/>
      <c r="BF31" s="180" t="e">
        <f>+#REF!</f>
        <v>#REF!</v>
      </c>
      <c r="BG31" s="180" t="e">
        <f>+#REF!</f>
        <v>#REF!</v>
      </c>
      <c r="BH31" s="180" t="e">
        <f>+#REF!</f>
        <v>#REF!</v>
      </c>
    </row>
    <row r="32" spans="1:60" s="2" customFormat="1" ht="10.5" customHeight="1">
      <c r="A32" s="178"/>
      <c r="B32" s="182" t="s">
        <v>64</v>
      </c>
      <c r="C32" s="180">
        <v>1035439628.758635</v>
      </c>
      <c r="D32" s="180">
        <v>969506059.9182055</v>
      </c>
      <c r="E32" s="180">
        <v>357881301.00479835</v>
      </c>
      <c r="F32" s="180">
        <v>347592689.03409541</v>
      </c>
      <c r="G32" s="180"/>
      <c r="H32" s="176">
        <f t="shared" si="0"/>
        <v>35.852554553750885</v>
      </c>
      <c r="I32" s="176">
        <f t="shared" si="1"/>
        <v>97.125132846612459</v>
      </c>
      <c r="J32" s="39"/>
      <c r="K32" s="41"/>
      <c r="L32" s="41"/>
      <c r="M32" s="37"/>
      <c r="N32" s="37"/>
      <c r="O32" s="37"/>
      <c r="P32" s="38"/>
      <c r="Q32" s="38"/>
      <c r="R32" s="39"/>
      <c r="S32" s="40"/>
      <c r="T32" s="40"/>
      <c r="BF32" s="180" t="e">
        <f>+#REF!</f>
        <v>#REF!</v>
      </c>
      <c r="BG32" s="180" t="e">
        <f>+#REF!</f>
        <v>#REF!</v>
      </c>
      <c r="BH32" s="180" t="e">
        <f>+#REF!</f>
        <v>#REF!</v>
      </c>
    </row>
    <row r="33" spans="1:60" s="2" customFormat="1" ht="10.5" customHeight="1">
      <c r="A33" s="358" t="s">
        <v>517</v>
      </c>
      <c r="B33" s="358"/>
      <c r="C33" s="131">
        <f>SUM(C34:C53)</f>
        <v>9247089359.1300011</v>
      </c>
      <c r="D33" s="131">
        <f>SUM(D34:D53)</f>
        <v>8191150004.175499</v>
      </c>
      <c r="E33" s="131">
        <f>SUM(E34:E53)</f>
        <v>825542583.6216011</v>
      </c>
      <c r="F33" s="131">
        <f>SUM(F34:F53)</f>
        <v>721696305.10210073</v>
      </c>
      <c r="G33" s="131"/>
      <c r="H33" s="179">
        <f t="shared" si="0"/>
        <v>8.8106835393590739</v>
      </c>
      <c r="I33" s="179">
        <f t="shared" si="1"/>
        <v>87.420845322850155</v>
      </c>
      <c r="J33" s="39"/>
      <c r="K33" s="41"/>
      <c r="L33" s="41"/>
      <c r="M33" s="37"/>
      <c r="N33" s="37"/>
      <c r="O33" s="37"/>
      <c r="P33" s="38"/>
      <c r="Q33" s="38"/>
      <c r="R33" s="39"/>
      <c r="S33" s="40"/>
      <c r="T33" s="40"/>
      <c r="BF33" s="131" t="e">
        <f>SUM(BF38:BF53)</f>
        <v>#REF!</v>
      </c>
      <c r="BG33" s="131" t="e">
        <f>SUM(BG38:BG53)</f>
        <v>#REF!</v>
      </c>
      <c r="BH33" s="131" t="e">
        <f>SUM(BH38:BH53)</f>
        <v>#REF!</v>
      </c>
    </row>
    <row r="34" spans="1:60" s="2" customFormat="1" ht="10.5" customHeight="1">
      <c r="A34" s="182"/>
      <c r="B34" s="182" t="s">
        <v>516</v>
      </c>
      <c r="C34" s="180">
        <v>4163947.65</v>
      </c>
      <c r="D34" s="180">
        <v>4041901.8149999999</v>
      </c>
      <c r="E34" s="180">
        <v>406253.20650000009</v>
      </c>
      <c r="F34" s="180">
        <v>401562.36450000003</v>
      </c>
      <c r="G34" s="180"/>
      <c r="H34" s="176">
        <f t="shared" si="0"/>
        <v>9.9349856300257517</v>
      </c>
      <c r="I34" s="176">
        <f t="shared" si="1"/>
        <v>98.845340313640079</v>
      </c>
      <c r="J34" s="39"/>
      <c r="K34" s="41"/>
      <c r="L34" s="41"/>
      <c r="M34" s="37"/>
      <c r="N34" s="37"/>
      <c r="O34" s="37"/>
      <c r="P34" s="38"/>
      <c r="Q34" s="38"/>
      <c r="R34" s="39"/>
      <c r="S34" s="40"/>
      <c r="T34" s="40"/>
      <c r="BF34" s="180" t="e">
        <f>+#REF!</f>
        <v>#REF!</v>
      </c>
      <c r="BG34" s="180" t="e">
        <f>+#REF!</f>
        <v>#REF!</v>
      </c>
      <c r="BH34" s="180" t="e">
        <f>+#REF!</f>
        <v>#REF!</v>
      </c>
    </row>
    <row r="35" spans="1:60" s="2" customFormat="1" ht="10.5" customHeight="1">
      <c r="A35" s="182"/>
      <c r="B35" s="182" t="s">
        <v>515</v>
      </c>
      <c r="C35" s="180">
        <v>229234764</v>
      </c>
      <c r="D35" s="180">
        <v>229021467</v>
      </c>
      <c r="E35" s="180">
        <v>52607157</v>
      </c>
      <c r="F35" s="180">
        <v>50964762.420000002</v>
      </c>
      <c r="G35" s="180"/>
      <c r="H35" s="176">
        <f t="shared" si="0"/>
        <v>22.253268694676557</v>
      </c>
      <c r="I35" s="176">
        <f t="shared" si="1"/>
        <v>96.878001637685912</v>
      </c>
      <c r="J35" s="39"/>
      <c r="K35" s="41"/>
      <c r="L35" s="41"/>
      <c r="M35" s="37"/>
      <c r="N35" s="37"/>
      <c r="O35" s="37"/>
      <c r="P35" s="38"/>
      <c r="Q35" s="38"/>
      <c r="R35" s="39"/>
      <c r="S35" s="40"/>
      <c r="T35" s="40"/>
      <c r="BF35" s="180" t="e">
        <f>+#REF!</f>
        <v>#REF!</v>
      </c>
      <c r="BG35" s="180" t="e">
        <f>+#REF!</f>
        <v>#REF!</v>
      </c>
      <c r="BH35" s="180" t="e">
        <f>+#REF!</f>
        <v>#REF!</v>
      </c>
    </row>
    <row r="36" spans="1:60" s="2" customFormat="1" ht="10.5" customHeight="1">
      <c r="A36" s="177"/>
      <c r="B36" s="177" t="s">
        <v>514</v>
      </c>
      <c r="C36" s="184">
        <v>1568726401</v>
      </c>
      <c r="D36" s="184">
        <v>1511115355.3100004</v>
      </c>
      <c r="E36" s="184">
        <v>344978957.18000102</v>
      </c>
      <c r="F36" s="184">
        <v>334858561.94000077</v>
      </c>
      <c r="G36" s="184"/>
      <c r="H36" s="176">
        <f t="shared" si="0"/>
        <v>22.159695536367945</v>
      </c>
      <c r="I36" s="176">
        <f t="shared" si="1"/>
        <v>97.066373171648351</v>
      </c>
      <c r="J36" s="39"/>
      <c r="K36" s="41"/>
      <c r="L36" s="41"/>
      <c r="M36" s="37"/>
      <c r="N36" s="37"/>
      <c r="O36" s="37"/>
      <c r="P36" s="38"/>
      <c r="Q36" s="38"/>
      <c r="R36" s="39"/>
      <c r="S36" s="40"/>
      <c r="T36" s="40"/>
      <c r="BF36" s="184" t="e">
        <f>+#REF!</f>
        <v>#REF!</v>
      </c>
      <c r="BG36" s="184" t="e">
        <f>+#REF!</f>
        <v>#REF!</v>
      </c>
      <c r="BH36" s="184" t="e">
        <f>+#REF!</f>
        <v>#REF!</v>
      </c>
    </row>
    <row r="37" spans="1:60" s="2" customFormat="1" ht="10.5" customHeight="1">
      <c r="A37" s="182"/>
      <c r="B37" s="182" t="s">
        <v>513</v>
      </c>
      <c r="C37" s="180">
        <v>197465040</v>
      </c>
      <c r="D37" s="180">
        <v>196767055</v>
      </c>
      <c r="E37" s="180">
        <v>34336952.079999998</v>
      </c>
      <c r="F37" s="180">
        <v>27466443.920000002</v>
      </c>
      <c r="G37" s="180"/>
      <c r="H37" s="176">
        <f t="shared" si="0"/>
        <v>13.958863144035977</v>
      </c>
      <c r="I37" s="176">
        <f t="shared" si="1"/>
        <v>79.990920149252815</v>
      </c>
      <c r="J37" s="39"/>
      <c r="K37" s="41"/>
      <c r="L37" s="41"/>
      <c r="M37" s="37"/>
      <c r="N37" s="37"/>
      <c r="O37" s="37"/>
      <c r="P37" s="38"/>
      <c r="Q37" s="38"/>
      <c r="R37" s="39"/>
      <c r="S37" s="40"/>
      <c r="T37" s="40"/>
      <c r="BF37" s="180" t="e">
        <f>+#REF!</f>
        <v>#REF!</v>
      </c>
      <c r="BG37" s="180" t="e">
        <f>+#REF!</f>
        <v>#REF!</v>
      </c>
      <c r="BH37" s="180" t="e">
        <f>+#REF!</f>
        <v>#REF!</v>
      </c>
    </row>
    <row r="38" spans="1:60" s="2" customFormat="1" ht="10.5" customHeight="1">
      <c r="A38" s="177"/>
      <c r="B38" s="177" t="s">
        <v>512</v>
      </c>
      <c r="C38" s="180">
        <v>68910654.499999985</v>
      </c>
      <c r="D38" s="180">
        <v>68011758.563499987</v>
      </c>
      <c r="E38" s="180">
        <v>13093091.6975</v>
      </c>
      <c r="F38" s="180">
        <v>11909040.442</v>
      </c>
      <c r="G38" s="180"/>
      <c r="H38" s="176">
        <f t="shared" si="0"/>
        <v>17.510266891394938</v>
      </c>
      <c r="I38" s="176">
        <f t="shared" si="1"/>
        <v>90.956671786495747</v>
      </c>
      <c r="J38" s="39"/>
      <c r="K38" s="41"/>
      <c r="L38" s="41"/>
      <c r="M38" s="37"/>
      <c r="N38" s="37"/>
      <c r="O38" s="37"/>
      <c r="P38" s="38"/>
      <c r="Q38" s="38"/>
      <c r="R38" s="39"/>
      <c r="S38" s="40"/>
      <c r="T38" s="40"/>
      <c r="BF38" s="180" t="e">
        <f>+#REF!</f>
        <v>#REF!</v>
      </c>
      <c r="BG38" s="180" t="e">
        <f>+#REF!</f>
        <v>#REF!</v>
      </c>
      <c r="BH38" s="180" t="e">
        <f>+#REF!</f>
        <v>#REF!</v>
      </c>
    </row>
    <row r="39" spans="1:60" s="2" customFormat="1" ht="10.5" customHeight="1">
      <c r="A39" s="182"/>
      <c r="B39" s="182" t="s">
        <v>511</v>
      </c>
      <c r="C39" s="180">
        <v>94443837.299999982</v>
      </c>
      <c r="D39" s="180">
        <v>94442637.150000036</v>
      </c>
      <c r="E39" s="180">
        <v>21337562.045999989</v>
      </c>
      <c r="F39" s="180">
        <v>20154479.183999985</v>
      </c>
      <c r="G39" s="180"/>
      <c r="H39" s="176">
        <f t="shared" si="0"/>
        <v>21.340445155072608</v>
      </c>
      <c r="I39" s="176">
        <f t="shared" si="1"/>
        <v>94.455398140380382</v>
      </c>
      <c r="J39" s="39"/>
      <c r="K39" s="41"/>
      <c r="L39" s="41"/>
      <c r="M39" s="37"/>
      <c r="N39" s="37"/>
      <c r="O39" s="37"/>
      <c r="P39" s="38"/>
      <c r="Q39" s="38"/>
      <c r="R39" s="39"/>
      <c r="S39" s="40"/>
      <c r="T39" s="40"/>
      <c r="BF39" s="180" t="e">
        <f>+#REF!</f>
        <v>#REF!</v>
      </c>
      <c r="BG39" s="180" t="e">
        <f>+#REF!</f>
        <v>#REF!</v>
      </c>
      <c r="BH39" s="180" t="e">
        <f>+#REF!</f>
        <v>#REF!</v>
      </c>
    </row>
    <row r="40" spans="1:60" s="2" customFormat="1" ht="10.5" customHeight="1">
      <c r="A40" s="182"/>
      <c r="B40" s="182" t="s">
        <v>510</v>
      </c>
      <c r="C40" s="180">
        <v>193425305</v>
      </c>
      <c r="D40" s="180">
        <v>193425305.00000003</v>
      </c>
      <c r="E40" s="180">
        <v>23767049.86999999</v>
      </c>
      <c r="F40" s="180">
        <v>22518227.839999989</v>
      </c>
      <c r="G40" s="180"/>
      <c r="H40" s="176">
        <f t="shared" ref="H40:H71" si="2">IFERROR(F40/D40*100,"n.a.")</f>
        <v>11.641821032672011</v>
      </c>
      <c r="I40" s="176">
        <f t="shared" ref="I40:I71" si="3">IFERROR(F40/E40*100,"n.a.")</f>
        <v>94.745574074903047</v>
      </c>
      <c r="J40" s="39"/>
      <c r="K40" s="41"/>
      <c r="L40" s="41"/>
      <c r="M40" s="37"/>
      <c r="N40" s="37"/>
      <c r="O40" s="37"/>
      <c r="P40" s="38"/>
      <c r="Q40" s="38"/>
      <c r="R40" s="39"/>
      <c r="S40" s="40"/>
      <c r="T40" s="40"/>
      <c r="BF40" s="180" t="e">
        <f>+#REF!</f>
        <v>#REF!</v>
      </c>
      <c r="BG40" s="180" t="e">
        <f>+#REF!</f>
        <v>#REF!</v>
      </c>
      <c r="BH40" s="180" t="e">
        <f>+#REF!</f>
        <v>#REF!</v>
      </c>
    </row>
    <row r="41" spans="1:60" s="2" customFormat="1" ht="10.5" customHeight="1">
      <c r="A41" s="182"/>
      <c r="B41" s="182" t="s">
        <v>509</v>
      </c>
      <c r="C41" s="180">
        <v>939406.95</v>
      </c>
      <c r="D41" s="180">
        <v>1831906.95</v>
      </c>
      <c r="E41" s="180">
        <v>9150</v>
      </c>
      <c r="F41" s="180">
        <v>1700.19</v>
      </c>
      <c r="G41" s="180"/>
      <c r="H41" s="176">
        <f t="shared" si="2"/>
        <v>9.2809844954188314E-2</v>
      </c>
      <c r="I41" s="176">
        <f t="shared" si="3"/>
        <v>18.581311475409837</v>
      </c>
      <c r="J41" s="39"/>
      <c r="K41" s="41"/>
      <c r="L41" s="41"/>
      <c r="M41" s="37"/>
      <c r="N41" s="37"/>
      <c r="O41" s="37"/>
      <c r="P41" s="38"/>
      <c r="Q41" s="38"/>
      <c r="R41" s="39"/>
      <c r="S41" s="40"/>
      <c r="T41" s="40"/>
      <c r="BF41" s="180" t="e">
        <f>+#REF!</f>
        <v>#REF!</v>
      </c>
      <c r="BG41" s="180" t="e">
        <f>+#REF!</f>
        <v>#REF!</v>
      </c>
      <c r="BH41" s="180" t="e">
        <f>+#REF!</f>
        <v>#REF!</v>
      </c>
    </row>
    <row r="42" spans="1:60" s="2" customFormat="1" ht="10.5" customHeight="1">
      <c r="A42" s="182"/>
      <c r="B42" s="182" t="s">
        <v>508</v>
      </c>
      <c r="C42" s="180">
        <v>26488499.79999999</v>
      </c>
      <c r="D42" s="180">
        <v>23498535.190499995</v>
      </c>
      <c r="E42" s="180">
        <v>2595293.3445000006</v>
      </c>
      <c r="F42" s="180">
        <v>2463317.2350000008</v>
      </c>
      <c r="G42" s="180"/>
      <c r="H42" s="176">
        <f t="shared" si="2"/>
        <v>10.482854420627344</v>
      </c>
      <c r="I42" s="176">
        <f t="shared" si="3"/>
        <v>94.914790276802947</v>
      </c>
      <c r="J42" s="39"/>
      <c r="K42" s="41"/>
      <c r="L42" s="41"/>
      <c r="M42" s="37"/>
      <c r="N42" s="37"/>
      <c r="O42" s="37"/>
      <c r="P42" s="38"/>
      <c r="Q42" s="38"/>
      <c r="R42" s="39"/>
      <c r="S42" s="40"/>
      <c r="T42" s="40"/>
      <c r="BF42" s="180" t="e">
        <f>+#REF!</f>
        <v>#REF!</v>
      </c>
      <c r="BG42" s="180" t="e">
        <f>+#REF!</f>
        <v>#REF!</v>
      </c>
      <c r="BH42" s="180" t="e">
        <f>+#REF!</f>
        <v>#REF!</v>
      </c>
    </row>
    <row r="43" spans="1:60" s="2" customFormat="1" ht="10.5" customHeight="1">
      <c r="A43" s="182"/>
      <c r="B43" s="182" t="s">
        <v>507</v>
      </c>
      <c r="C43" s="180">
        <v>3195649284</v>
      </c>
      <c r="D43" s="180">
        <v>2280345300</v>
      </c>
      <c r="E43" s="180">
        <v>0</v>
      </c>
      <c r="F43" s="180">
        <v>0</v>
      </c>
      <c r="G43" s="180"/>
      <c r="H43" s="176">
        <f t="shared" si="2"/>
        <v>0</v>
      </c>
      <c r="I43" s="176" t="str">
        <f t="shared" si="3"/>
        <v>n.a.</v>
      </c>
      <c r="J43" s="39"/>
      <c r="K43" s="41"/>
      <c r="L43" s="41"/>
      <c r="M43" s="37"/>
      <c r="N43" s="37"/>
      <c r="O43" s="37"/>
      <c r="P43" s="38"/>
      <c r="Q43" s="38"/>
      <c r="R43" s="39"/>
      <c r="S43" s="40"/>
      <c r="T43" s="40"/>
      <c r="BF43" s="180" t="e">
        <f>+#REF!</f>
        <v>#REF!</v>
      </c>
      <c r="BG43" s="180" t="e">
        <f>+#REF!</f>
        <v>#REF!</v>
      </c>
      <c r="BH43" s="180" t="e">
        <f>+#REF!</f>
        <v>#REF!</v>
      </c>
    </row>
    <row r="44" spans="1:60" s="2" customFormat="1" ht="10.5" customHeight="1">
      <c r="A44" s="182"/>
      <c r="B44" s="182" t="s">
        <v>39</v>
      </c>
      <c r="C44" s="180">
        <v>10413603</v>
      </c>
      <c r="D44" s="180">
        <v>10329346</v>
      </c>
      <c r="E44" s="180">
        <v>2362144.92</v>
      </c>
      <c r="F44" s="180">
        <v>2299954.7000000002</v>
      </c>
      <c r="G44" s="180"/>
      <c r="H44" s="176">
        <f t="shared" si="2"/>
        <v>22.266218016126096</v>
      </c>
      <c r="I44" s="176">
        <f t="shared" si="3"/>
        <v>97.36721403189776</v>
      </c>
      <c r="J44" s="39"/>
      <c r="K44" s="41"/>
      <c r="L44" s="41"/>
      <c r="M44" s="37"/>
      <c r="N44" s="37"/>
      <c r="O44" s="37"/>
      <c r="P44" s="38"/>
      <c r="Q44" s="38"/>
      <c r="R44" s="39"/>
      <c r="S44" s="40"/>
      <c r="T44" s="40"/>
      <c r="BF44" s="180" t="e">
        <f>+#REF!</f>
        <v>#REF!</v>
      </c>
      <c r="BG44" s="180" t="e">
        <f>+#REF!</f>
        <v>#REF!</v>
      </c>
      <c r="BH44" s="180" t="e">
        <f>+#REF!</f>
        <v>#REF!</v>
      </c>
    </row>
    <row r="45" spans="1:60" s="2" customFormat="1" ht="10.5" customHeight="1">
      <c r="A45" s="177"/>
      <c r="B45" s="177" t="s">
        <v>54</v>
      </c>
      <c r="C45" s="180">
        <v>4075378.9499999988</v>
      </c>
      <c r="D45" s="180">
        <v>4075378.9499999988</v>
      </c>
      <c r="E45" s="180">
        <v>759638.98050000006</v>
      </c>
      <c r="F45" s="180">
        <v>733513.50599999994</v>
      </c>
      <c r="G45" s="180"/>
      <c r="H45" s="176">
        <f t="shared" si="2"/>
        <v>17.99865767084065</v>
      </c>
      <c r="I45" s="176">
        <f t="shared" si="3"/>
        <v>96.56080385938013</v>
      </c>
      <c r="J45" s="39"/>
      <c r="K45" s="41"/>
      <c r="L45" s="41"/>
      <c r="M45" s="37"/>
      <c r="N45" s="37"/>
      <c r="O45" s="37"/>
      <c r="P45" s="38"/>
      <c r="Q45" s="38"/>
      <c r="R45" s="39"/>
      <c r="S45" s="40"/>
      <c r="T45" s="40"/>
      <c r="BF45" s="180" t="e">
        <f>+#REF!</f>
        <v>#REF!</v>
      </c>
      <c r="BG45" s="180" t="e">
        <f>+#REF!</f>
        <v>#REF!</v>
      </c>
      <c r="BH45" s="180" t="e">
        <f>+#REF!</f>
        <v>#REF!</v>
      </c>
    </row>
    <row r="46" spans="1:60" s="2" customFormat="1" ht="10.5" customHeight="1">
      <c r="A46" s="182"/>
      <c r="B46" s="182" t="s">
        <v>21</v>
      </c>
      <c r="C46" s="180">
        <v>126379590.59999998</v>
      </c>
      <c r="D46" s="180">
        <v>64909206.8565</v>
      </c>
      <c r="E46" s="180">
        <v>14817522.859999999</v>
      </c>
      <c r="F46" s="180">
        <v>14424117.575999999</v>
      </c>
      <c r="G46" s="180"/>
      <c r="H46" s="176">
        <f t="shared" si="2"/>
        <v>22.221990183747824</v>
      </c>
      <c r="I46" s="176">
        <f t="shared" si="3"/>
        <v>97.344999648611989</v>
      </c>
      <c r="J46" s="39"/>
      <c r="K46" s="41"/>
      <c r="L46" s="41"/>
      <c r="M46" s="37"/>
      <c r="N46" s="37"/>
      <c r="O46" s="37"/>
      <c r="P46" s="38"/>
      <c r="Q46" s="38"/>
      <c r="R46" s="39"/>
      <c r="S46" s="40"/>
      <c r="T46" s="40"/>
      <c r="BF46" s="180" t="e">
        <f>+#REF!</f>
        <v>#REF!</v>
      </c>
      <c r="BG46" s="180" t="e">
        <f>+#REF!</f>
        <v>#REF!</v>
      </c>
      <c r="BH46" s="180" t="e">
        <f>+#REF!</f>
        <v>#REF!</v>
      </c>
    </row>
    <row r="47" spans="1:60" s="2" customFormat="1" ht="10.5" customHeight="1">
      <c r="A47" s="182"/>
      <c r="B47" s="182" t="s">
        <v>506</v>
      </c>
      <c r="C47" s="180">
        <v>83432</v>
      </c>
      <c r="D47" s="180">
        <v>83432</v>
      </c>
      <c r="E47" s="180">
        <v>0</v>
      </c>
      <c r="F47" s="180">
        <v>0</v>
      </c>
      <c r="G47" s="180"/>
      <c r="H47" s="176">
        <f t="shared" si="2"/>
        <v>0</v>
      </c>
      <c r="I47" s="176" t="str">
        <f t="shared" si="3"/>
        <v>n.a.</v>
      </c>
      <c r="J47" s="39"/>
      <c r="K47" s="41"/>
      <c r="L47" s="41"/>
      <c r="M47" s="37"/>
      <c r="N47" s="37"/>
      <c r="O47" s="37"/>
      <c r="P47" s="38"/>
      <c r="Q47" s="38"/>
      <c r="R47" s="39"/>
      <c r="S47" s="40"/>
      <c r="T47" s="40"/>
      <c r="BF47" s="180" t="e">
        <f>+#REF!</f>
        <v>#REF!</v>
      </c>
      <c r="BG47" s="180" t="e">
        <f>+#REF!</f>
        <v>#REF!</v>
      </c>
      <c r="BH47" s="180" t="e">
        <f>+#REF!</f>
        <v>#REF!</v>
      </c>
    </row>
    <row r="48" spans="1:60" s="2" customFormat="1" ht="10.5" customHeight="1">
      <c r="A48" s="182"/>
      <c r="B48" s="182" t="s">
        <v>505</v>
      </c>
      <c r="C48" s="180">
        <v>234894914</v>
      </c>
      <c r="D48" s="180">
        <v>234894914</v>
      </c>
      <c r="E48" s="180">
        <v>9588831.6400000006</v>
      </c>
      <c r="F48" s="180">
        <v>9588831.6400000006</v>
      </c>
      <c r="G48" s="180"/>
      <c r="H48" s="176">
        <f t="shared" si="2"/>
        <v>4.0821793357347875</v>
      </c>
      <c r="I48" s="176">
        <f t="shared" si="3"/>
        <v>100</v>
      </c>
      <c r="J48" s="39"/>
      <c r="K48" s="41"/>
      <c r="L48" s="41"/>
      <c r="M48" s="37"/>
      <c r="N48" s="37"/>
      <c r="O48" s="37"/>
      <c r="P48" s="38"/>
      <c r="Q48" s="38"/>
      <c r="R48" s="39"/>
      <c r="S48" s="40"/>
      <c r="T48" s="40"/>
      <c r="BF48" s="180" t="e">
        <f>+#REF!</f>
        <v>#REF!</v>
      </c>
      <c r="BG48" s="180" t="e">
        <f>+#REF!</f>
        <v>#REF!</v>
      </c>
      <c r="BH48" s="180" t="e">
        <f>+#REF!</f>
        <v>#REF!</v>
      </c>
    </row>
    <row r="49" spans="1:60" s="2" customFormat="1" ht="10.5" customHeight="1">
      <c r="A49" s="182"/>
      <c r="B49" s="182" t="s">
        <v>14</v>
      </c>
      <c r="C49" s="180">
        <v>315747492</v>
      </c>
      <c r="D49" s="180">
        <v>324708696.00999999</v>
      </c>
      <c r="E49" s="180">
        <v>93920880.109999985</v>
      </c>
      <c r="F49" s="180">
        <v>93920880.109999985</v>
      </c>
      <c r="G49" s="180"/>
      <c r="H49" s="176">
        <f t="shared" si="2"/>
        <v>28.924658090187865</v>
      </c>
      <c r="I49" s="176">
        <f t="shared" si="3"/>
        <v>100</v>
      </c>
      <c r="J49" s="39"/>
      <c r="K49" s="41"/>
      <c r="L49" s="41"/>
      <c r="M49" s="37"/>
      <c r="N49" s="37"/>
      <c r="O49" s="37"/>
      <c r="P49" s="38"/>
      <c r="Q49" s="38"/>
      <c r="R49" s="39"/>
      <c r="S49" s="40"/>
      <c r="T49" s="40"/>
      <c r="BF49" s="180" t="e">
        <f>+#REF!</f>
        <v>#REF!</v>
      </c>
      <c r="BG49" s="180" t="e">
        <f>+#REF!</f>
        <v>#REF!</v>
      </c>
      <c r="BH49" s="180" t="e">
        <f>+#REF!</f>
        <v>#REF!</v>
      </c>
    </row>
    <row r="50" spans="1:60" s="2" customFormat="1" ht="10.5" customHeight="1">
      <c r="A50" s="182"/>
      <c r="B50" s="182" t="s">
        <v>85</v>
      </c>
      <c r="C50" s="180">
        <v>743078961.38</v>
      </c>
      <c r="D50" s="180">
        <v>743078961.38</v>
      </c>
      <c r="E50" s="180">
        <v>112395919.51659998</v>
      </c>
      <c r="F50" s="180">
        <v>32381765.8046</v>
      </c>
      <c r="G50" s="180"/>
      <c r="H50" s="176">
        <f t="shared" si="2"/>
        <v>4.357782616326884</v>
      </c>
      <c r="I50" s="176">
        <f t="shared" si="3"/>
        <v>28.81044609436864</v>
      </c>
      <c r="J50" s="39"/>
      <c r="K50" s="41"/>
      <c r="L50" s="41"/>
      <c r="M50" s="37"/>
      <c r="N50" s="37"/>
      <c r="O50" s="37"/>
      <c r="P50" s="38"/>
      <c r="Q50" s="38"/>
      <c r="R50" s="39"/>
      <c r="S50" s="40"/>
      <c r="T50" s="40"/>
      <c r="BF50" s="180" t="e">
        <f>+#REF!</f>
        <v>#REF!</v>
      </c>
      <c r="BG50" s="180" t="e">
        <f>+#REF!</f>
        <v>#REF!</v>
      </c>
      <c r="BH50" s="180" t="e">
        <f>+#REF!</f>
        <v>#REF!</v>
      </c>
    </row>
    <row r="51" spans="1:60" s="2" customFormat="1" ht="10.5" customHeight="1">
      <c r="A51" s="182"/>
      <c r="B51" s="182" t="s">
        <v>76</v>
      </c>
      <c r="C51" s="180">
        <v>1999999998</v>
      </c>
      <c r="D51" s="180">
        <v>1999999997.9999995</v>
      </c>
      <c r="E51" s="180">
        <v>98566179.170000017</v>
      </c>
      <c r="F51" s="180">
        <v>97609146.230000019</v>
      </c>
      <c r="G51" s="180"/>
      <c r="H51" s="176">
        <f t="shared" si="2"/>
        <v>4.8804573163804594</v>
      </c>
      <c r="I51" s="176">
        <f t="shared" si="3"/>
        <v>99.029045309396267</v>
      </c>
      <c r="J51" s="39"/>
      <c r="K51" s="41"/>
      <c r="L51" s="41"/>
      <c r="M51" s="37"/>
      <c r="N51" s="37"/>
      <c r="O51" s="37"/>
      <c r="P51" s="38"/>
      <c r="Q51" s="38"/>
      <c r="R51" s="39"/>
      <c r="S51" s="40"/>
      <c r="T51" s="40"/>
      <c r="BF51" s="180" t="e">
        <f>+#REF!</f>
        <v>#REF!</v>
      </c>
      <c r="BG51" s="180" t="e">
        <f>+#REF!</f>
        <v>#REF!</v>
      </c>
      <c r="BH51" s="180" t="e">
        <f>+#REF!</f>
        <v>#REF!</v>
      </c>
    </row>
    <row r="52" spans="1:60" s="2" customFormat="1" ht="10.5" customHeight="1">
      <c r="A52" s="182"/>
      <c r="B52" s="182" t="s">
        <v>504</v>
      </c>
      <c r="C52" s="180">
        <v>188570937</v>
      </c>
      <c r="D52" s="180">
        <v>162170937</v>
      </c>
      <c r="E52" s="180">
        <v>0</v>
      </c>
      <c r="F52" s="180">
        <v>0</v>
      </c>
      <c r="G52" s="180"/>
      <c r="H52" s="176">
        <f t="shared" si="2"/>
        <v>0</v>
      </c>
      <c r="I52" s="176" t="str">
        <f t="shared" si="3"/>
        <v>n.a.</v>
      </c>
      <c r="J52" s="39"/>
      <c r="K52" s="41"/>
      <c r="L52" s="41"/>
      <c r="M52" s="37"/>
      <c r="N52" s="37"/>
      <c r="O52" s="37"/>
      <c r="P52" s="38"/>
      <c r="Q52" s="38"/>
      <c r="R52" s="39"/>
      <c r="S52" s="40"/>
      <c r="T52" s="40"/>
      <c r="BF52" s="180" t="e">
        <f>+#REF!</f>
        <v>#REF!</v>
      </c>
      <c r="BG52" s="180" t="e">
        <f>+#REF!</f>
        <v>#REF!</v>
      </c>
      <c r="BH52" s="180" t="e">
        <f>+#REF!</f>
        <v>#REF!</v>
      </c>
    </row>
    <row r="53" spans="1:60" s="2" customFormat="1" ht="10.5" customHeight="1">
      <c r="A53" s="182"/>
      <c r="B53" s="182" t="s">
        <v>503</v>
      </c>
      <c r="C53" s="180">
        <v>44397912</v>
      </c>
      <c r="D53" s="180">
        <v>44397912</v>
      </c>
      <c r="E53" s="180">
        <v>0</v>
      </c>
      <c r="F53" s="180">
        <v>0</v>
      </c>
      <c r="G53" s="180"/>
      <c r="H53" s="176">
        <f t="shared" si="2"/>
        <v>0</v>
      </c>
      <c r="I53" s="176" t="str">
        <f t="shared" si="3"/>
        <v>n.a.</v>
      </c>
      <c r="J53" s="39"/>
      <c r="K53" s="41"/>
      <c r="L53" s="41"/>
      <c r="M53" s="37"/>
      <c r="N53" s="37"/>
      <c r="O53" s="37"/>
      <c r="P53" s="38"/>
      <c r="Q53" s="38"/>
      <c r="R53" s="39"/>
      <c r="S53" s="40"/>
      <c r="T53" s="40"/>
      <c r="BF53" s="180" t="e">
        <f>+#REF!</f>
        <v>#REF!</v>
      </c>
      <c r="BG53" s="180" t="e">
        <f>+#REF!</f>
        <v>#REF!</v>
      </c>
      <c r="BH53" s="180" t="e">
        <f>+#REF!</f>
        <v>#REF!</v>
      </c>
    </row>
    <row r="54" spans="1:60" s="2" customFormat="1" ht="10.5" customHeight="1">
      <c r="A54" s="358" t="s">
        <v>502</v>
      </c>
      <c r="B54" s="358"/>
      <c r="C54" s="131">
        <f>SUM(C55:C60)</f>
        <v>878283185.14979994</v>
      </c>
      <c r="D54" s="131">
        <f>SUM(D55:D60)</f>
        <v>962410815.62458897</v>
      </c>
      <c r="E54" s="131">
        <f>SUM(E55:E60)</f>
        <v>529092144.94882905</v>
      </c>
      <c r="F54" s="131">
        <f>SUM(F55:F60)</f>
        <v>456114542.371086</v>
      </c>
      <c r="G54" s="131"/>
      <c r="H54" s="179">
        <f t="shared" si="2"/>
        <v>47.392915267174665</v>
      </c>
      <c r="I54" s="179">
        <f t="shared" si="3"/>
        <v>86.207014548514778</v>
      </c>
      <c r="J54" s="39"/>
      <c r="K54" s="41"/>
      <c r="L54" s="41"/>
      <c r="M54" s="37"/>
      <c r="N54" s="37"/>
      <c r="O54" s="37"/>
      <c r="P54" s="38"/>
      <c r="Q54" s="38"/>
      <c r="R54" s="39"/>
      <c r="S54" s="40"/>
      <c r="T54" s="40"/>
      <c r="BF54" s="131" t="e">
        <f>SUM(BF55:BF59)</f>
        <v>#REF!</v>
      </c>
      <c r="BG54" s="131" t="e">
        <f>SUM(BG55:BG59)</f>
        <v>#REF!</v>
      </c>
      <c r="BH54" s="131" t="e">
        <f>SUM(BH55:BH59)</f>
        <v>#REF!</v>
      </c>
    </row>
    <row r="55" spans="1:60" s="2" customFormat="1" ht="10.5" customHeight="1">
      <c r="A55" s="182"/>
      <c r="B55" s="182" t="s">
        <v>39</v>
      </c>
      <c r="C55" s="180">
        <v>2668192.8498</v>
      </c>
      <c r="D55" s="180">
        <v>4748477.1355889989</v>
      </c>
      <c r="E55" s="180">
        <v>686546.25882900017</v>
      </c>
      <c r="F55" s="180">
        <v>672071.36608600023</v>
      </c>
      <c r="G55" s="180"/>
      <c r="H55" s="176">
        <f t="shared" si="2"/>
        <v>14.153408490670488</v>
      </c>
      <c r="I55" s="176">
        <f t="shared" si="3"/>
        <v>97.89163620705051</v>
      </c>
      <c r="J55" s="39"/>
      <c r="K55" s="41"/>
      <c r="L55" s="41"/>
      <c r="M55" s="37"/>
      <c r="N55" s="37"/>
      <c r="O55" s="37"/>
      <c r="P55" s="38"/>
      <c r="Q55" s="38"/>
      <c r="R55" s="39"/>
      <c r="S55" s="40"/>
      <c r="T55" s="40"/>
      <c r="BF55" s="180" t="e">
        <f>+#REF!</f>
        <v>#REF!</v>
      </c>
      <c r="BG55" s="180" t="e">
        <f>+#REF!</f>
        <v>#REF!</v>
      </c>
      <c r="BH55" s="180" t="e">
        <f>+#REF!</f>
        <v>#REF!</v>
      </c>
    </row>
    <row r="56" spans="1:60" s="2" customFormat="1" ht="10.5" customHeight="1">
      <c r="A56" s="182"/>
      <c r="B56" s="182" t="s">
        <v>501</v>
      </c>
      <c r="C56" s="180">
        <v>213174498.5</v>
      </c>
      <c r="D56" s="180">
        <v>218442646.28000009</v>
      </c>
      <c r="E56" s="180">
        <v>30235647.780000012</v>
      </c>
      <c r="F56" s="180">
        <v>29348462.860000018</v>
      </c>
      <c r="G56" s="180"/>
      <c r="H56" s="176">
        <f t="shared" si="2"/>
        <v>13.435317397858803</v>
      </c>
      <c r="I56" s="176">
        <f t="shared" si="3"/>
        <v>97.065765131095219</v>
      </c>
      <c r="J56" s="39"/>
      <c r="K56" s="41"/>
      <c r="L56" s="41"/>
      <c r="M56" s="37"/>
      <c r="N56" s="37"/>
      <c r="O56" s="37"/>
      <c r="P56" s="38"/>
      <c r="Q56" s="38"/>
      <c r="R56" s="39"/>
      <c r="S56" s="40"/>
      <c r="T56" s="40"/>
      <c r="BF56" s="180" t="e">
        <f>+#REF!</f>
        <v>#REF!</v>
      </c>
      <c r="BG56" s="180" t="e">
        <f>+#REF!</f>
        <v>#REF!</v>
      </c>
      <c r="BH56" s="180" t="e">
        <f>+#REF!</f>
        <v>#REF!</v>
      </c>
    </row>
    <row r="57" spans="1:60" s="2" customFormat="1" ht="10.5" customHeight="1">
      <c r="A57" s="182"/>
      <c r="B57" s="182" t="s">
        <v>500</v>
      </c>
      <c r="C57" s="180">
        <v>55985485</v>
      </c>
      <c r="D57" s="180">
        <v>136023557.03499997</v>
      </c>
      <c r="E57" s="180">
        <v>13626304.045</v>
      </c>
      <c r="F57" s="180">
        <v>13088778.329999998</v>
      </c>
      <c r="G57" s="180"/>
      <c r="H57" s="176">
        <f t="shared" si="2"/>
        <v>9.6224349776650442</v>
      </c>
      <c r="I57" s="176">
        <f t="shared" si="3"/>
        <v>96.055234690016761</v>
      </c>
      <c r="J57" s="39"/>
      <c r="K57" s="41"/>
      <c r="L57" s="41"/>
      <c r="M57" s="37"/>
      <c r="N57" s="37"/>
      <c r="O57" s="37"/>
      <c r="P57" s="38"/>
      <c r="Q57" s="38"/>
      <c r="R57" s="39"/>
      <c r="S57" s="40"/>
      <c r="T57" s="40"/>
      <c r="BF57" s="180" t="e">
        <f>+#REF!</f>
        <v>#REF!</v>
      </c>
      <c r="BG57" s="180" t="e">
        <f>+#REF!</f>
        <v>#REF!</v>
      </c>
      <c r="BH57" s="180" t="e">
        <f>+#REF!</f>
        <v>#REF!</v>
      </c>
    </row>
    <row r="58" spans="1:60" s="2" customFormat="1" ht="10.5" customHeight="1">
      <c r="A58" s="182"/>
      <c r="B58" s="182" t="s">
        <v>499</v>
      </c>
      <c r="C58" s="180">
        <v>83407006</v>
      </c>
      <c r="D58" s="180">
        <v>85267424.239999965</v>
      </c>
      <c r="E58" s="180">
        <v>17540243.315000001</v>
      </c>
      <c r="F58" s="180">
        <v>17319936.825000003</v>
      </c>
      <c r="G58" s="180"/>
      <c r="H58" s="176">
        <f t="shared" si="2"/>
        <v>20.312489768953306</v>
      </c>
      <c r="I58" s="176">
        <f t="shared" si="3"/>
        <v>98.743994105192385</v>
      </c>
      <c r="J58" s="39"/>
      <c r="K58" s="41"/>
      <c r="L58" s="41"/>
      <c r="M58" s="37"/>
      <c r="N58" s="37"/>
      <c r="O58" s="37"/>
      <c r="P58" s="38"/>
      <c r="Q58" s="38"/>
      <c r="R58" s="39"/>
      <c r="S58" s="40"/>
      <c r="T58" s="40"/>
      <c r="BF58" s="180" t="e">
        <f>+#REF!</f>
        <v>#REF!</v>
      </c>
      <c r="BG58" s="180" t="e">
        <f>+#REF!</f>
        <v>#REF!</v>
      </c>
      <c r="BH58" s="180" t="e">
        <f>+#REF!</f>
        <v>#REF!</v>
      </c>
    </row>
    <row r="59" spans="1:60" s="2" customFormat="1" ht="10.5" customHeight="1">
      <c r="A59" s="177"/>
      <c r="B59" s="177" t="s">
        <v>498</v>
      </c>
      <c r="C59" s="180">
        <v>68275002.799999967</v>
      </c>
      <c r="D59" s="180">
        <v>63155710.933999978</v>
      </c>
      <c r="E59" s="180">
        <v>12230403.550000006</v>
      </c>
      <c r="F59" s="180">
        <v>10912292.99</v>
      </c>
      <c r="G59" s="180"/>
      <c r="H59" s="176">
        <f t="shared" si="2"/>
        <v>17.278394667116874</v>
      </c>
      <c r="I59" s="176">
        <f t="shared" si="3"/>
        <v>89.222673196257645</v>
      </c>
      <c r="J59" s="39"/>
      <c r="K59" s="41"/>
      <c r="L59" s="41"/>
      <c r="M59" s="37"/>
      <c r="N59" s="37"/>
      <c r="O59" s="37"/>
      <c r="P59" s="38"/>
      <c r="Q59" s="38"/>
      <c r="R59" s="39"/>
      <c r="S59" s="40"/>
      <c r="T59" s="40"/>
      <c r="BF59" s="180" t="e">
        <f>+#REF!</f>
        <v>#REF!</v>
      </c>
      <c r="BG59" s="180" t="e">
        <f>+#REF!</f>
        <v>#REF!</v>
      </c>
      <c r="BH59" s="180" t="e">
        <f>+#REF!</f>
        <v>#REF!</v>
      </c>
    </row>
    <row r="60" spans="1:60" s="2" customFormat="1" ht="10.5" customHeight="1">
      <c r="A60" s="177"/>
      <c r="B60" s="177" t="s">
        <v>497</v>
      </c>
      <c r="C60" s="180">
        <v>454773000</v>
      </c>
      <c r="D60" s="180">
        <v>454773000</v>
      </c>
      <c r="E60" s="180">
        <v>454773000</v>
      </c>
      <c r="F60" s="180">
        <v>384773000</v>
      </c>
      <c r="G60" s="180"/>
      <c r="H60" s="176">
        <f t="shared" si="2"/>
        <v>84.607705382685424</v>
      </c>
      <c r="I60" s="176">
        <f t="shared" si="3"/>
        <v>84.607705382685424</v>
      </c>
      <c r="J60" s="39"/>
      <c r="K60" s="41"/>
      <c r="L60" s="41"/>
      <c r="M60" s="37"/>
      <c r="N60" s="37"/>
      <c r="O60" s="37"/>
      <c r="P60" s="38"/>
      <c r="Q60" s="38"/>
      <c r="R60" s="39"/>
      <c r="S60" s="40"/>
      <c r="T60" s="40"/>
      <c r="BF60" s="180"/>
      <c r="BG60" s="180"/>
      <c r="BH60" s="180"/>
    </row>
    <row r="61" spans="1:60" s="2" customFormat="1" ht="10.5" customHeight="1">
      <c r="A61" s="358" t="s">
        <v>496</v>
      </c>
      <c r="B61" s="358"/>
      <c r="C61" s="131">
        <f>SUM(C62:C62)</f>
        <v>655000</v>
      </c>
      <c r="D61" s="131">
        <f>SUM(D62:D62)</f>
        <v>655000</v>
      </c>
      <c r="E61" s="131">
        <f>SUM(E62:E62)</f>
        <v>0</v>
      </c>
      <c r="F61" s="131">
        <f>SUM(F62:F62)</f>
        <v>0</v>
      </c>
      <c r="G61" s="131"/>
      <c r="H61" s="179">
        <f t="shared" si="2"/>
        <v>0</v>
      </c>
      <c r="I61" s="179" t="str">
        <f t="shared" si="3"/>
        <v>n.a.</v>
      </c>
      <c r="J61" s="39"/>
      <c r="K61" s="41"/>
      <c r="L61" s="41"/>
      <c r="M61" s="37"/>
      <c r="N61" s="37"/>
      <c r="O61" s="37"/>
      <c r="P61" s="38"/>
      <c r="Q61" s="38"/>
      <c r="R61" s="39"/>
      <c r="S61" s="40"/>
      <c r="T61" s="40"/>
      <c r="BF61" s="131" t="e">
        <f>SUM(BF62:BF62)</f>
        <v>#REF!</v>
      </c>
      <c r="BG61" s="131" t="e">
        <f>SUM(BG62:BG62)</f>
        <v>#REF!</v>
      </c>
      <c r="BH61" s="131" t="e">
        <f>SUM(BH62:BH62)</f>
        <v>#REF!</v>
      </c>
    </row>
    <row r="62" spans="1:60" s="2" customFormat="1" ht="10.5" customHeight="1">
      <c r="A62" s="178"/>
      <c r="B62" s="177" t="s">
        <v>410</v>
      </c>
      <c r="C62" s="180">
        <v>655000</v>
      </c>
      <c r="D62" s="180">
        <v>655000</v>
      </c>
      <c r="E62" s="180">
        <v>0</v>
      </c>
      <c r="F62" s="180">
        <v>0</v>
      </c>
      <c r="G62" s="180"/>
      <c r="H62" s="176">
        <f t="shared" si="2"/>
        <v>0</v>
      </c>
      <c r="I62" s="176" t="str">
        <f t="shared" si="3"/>
        <v>n.a.</v>
      </c>
      <c r="J62" s="39"/>
      <c r="K62" s="41"/>
      <c r="L62" s="41"/>
      <c r="M62" s="37"/>
      <c r="N62" s="37"/>
      <c r="O62" s="37"/>
      <c r="P62" s="38"/>
      <c r="Q62" s="38"/>
      <c r="R62" s="39"/>
      <c r="S62" s="40"/>
      <c r="T62" s="40"/>
      <c r="BF62" s="180" t="e">
        <f>+#REF!</f>
        <v>#REF!</v>
      </c>
      <c r="BG62" s="180" t="e">
        <f>+#REF!</f>
        <v>#REF!</v>
      </c>
      <c r="BH62" s="180" t="e">
        <f>+#REF!</f>
        <v>#REF!</v>
      </c>
    </row>
    <row r="63" spans="1:60" s="2" customFormat="1" ht="10.5" customHeight="1">
      <c r="A63" s="358" t="s">
        <v>495</v>
      </c>
      <c r="B63" s="358"/>
      <c r="C63" s="131">
        <f>SUM(C64:C65)</f>
        <v>6215346263</v>
      </c>
      <c r="D63" s="131">
        <f>SUM(D64:D65)</f>
        <v>6215346263</v>
      </c>
      <c r="E63" s="131">
        <f>SUM(E64:E65)</f>
        <v>6215346263</v>
      </c>
      <c r="F63" s="131">
        <f>SUM(F64:F65)</f>
        <v>179359007</v>
      </c>
      <c r="G63" s="131"/>
      <c r="H63" s="183">
        <f t="shared" si="2"/>
        <v>2.8857444044224119</v>
      </c>
      <c r="I63" s="183">
        <f t="shared" si="3"/>
        <v>2.8857444044224119</v>
      </c>
      <c r="J63" s="39"/>
      <c r="K63" s="41"/>
      <c r="L63" s="41"/>
      <c r="M63" s="37"/>
      <c r="N63" s="37"/>
      <c r="O63" s="37"/>
      <c r="P63" s="38"/>
      <c r="Q63" s="38"/>
      <c r="R63" s="39"/>
      <c r="S63" s="40"/>
      <c r="T63" s="40"/>
      <c r="BF63" s="131" t="e">
        <f>SUM(BF64:BF65)</f>
        <v>#REF!</v>
      </c>
      <c r="BG63" s="131" t="e">
        <f>SUM(BG64:BG65)</f>
        <v>#REF!</v>
      </c>
      <c r="BH63" s="131" t="e">
        <f>SUM(BH64:BH65)</f>
        <v>#REF!</v>
      </c>
    </row>
    <row r="64" spans="1:60" s="2" customFormat="1" ht="10.5" customHeight="1">
      <c r="A64" s="178"/>
      <c r="B64" s="182" t="s">
        <v>494</v>
      </c>
      <c r="C64" s="180">
        <v>6035987256</v>
      </c>
      <c r="D64" s="180">
        <v>6035987256</v>
      </c>
      <c r="E64" s="180">
        <v>6035987256</v>
      </c>
      <c r="F64" s="180">
        <v>0</v>
      </c>
      <c r="G64" s="180"/>
      <c r="H64" s="176">
        <f t="shared" si="2"/>
        <v>0</v>
      </c>
      <c r="I64" s="176">
        <f t="shared" si="3"/>
        <v>0</v>
      </c>
      <c r="J64" s="39"/>
      <c r="K64" s="41"/>
      <c r="L64" s="41"/>
      <c r="M64" s="37"/>
      <c r="N64" s="37"/>
      <c r="O64" s="37"/>
      <c r="P64" s="38"/>
      <c r="Q64" s="38"/>
      <c r="R64" s="39"/>
      <c r="S64" s="40"/>
      <c r="T64" s="40"/>
      <c r="BF64" s="180" t="e">
        <f>+#REF!</f>
        <v>#REF!</v>
      </c>
      <c r="BG64" s="180" t="e">
        <f>+#REF!</f>
        <v>#REF!</v>
      </c>
      <c r="BH64" s="180" t="e">
        <f>+#REF!</f>
        <v>#REF!</v>
      </c>
    </row>
    <row r="65" spans="1:60" s="2" customFormat="1" ht="10.5" customHeight="1">
      <c r="A65" s="178"/>
      <c r="B65" s="182" t="s">
        <v>493</v>
      </c>
      <c r="C65" s="180">
        <v>179359007</v>
      </c>
      <c r="D65" s="180">
        <v>179359007</v>
      </c>
      <c r="E65" s="180">
        <v>179359007</v>
      </c>
      <c r="F65" s="180">
        <v>179359007</v>
      </c>
      <c r="G65" s="180"/>
      <c r="H65" s="176">
        <f t="shared" si="2"/>
        <v>100</v>
      </c>
      <c r="I65" s="176">
        <f t="shared" si="3"/>
        <v>100</v>
      </c>
      <c r="J65" s="39"/>
      <c r="K65" s="41"/>
      <c r="L65" s="41"/>
      <c r="M65" s="37"/>
      <c r="N65" s="37"/>
      <c r="O65" s="37"/>
      <c r="P65" s="38"/>
      <c r="Q65" s="38"/>
      <c r="R65" s="39"/>
      <c r="S65" s="40"/>
      <c r="T65" s="40"/>
      <c r="BF65" s="180" t="e">
        <f>+#REF!</f>
        <v>#REF!</v>
      </c>
      <c r="BG65" s="180" t="e">
        <f>+#REF!</f>
        <v>#REF!</v>
      </c>
      <c r="BH65" s="180" t="e">
        <f>+#REF!</f>
        <v>#REF!</v>
      </c>
    </row>
    <row r="66" spans="1:60" s="2" customFormat="1" ht="10.5" customHeight="1">
      <c r="A66" s="358" t="s">
        <v>492</v>
      </c>
      <c r="B66" s="358"/>
      <c r="C66" s="131">
        <f>SUM(C67:C69)</f>
        <v>366029991.5</v>
      </c>
      <c r="D66" s="131">
        <f>SUM(D67:D69)</f>
        <v>366029991.5</v>
      </c>
      <c r="E66" s="131">
        <f>SUM(E67:E69)</f>
        <v>77048072</v>
      </c>
      <c r="F66" s="131">
        <f>SUM(F67:F69)</f>
        <v>77048072</v>
      </c>
      <c r="G66" s="131"/>
      <c r="H66" s="179">
        <f t="shared" si="2"/>
        <v>21.049660899167055</v>
      </c>
      <c r="I66" s="179">
        <f t="shared" si="3"/>
        <v>100</v>
      </c>
      <c r="J66" s="39"/>
      <c r="K66" s="41"/>
      <c r="L66" s="41"/>
      <c r="M66" s="37"/>
      <c r="N66" s="37"/>
      <c r="O66" s="37"/>
      <c r="P66" s="38"/>
      <c r="Q66" s="38"/>
      <c r="R66" s="39"/>
      <c r="S66" s="40"/>
      <c r="T66" s="40"/>
      <c r="BF66" s="131" t="e">
        <f>SUM(BF67:BF69)</f>
        <v>#REF!</v>
      </c>
      <c r="BG66" s="131" t="e">
        <f>SUM(BG67:BG69)</f>
        <v>#REF!</v>
      </c>
      <c r="BH66" s="131" t="e">
        <f>SUM(BH67:BH69)</f>
        <v>#REF!</v>
      </c>
    </row>
    <row r="67" spans="1:60" s="2" customFormat="1" ht="10.5" customHeight="1">
      <c r="A67" s="181"/>
      <c r="B67" s="177" t="s">
        <v>491</v>
      </c>
      <c r="C67" s="175">
        <v>115517281.5</v>
      </c>
      <c r="D67" s="180">
        <v>115517281.5</v>
      </c>
      <c r="E67" s="180">
        <v>29392023</v>
      </c>
      <c r="F67" s="180">
        <v>29392023</v>
      </c>
      <c r="G67" s="175"/>
      <c r="H67" s="176">
        <f t="shared" si="2"/>
        <v>25.443831968985524</v>
      </c>
      <c r="I67" s="176">
        <f t="shared" si="3"/>
        <v>100</v>
      </c>
      <c r="J67" s="39"/>
      <c r="K67" s="41"/>
      <c r="L67" s="41"/>
      <c r="M67" s="37"/>
      <c r="N67" s="37"/>
      <c r="O67" s="37"/>
      <c r="P67" s="38"/>
      <c r="Q67" s="38"/>
      <c r="R67" s="39"/>
      <c r="S67" s="40"/>
      <c r="T67" s="40"/>
      <c r="BF67" s="175" t="e">
        <f>+#REF!</f>
        <v>#REF!</v>
      </c>
      <c r="BG67" s="175" t="e">
        <f>+#REF!</f>
        <v>#REF!</v>
      </c>
      <c r="BH67" s="175" t="e">
        <f>+#REF!</f>
        <v>#REF!</v>
      </c>
    </row>
    <row r="68" spans="1:60" s="2" customFormat="1" ht="10.5" customHeight="1">
      <c r="A68" s="181"/>
      <c r="B68" s="177" t="s">
        <v>490</v>
      </c>
      <c r="C68" s="175">
        <v>105462000</v>
      </c>
      <c r="D68" s="180">
        <v>105462000</v>
      </c>
      <c r="E68" s="180">
        <v>27656049</v>
      </c>
      <c r="F68" s="180">
        <v>27656049</v>
      </c>
      <c r="G68" s="175"/>
      <c r="H68" s="176">
        <f t="shared" si="2"/>
        <v>26.223709961882001</v>
      </c>
      <c r="I68" s="176">
        <f t="shared" si="3"/>
        <v>100</v>
      </c>
      <c r="J68" s="39"/>
      <c r="K68" s="41"/>
      <c r="L68" s="41"/>
      <c r="M68" s="37"/>
      <c r="N68" s="37"/>
      <c r="O68" s="37"/>
      <c r="P68" s="38"/>
      <c r="Q68" s="38"/>
      <c r="R68" s="39"/>
      <c r="S68" s="40"/>
      <c r="T68" s="40"/>
      <c r="BF68" s="175" t="e">
        <f>+#REF!</f>
        <v>#REF!</v>
      </c>
      <c r="BG68" s="175" t="e">
        <f>+#REF!</f>
        <v>#REF!</v>
      </c>
      <c r="BH68" s="175" t="e">
        <f>+#REF!</f>
        <v>#REF!</v>
      </c>
    </row>
    <row r="69" spans="1:60" s="174" customFormat="1" ht="10.5" customHeight="1">
      <c r="A69" s="178"/>
      <c r="B69" s="177" t="s">
        <v>489</v>
      </c>
      <c r="C69" s="175">
        <v>145050710</v>
      </c>
      <c r="D69" s="180">
        <v>145050710</v>
      </c>
      <c r="E69" s="180">
        <v>20000000</v>
      </c>
      <c r="F69" s="180">
        <v>20000000</v>
      </c>
      <c r="G69" s="175"/>
      <c r="H69" s="176">
        <f t="shared" si="2"/>
        <v>13.788281353465969</v>
      </c>
      <c r="I69" s="176">
        <f t="shared" si="3"/>
        <v>100</v>
      </c>
      <c r="J69" s="9"/>
      <c r="K69" s="41"/>
      <c r="L69" s="41"/>
      <c r="M69" s="37"/>
      <c r="N69" s="37"/>
      <c r="O69" s="37"/>
      <c r="P69" s="38"/>
      <c r="Q69" s="38"/>
      <c r="R69" s="39"/>
      <c r="S69" s="40"/>
      <c r="T69" s="40"/>
      <c r="BF69" s="175" t="e">
        <f>+#REF!</f>
        <v>#REF!</v>
      </c>
      <c r="BG69" s="175" t="e">
        <f>+#REF!</f>
        <v>#REF!</v>
      </c>
      <c r="BH69" s="175" t="e">
        <f>+#REF!</f>
        <v>#REF!</v>
      </c>
    </row>
    <row r="70" spans="1:60" s="2" customFormat="1" ht="10.5" customHeight="1">
      <c r="A70" s="358" t="s">
        <v>488</v>
      </c>
      <c r="B70" s="358"/>
      <c r="C70" s="131">
        <f>+C71</f>
        <v>50000000</v>
      </c>
      <c r="D70" s="131">
        <f>+D71</f>
        <v>71930522</v>
      </c>
      <c r="E70" s="131">
        <f>+E71</f>
        <v>0</v>
      </c>
      <c r="F70" s="131">
        <f>+F71</f>
        <v>0</v>
      </c>
      <c r="G70" s="131"/>
      <c r="H70" s="179">
        <f t="shared" si="2"/>
        <v>0</v>
      </c>
      <c r="I70" s="179" t="str">
        <f t="shared" si="3"/>
        <v>n.a.</v>
      </c>
      <c r="J70" s="39"/>
      <c r="K70" s="41"/>
      <c r="L70" s="41"/>
      <c r="M70" s="37"/>
      <c r="N70" s="37"/>
      <c r="O70" s="37"/>
      <c r="P70" s="38"/>
      <c r="Q70" s="38"/>
      <c r="R70" s="39"/>
      <c r="S70" s="40"/>
      <c r="T70" s="40"/>
      <c r="BF70" s="131" t="e">
        <f>+BF71</f>
        <v>#REF!</v>
      </c>
      <c r="BG70" s="131" t="e">
        <f>+BG71</f>
        <v>#REF!</v>
      </c>
      <c r="BH70" s="131" t="e">
        <f>+BH71</f>
        <v>#REF!</v>
      </c>
    </row>
    <row r="71" spans="1:60" s="174" customFormat="1" ht="10.5" customHeight="1">
      <c r="A71" s="178"/>
      <c r="B71" s="177" t="s">
        <v>42</v>
      </c>
      <c r="C71" s="175">
        <v>50000000</v>
      </c>
      <c r="D71" s="180">
        <v>71930522</v>
      </c>
      <c r="E71" s="180">
        <v>0</v>
      </c>
      <c r="F71" s="180">
        <v>0</v>
      </c>
      <c r="G71" s="175"/>
      <c r="H71" s="176">
        <f t="shared" si="2"/>
        <v>0</v>
      </c>
      <c r="I71" s="176" t="str">
        <f t="shared" si="3"/>
        <v>n.a.</v>
      </c>
      <c r="J71" s="9"/>
      <c r="K71" s="41"/>
      <c r="L71" s="41"/>
      <c r="M71" s="37"/>
      <c r="N71" s="37"/>
      <c r="O71" s="37"/>
      <c r="P71" s="38"/>
      <c r="Q71" s="38"/>
      <c r="R71" s="39"/>
      <c r="S71" s="40"/>
      <c r="T71" s="40"/>
      <c r="BF71" s="175" t="e">
        <f>+#REF!</f>
        <v>#REF!</v>
      </c>
      <c r="BG71" s="175" t="e">
        <f>+#REF!</f>
        <v>#REF!</v>
      </c>
      <c r="BH71" s="175" t="e">
        <f>+#REF!</f>
        <v>#REF!</v>
      </c>
    </row>
    <row r="72" spans="1:60" s="2" customFormat="1" ht="10.5" customHeight="1">
      <c r="A72" s="358" t="s">
        <v>679</v>
      </c>
      <c r="B72" s="358"/>
      <c r="C72" s="131">
        <f>+C73</f>
        <v>1586647817</v>
      </c>
      <c r="D72" s="131">
        <f>+D73</f>
        <v>1031167753</v>
      </c>
      <c r="E72" s="131">
        <f>+E73</f>
        <v>883457576</v>
      </c>
      <c r="F72" s="131">
        <f>+F73</f>
        <v>883457575</v>
      </c>
      <c r="G72" s="131"/>
      <c r="H72" s="179">
        <f t="shared" ref="H72:H79" si="4">IFERROR(F72/D72*100,"n.a.")</f>
        <v>85.675446349998495</v>
      </c>
      <c r="I72" s="179">
        <f t="shared" ref="I72:I79" si="5">IFERROR(F72/E72*100,"n.a.")</f>
        <v>99.999999886808382</v>
      </c>
      <c r="J72" s="39"/>
      <c r="K72" s="41"/>
      <c r="L72" s="41"/>
      <c r="M72" s="37"/>
      <c r="N72" s="37"/>
      <c r="O72" s="37"/>
      <c r="P72" s="38"/>
      <c r="Q72" s="38"/>
      <c r="R72" s="39"/>
      <c r="S72" s="40"/>
      <c r="T72" s="40"/>
      <c r="BF72" s="131" t="e">
        <f>+BF73+#REF!</f>
        <v>#REF!</v>
      </c>
      <c r="BG72" s="131" t="e">
        <f>+BG73+#REF!</f>
        <v>#REF!</v>
      </c>
      <c r="BH72" s="131" t="e">
        <f>+BH73+#REF!</f>
        <v>#REF!</v>
      </c>
    </row>
    <row r="73" spans="1:60" ht="10.5" customHeight="1">
      <c r="A73" s="178"/>
      <c r="B73" s="177" t="s">
        <v>487</v>
      </c>
      <c r="C73" s="180">
        <v>1586647817</v>
      </c>
      <c r="D73" s="180">
        <v>1031167753</v>
      </c>
      <c r="E73" s="180">
        <v>883457576</v>
      </c>
      <c r="F73" s="180">
        <v>883457575</v>
      </c>
      <c r="G73" s="180"/>
      <c r="H73" s="176">
        <f t="shared" si="4"/>
        <v>85.675446349998495</v>
      </c>
      <c r="I73" s="176">
        <f t="shared" si="5"/>
        <v>99.999999886808382</v>
      </c>
      <c r="K73" s="41"/>
      <c r="L73" s="41"/>
      <c r="M73" s="37"/>
      <c r="N73" s="37"/>
      <c r="O73" s="37"/>
      <c r="P73" s="38"/>
      <c r="Q73" s="38"/>
      <c r="R73" s="39"/>
      <c r="S73" s="40"/>
      <c r="T73" s="40"/>
      <c r="BF73" s="175" t="e">
        <f>+#REF!</f>
        <v>#REF!</v>
      </c>
      <c r="BG73" s="175" t="e">
        <f>+#REF!</f>
        <v>#REF!</v>
      </c>
      <c r="BH73" s="175" t="e">
        <f>+#REF!</f>
        <v>#REF!</v>
      </c>
    </row>
    <row r="74" spans="1:60" s="2" customFormat="1" ht="10.5" customHeight="1">
      <c r="A74" s="358" t="s">
        <v>680</v>
      </c>
      <c r="B74" s="358"/>
      <c r="C74" s="131">
        <f>SUM(C75:C79)</f>
        <v>3753173064</v>
      </c>
      <c r="D74" s="131">
        <f>SUM(D75:D79)</f>
        <v>3753173064</v>
      </c>
      <c r="E74" s="131">
        <f>SUM(E75:E79)</f>
        <v>1087021723</v>
      </c>
      <c r="F74" s="131">
        <f>SUM(F75:F79)</f>
        <v>867366640</v>
      </c>
      <c r="G74" s="131"/>
      <c r="H74" s="179">
        <f t="shared" si="4"/>
        <v>23.110222342787228</v>
      </c>
      <c r="I74" s="179">
        <f t="shared" si="5"/>
        <v>79.792944487458044</v>
      </c>
      <c r="J74" s="39"/>
      <c r="K74" s="41"/>
      <c r="L74" s="41"/>
      <c r="M74" s="37"/>
      <c r="N74" s="37"/>
      <c r="O74" s="37"/>
      <c r="P74" s="38"/>
      <c r="Q74" s="38"/>
      <c r="R74" s="39"/>
      <c r="S74" s="40"/>
      <c r="T74" s="40"/>
      <c r="BF74" s="131" t="e">
        <f>SUM(BF76:BF79)</f>
        <v>#REF!</v>
      </c>
      <c r="BG74" s="131" t="e">
        <f>SUM(BG76:BG79)</f>
        <v>#REF!</v>
      </c>
      <c r="BH74" s="131" t="e">
        <f>SUM(BH76:BH79)</f>
        <v>#REF!</v>
      </c>
    </row>
    <row r="75" spans="1:60" s="174" customFormat="1" ht="10.5" customHeight="1">
      <c r="A75" s="178"/>
      <c r="B75" s="177" t="s">
        <v>382</v>
      </c>
      <c r="C75" s="175">
        <v>3114500000</v>
      </c>
      <c r="D75" s="175">
        <v>3114500000</v>
      </c>
      <c r="E75" s="175">
        <v>808770498</v>
      </c>
      <c r="F75" s="175">
        <v>808770498</v>
      </c>
      <c r="G75" s="175"/>
      <c r="H75" s="176">
        <f t="shared" si="4"/>
        <v>25.96790810724033</v>
      </c>
      <c r="I75" s="176">
        <f t="shared" si="5"/>
        <v>100</v>
      </c>
      <c r="J75" s="9"/>
      <c r="K75" s="41"/>
      <c r="L75" s="41"/>
      <c r="M75" s="37"/>
      <c r="N75" s="37"/>
      <c r="O75" s="37"/>
      <c r="P75" s="38"/>
      <c r="Q75" s="38"/>
      <c r="R75" s="39"/>
      <c r="S75" s="40"/>
      <c r="T75" s="40"/>
      <c r="BF75" s="175"/>
      <c r="BG75" s="175"/>
      <c r="BH75" s="175"/>
    </row>
    <row r="76" spans="1:60" s="174" customFormat="1" ht="10.5" customHeight="1">
      <c r="A76" s="178"/>
      <c r="B76" s="177" t="s">
        <v>378</v>
      </c>
      <c r="C76" s="175">
        <v>3956873</v>
      </c>
      <c r="D76" s="175">
        <v>3956873</v>
      </c>
      <c r="E76" s="175">
        <v>314088</v>
      </c>
      <c r="F76" s="175">
        <v>269581</v>
      </c>
      <c r="G76" s="175"/>
      <c r="H76" s="176">
        <f t="shared" si="4"/>
        <v>6.812980856347929</v>
      </c>
      <c r="I76" s="176">
        <f t="shared" si="5"/>
        <v>85.829767453707234</v>
      </c>
      <c r="J76" s="9"/>
      <c r="K76" s="41"/>
      <c r="L76" s="41"/>
      <c r="M76" s="37"/>
      <c r="N76" s="37"/>
      <c r="O76" s="37"/>
      <c r="P76" s="38"/>
      <c r="Q76" s="38"/>
      <c r="R76" s="39"/>
      <c r="S76" s="40"/>
      <c r="T76" s="40"/>
      <c r="BF76" s="175" t="e">
        <f>+#REF!</f>
        <v>#REF!</v>
      </c>
      <c r="BG76" s="175" t="e">
        <f>+#REF!</f>
        <v>#REF!</v>
      </c>
      <c r="BH76" s="175" t="e">
        <f>+#REF!</f>
        <v>#REF!</v>
      </c>
    </row>
    <row r="77" spans="1:60" s="174" customFormat="1" ht="10.5" customHeight="1">
      <c r="A77" s="178"/>
      <c r="B77" s="177" t="s">
        <v>486</v>
      </c>
      <c r="C77" s="175">
        <v>56200000</v>
      </c>
      <c r="D77" s="175">
        <v>56200000</v>
      </c>
      <c r="E77" s="175">
        <v>18500000</v>
      </c>
      <c r="F77" s="175">
        <v>0</v>
      </c>
      <c r="G77" s="175"/>
      <c r="H77" s="176">
        <f t="shared" si="4"/>
        <v>0</v>
      </c>
      <c r="I77" s="176">
        <f t="shared" si="5"/>
        <v>0</v>
      </c>
      <c r="J77" s="9"/>
      <c r="K77" s="41"/>
      <c r="L77" s="41"/>
      <c r="M77" s="37"/>
      <c r="N77" s="37"/>
      <c r="O77" s="37"/>
      <c r="P77" s="38"/>
      <c r="Q77" s="38"/>
      <c r="R77" s="39"/>
      <c r="S77" s="40"/>
      <c r="T77" s="40"/>
      <c r="BF77" s="175" t="e">
        <f>+#REF!</f>
        <v>#REF!</v>
      </c>
      <c r="BG77" s="175" t="e">
        <f>+#REF!</f>
        <v>#REF!</v>
      </c>
      <c r="BH77" s="175" t="e">
        <f>+#REF!</f>
        <v>#REF!</v>
      </c>
    </row>
    <row r="78" spans="1:60" s="174" customFormat="1" ht="10.5" customHeight="1">
      <c r="A78" s="178"/>
      <c r="B78" s="177" t="s">
        <v>485</v>
      </c>
      <c r="C78" s="175">
        <v>2550000</v>
      </c>
      <c r="D78" s="175">
        <v>2550000</v>
      </c>
      <c r="E78" s="175">
        <v>0</v>
      </c>
      <c r="F78" s="175">
        <v>0</v>
      </c>
      <c r="G78" s="175"/>
      <c r="H78" s="176">
        <f t="shared" si="4"/>
        <v>0</v>
      </c>
      <c r="I78" s="176" t="str">
        <f t="shared" si="5"/>
        <v>n.a.</v>
      </c>
      <c r="J78" s="9"/>
      <c r="K78" s="41"/>
      <c r="L78" s="41"/>
      <c r="M78" s="37"/>
      <c r="N78" s="37"/>
      <c r="O78" s="37"/>
      <c r="P78" s="38"/>
      <c r="Q78" s="38"/>
      <c r="R78" s="39"/>
      <c r="S78" s="40"/>
      <c r="T78" s="40"/>
      <c r="BF78" s="175"/>
      <c r="BG78" s="175"/>
      <c r="BH78" s="175"/>
    </row>
    <row r="79" spans="1:60" s="174" customFormat="1" ht="10.5" customHeight="1">
      <c r="A79" s="178"/>
      <c r="B79" s="177" t="s">
        <v>484</v>
      </c>
      <c r="C79" s="175">
        <v>575966191</v>
      </c>
      <c r="D79" s="175">
        <v>575966191</v>
      </c>
      <c r="E79" s="175">
        <v>259437137</v>
      </c>
      <c r="F79" s="175">
        <v>58326561</v>
      </c>
      <c r="G79" s="175"/>
      <c r="H79" s="176">
        <f t="shared" si="4"/>
        <v>10.126733463075785</v>
      </c>
      <c r="I79" s="176">
        <f t="shared" si="5"/>
        <v>22.481962942722422</v>
      </c>
      <c r="J79" s="9"/>
      <c r="K79" s="41"/>
      <c r="L79" s="41"/>
      <c r="M79" s="37"/>
      <c r="N79" s="37"/>
      <c r="O79" s="37"/>
      <c r="P79" s="38"/>
      <c r="Q79" s="38"/>
      <c r="R79" s="39"/>
      <c r="S79" s="40"/>
      <c r="T79" s="40"/>
      <c r="BF79" s="175" t="e">
        <f>+#REF!</f>
        <v>#REF!</v>
      </c>
      <c r="BG79" s="175" t="e">
        <f>+#REF!</f>
        <v>#REF!</v>
      </c>
      <c r="BH79" s="175" t="e">
        <f>+#REF!</f>
        <v>#REF!</v>
      </c>
    </row>
    <row r="80" spans="1:60" s="2" customFormat="1" ht="10.5" customHeight="1" thickBot="1">
      <c r="A80" s="173"/>
      <c r="B80" s="172"/>
      <c r="C80" s="171"/>
      <c r="D80" s="170"/>
      <c r="E80" s="170"/>
      <c r="F80" s="170"/>
      <c r="G80" s="169"/>
      <c r="H80" s="168"/>
      <c r="I80" s="168"/>
      <c r="J80" s="39"/>
      <c r="K80" s="39"/>
    </row>
    <row r="81" spans="1:10" s="2" customFormat="1" ht="10.5" customHeight="1">
      <c r="A81" s="166" t="s">
        <v>483</v>
      </c>
      <c r="B81" s="166"/>
      <c r="C81" s="166"/>
      <c r="D81" s="166"/>
      <c r="E81" s="166"/>
      <c r="F81" s="166"/>
      <c r="G81" s="166"/>
      <c r="H81" s="166"/>
      <c r="I81" s="166"/>
    </row>
    <row r="82" spans="1:10" s="2" customFormat="1" ht="10.5" customHeight="1">
      <c r="A82" s="361" t="s">
        <v>482</v>
      </c>
      <c r="B82" s="361"/>
      <c r="C82" s="361"/>
      <c r="D82" s="361"/>
      <c r="E82" s="361"/>
      <c r="F82" s="361"/>
      <c r="G82" s="361"/>
      <c r="H82" s="361"/>
      <c r="I82" s="361"/>
    </row>
    <row r="83" spans="1:10" s="2" customFormat="1" ht="10.5" customHeight="1">
      <c r="A83" s="359" t="s">
        <v>481</v>
      </c>
      <c r="B83" s="360"/>
      <c r="C83" s="360"/>
      <c r="D83" s="360"/>
      <c r="E83" s="360"/>
      <c r="F83" s="360"/>
      <c r="G83" s="360"/>
      <c r="H83" s="360"/>
      <c r="I83" s="360"/>
    </row>
    <row r="84" spans="1:10" s="2" customFormat="1" ht="10.5" customHeight="1">
      <c r="A84" s="359" t="s">
        <v>36</v>
      </c>
      <c r="B84" s="360"/>
      <c r="C84" s="360"/>
      <c r="D84" s="360"/>
      <c r="E84" s="360"/>
      <c r="F84" s="360"/>
      <c r="G84" s="360"/>
      <c r="H84" s="360"/>
      <c r="I84" s="360"/>
    </row>
    <row r="85" spans="1:10" s="2" customFormat="1" ht="10.5" customHeight="1">
      <c r="A85" s="4"/>
      <c r="B85" s="151"/>
      <c r="C85" s="151"/>
      <c r="D85" s="152"/>
      <c r="E85" s="152"/>
      <c r="F85" s="152"/>
      <c r="G85" s="11"/>
      <c r="H85" s="12"/>
      <c r="I85" s="12"/>
    </row>
    <row r="86" spans="1:10" s="2" customFormat="1" ht="10.5" customHeight="1">
      <c r="A86" s="4"/>
      <c r="B86" s="151"/>
      <c r="C86" s="165"/>
      <c r="D86" s="164"/>
      <c r="E86" s="164"/>
      <c r="F86" s="164"/>
      <c r="G86" s="11"/>
      <c r="H86" s="12"/>
      <c r="I86" s="12"/>
    </row>
    <row r="87" spans="1:10" s="2" customFormat="1" ht="10.5" customHeight="1">
      <c r="A87" s="4"/>
      <c r="B87" s="151"/>
      <c r="C87" s="163"/>
      <c r="D87" s="163"/>
      <c r="E87" s="163"/>
      <c r="F87" s="163"/>
      <c r="G87" s="11"/>
      <c r="H87" s="12"/>
      <c r="I87" s="12"/>
    </row>
    <row r="88" spans="1:10" s="2" customFormat="1" ht="10.5" customHeight="1">
      <c r="A88" s="190"/>
      <c r="B88" s="190"/>
      <c r="C88" s="190"/>
      <c r="D88" s="191"/>
      <c r="E88" s="191"/>
      <c r="F88" s="191"/>
      <c r="G88" s="192"/>
      <c r="H88" s="193"/>
      <c r="I88" s="193"/>
    </row>
    <row r="89" spans="1:10" s="2" customFormat="1" ht="10.5" customHeight="1">
      <c r="A89" s="195"/>
      <c r="B89" s="195"/>
      <c r="C89" s="195"/>
      <c r="D89" s="196"/>
      <c r="E89" s="196"/>
      <c r="F89" s="196"/>
      <c r="G89" s="196"/>
      <c r="H89" s="196"/>
      <c r="I89" s="196"/>
      <c r="J89" s="196"/>
    </row>
    <row r="90" spans="1:10" s="2" customFormat="1" ht="10.5" customHeight="1">
      <c r="A90" s="195"/>
      <c r="B90" s="195"/>
      <c r="C90" s="195"/>
      <c r="D90" s="196"/>
      <c r="E90" s="196"/>
      <c r="F90" s="196"/>
      <c r="G90" s="196"/>
      <c r="H90" s="196"/>
      <c r="I90" s="196"/>
      <c r="J90" s="196"/>
    </row>
    <row r="91" spans="1:10" s="2" customFormat="1" ht="10.5" customHeight="1">
      <c r="A91" s="195"/>
      <c r="B91" s="195"/>
      <c r="C91" s="195"/>
      <c r="D91" s="196"/>
      <c r="E91" s="196"/>
      <c r="F91" s="196"/>
      <c r="G91" s="196"/>
      <c r="H91" s="196"/>
      <c r="I91" s="196"/>
      <c r="J91" s="196"/>
    </row>
    <row r="92" spans="1:10" s="2" customFormat="1" ht="10.5" customHeight="1">
      <c r="A92" s="195"/>
      <c r="B92" s="195"/>
      <c r="C92" s="195"/>
      <c r="D92" s="196"/>
      <c r="E92" s="196"/>
      <c r="F92" s="196"/>
      <c r="G92" s="196"/>
      <c r="H92" s="196"/>
      <c r="I92" s="196"/>
      <c r="J92" s="196"/>
    </row>
    <row r="93" spans="1:10" s="2" customFormat="1" ht="10.5" customHeight="1">
      <c r="A93" s="195"/>
      <c r="B93" s="195"/>
      <c r="C93" s="195"/>
      <c r="D93" s="196"/>
      <c r="E93" s="196"/>
      <c r="F93" s="196"/>
      <c r="G93" s="196"/>
      <c r="H93" s="196"/>
      <c r="I93" s="196"/>
      <c r="J93" s="196"/>
    </row>
    <row r="94" spans="1:10" s="2" customFormat="1" ht="10.5" customHeight="1">
      <c r="A94" s="195"/>
      <c r="B94" s="195"/>
      <c r="C94" s="195"/>
      <c r="D94" s="196"/>
      <c r="E94" s="196"/>
      <c r="F94" s="196"/>
      <c r="G94" s="196"/>
      <c r="H94" s="196"/>
      <c r="I94" s="196"/>
      <c r="J94" s="196"/>
    </row>
    <row r="95" spans="1:10" s="2" customFormat="1" ht="10.5" customHeight="1">
      <c r="A95" s="195"/>
      <c r="B95" s="195"/>
      <c r="C95" s="195"/>
      <c r="D95" s="196"/>
      <c r="E95" s="196"/>
      <c r="F95" s="196"/>
      <c r="G95" s="196"/>
      <c r="H95" s="196"/>
      <c r="I95" s="196"/>
      <c r="J95" s="196"/>
    </row>
    <row r="96" spans="1:10" s="2" customFormat="1" ht="10.5" customHeight="1">
      <c r="A96" s="195"/>
      <c r="B96" s="195"/>
      <c r="C96" s="195"/>
      <c r="D96" s="196"/>
      <c r="E96" s="196"/>
      <c r="F96" s="196"/>
      <c r="G96" s="196"/>
      <c r="H96" s="196"/>
      <c r="I96" s="196"/>
      <c r="J96" s="196"/>
    </row>
    <row r="97" spans="1:11" s="2" customFormat="1" ht="10.5" customHeight="1">
      <c r="A97" s="195"/>
      <c r="B97" s="195"/>
      <c r="C97" s="195"/>
      <c r="D97" s="196"/>
      <c r="E97" s="196"/>
      <c r="F97" s="196"/>
      <c r="G97" s="196"/>
      <c r="H97" s="196"/>
      <c r="I97" s="196"/>
      <c r="J97" s="196"/>
    </row>
    <row r="98" spans="1:11" s="2" customFormat="1" ht="10.5" customHeight="1">
      <c r="A98" s="195"/>
      <c r="B98" s="195"/>
      <c r="C98" s="195"/>
      <c r="D98" s="196"/>
      <c r="E98" s="196"/>
      <c r="F98" s="196"/>
      <c r="G98" s="196"/>
      <c r="H98" s="196"/>
      <c r="I98" s="196"/>
      <c r="J98" s="196"/>
    </row>
    <row r="99" spans="1:11" s="2" customFormat="1" ht="10.5" customHeight="1">
      <c r="A99" s="195"/>
      <c r="B99" s="195"/>
      <c r="C99" s="195"/>
      <c r="D99" s="196"/>
      <c r="E99" s="196"/>
      <c r="F99" s="196"/>
      <c r="G99" s="196"/>
      <c r="H99" s="196"/>
      <c r="I99" s="196"/>
      <c r="J99" s="196"/>
    </row>
    <row r="100" spans="1:11" s="2" customFormat="1" ht="10.5" customHeight="1">
      <c r="A100" s="195"/>
      <c r="B100" s="195"/>
      <c r="C100" s="195"/>
      <c r="D100" s="196"/>
      <c r="E100" s="196"/>
      <c r="F100" s="196"/>
      <c r="G100" s="196"/>
      <c r="H100" s="196"/>
      <c r="I100" s="196"/>
      <c r="J100" s="196"/>
    </row>
    <row r="101" spans="1:11" s="2" customFormat="1" ht="10.5" customHeight="1">
      <c r="A101" s="195"/>
      <c r="B101" s="195"/>
      <c r="C101" s="195"/>
      <c r="D101" s="196"/>
      <c r="E101" s="196"/>
      <c r="F101" s="196"/>
      <c r="G101" s="196"/>
      <c r="H101" s="196"/>
      <c r="I101" s="196"/>
      <c r="J101" s="196"/>
    </row>
    <row r="102" spans="1:11" s="2" customFormat="1" ht="10.5" customHeight="1">
      <c r="A102" s="195"/>
      <c r="B102" s="195"/>
      <c r="C102" s="195"/>
      <c r="D102" s="196"/>
      <c r="E102" s="196"/>
      <c r="F102" s="196"/>
      <c r="G102" s="196"/>
      <c r="H102" s="196"/>
      <c r="I102" s="196"/>
      <c r="J102" s="196"/>
    </row>
    <row r="103" spans="1:11" s="2" customFormat="1" ht="10.5" customHeight="1">
      <c r="A103" s="195"/>
      <c r="B103" s="195"/>
      <c r="C103" s="195"/>
      <c r="D103" s="196"/>
      <c r="E103" s="196"/>
      <c r="F103" s="196"/>
      <c r="G103" s="196"/>
      <c r="H103" s="196"/>
      <c r="I103" s="196"/>
      <c r="J103" s="196"/>
    </row>
    <row r="104" spans="1:11" s="2" customFormat="1" ht="10.5" customHeight="1">
      <c r="A104" s="195"/>
      <c r="B104" s="195"/>
      <c r="C104" s="195"/>
      <c r="D104" s="196"/>
      <c r="E104" s="196"/>
      <c r="F104" s="196"/>
      <c r="G104" s="196"/>
      <c r="H104" s="196"/>
      <c r="I104" s="196"/>
      <c r="J104" s="196"/>
    </row>
    <row r="105" spans="1:11" s="2" customFormat="1" ht="10.5" customHeight="1">
      <c r="A105" s="195"/>
      <c r="B105" s="195"/>
      <c r="C105" s="195"/>
      <c r="D105" s="196"/>
      <c r="E105" s="196"/>
      <c r="F105" s="196"/>
      <c r="G105" s="196"/>
      <c r="H105" s="196"/>
      <c r="I105" s="196"/>
      <c r="J105" s="196"/>
    </row>
    <row r="106" spans="1:11" s="2" customFormat="1" ht="10.5" customHeight="1">
      <c r="A106" s="4"/>
      <c r="B106" s="194"/>
      <c r="C106" s="194"/>
      <c r="D106" s="192"/>
      <c r="E106" s="192"/>
      <c r="F106" s="196"/>
      <c r="G106" s="196"/>
      <c r="H106" s="196"/>
      <c r="I106" s="196"/>
      <c r="J106" s="196"/>
      <c r="K106" s="196"/>
    </row>
    <row r="107" spans="1:11" s="2" customFormat="1" ht="10.5" customHeight="1">
      <c r="A107" s="4"/>
      <c r="B107" s="194"/>
      <c r="C107" s="194"/>
      <c r="D107" s="192"/>
      <c r="E107" s="192"/>
      <c r="F107" s="192"/>
      <c r="G107" s="192"/>
      <c r="H107" s="193"/>
      <c r="I107" s="193"/>
    </row>
    <row r="108" spans="1:11" s="2" customFormat="1" ht="10.5" customHeight="1">
      <c r="A108" s="4"/>
      <c r="B108" s="194"/>
      <c r="C108" s="194"/>
      <c r="D108" s="192"/>
      <c r="E108" s="192"/>
      <c r="F108" s="192"/>
      <c r="G108" s="192"/>
      <c r="H108" s="193"/>
      <c r="I108" s="193"/>
    </row>
    <row r="109" spans="1:11" s="2" customFormat="1" ht="10.5" customHeight="1">
      <c r="A109" s="4"/>
      <c r="B109" s="194"/>
      <c r="C109" s="194"/>
      <c r="D109" s="192"/>
      <c r="E109" s="192"/>
      <c r="F109" s="192"/>
      <c r="G109" s="192"/>
      <c r="H109" s="193"/>
      <c r="I109" s="193"/>
    </row>
    <row r="110" spans="1:11" s="2" customFormat="1" ht="10.5" customHeight="1">
      <c r="A110" s="4"/>
      <c r="B110" s="194"/>
      <c r="C110" s="194"/>
      <c r="D110" s="192"/>
      <c r="E110" s="192"/>
      <c r="F110" s="192"/>
      <c r="G110" s="192"/>
      <c r="H110" s="193"/>
      <c r="I110" s="193"/>
    </row>
    <row r="111" spans="1:11" s="2" customFormat="1" ht="10.5" customHeight="1">
      <c r="A111" s="4"/>
      <c r="B111" s="194"/>
      <c r="C111" s="194"/>
      <c r="D111" s="192"/>
      <c r="E111" s="192"/>
      <c r="F111" s="192"/>
      <c r="G111" s="192"/>
      <c r="H111" s="193"/>
      <c r="I111" s="193"/>
    </row>
    <row r="112" spans="1:11" s="2" customFormat="1" ht="10.5" customHeight="1">
      <c r="A112" s="4"/>
      <c r="B112" s="194"/>
      <c r="C112" s="194"/>
      <c r="D112" s="192"/>
      <c r="E112" s="192"/>
      <c r="F112" s="192"/>
      <c r="G112" s="192"/>
      <c r="H112" s="193"/>
      <c r="I112" s="193"/>
    </row>
    <row r="113" spans="1:9" s="2" customFormat="1" ht="10.5" customHeight="1">
      <c r="A113" s="4"/>
      <c r="B113" s="194"/>
      <c r="C113" s="194"/>
      <c r="D113" s="192"/>
      <c r="E113" s="192"/>
      <c r="F113" s="192"/>
      <c r="G113" s="192"/>
      <c r="H113" s="193"/>
      <c r="I113" s="193"/>
    </row>
    <row r="114" spans="1:9" s="2" customFormat="1" ht="11.25" customHeight="1">
      <c r="A114" s="4"/>
      <c r="B114" s="194"/>
      <c r="C114" s="194"/>
      <c r="D114" s="192"/>
      <c r="E114" s="192"/>
      <c r="F114" s="192"/>
      <c r="G114" s="192"/>
      <c r="H114" s="193"/>
      <c r="I114" s="193"/>
    </row>
    <row r="115" spans="1:9" s="2" customFormat="1" ht="11.25" customHeight="1">
      <c r="A115" s="4"/>
      <c r="B115" s="194"/>
      <c r="C115" s="194"/>
      <c r="D115" s="192"/>
      <c r="E115" s="192"/>
      <c r="F115" s="192"/>
      <c r="G115" s="192"/>
      <c r="H115" s="193"/>
      <c r="I115" s="193"/>
    </row>
    <row r="116" spans="1:9" s="2" customFormat="1" ht="11.25" customHeight="1">
      <c r="A116" s="4"/>
      <c r="B116" s="194"/>
      <c r="C116" s="194"/>
      <c r="D116" s="192"/>
      <c r="E116" s="192"/>
      <c r="F116" s="192"/>
      <c r="G116" s="192"/>
      <c r="H116" s="193"/>
      <c r="I116" s="193"/>
    </row>
    <row r="117" spans="1:9" s="2" customFormat="1" ht="11.25" customHeight="1">
      <c r="A117" s="4"/>
      <c r="B117" s="194"/>
      <c r="C117" s="194"/>
      <c r="D117" s="192"/>
      <c r="E117" s="192"/>
      <c r="F117" s="192"/>
      <c r="G117" s="192"/>
      <c r="H117" s="193"/>
      <c r="I117" s="193"/>
    </row>
    <row r="118" spans="1:9" s="2" customFormat="1" ht="11.25" customHeight="1">
      <c r="A118" s="4"/>
      <c r="B118" s="194"/>
      <c r="C118" s="194"/>
      <c r="D118" s="192"/>
      <c r="E118" s="192"/>
      <c r="F118" s="192"/>
      <c r="G118" s="192"/>
      <c r="H118" s="193"/>
      <c r="I118" s="193"/>
    </row>
    <row r="119" spans="1:9" s="2" customFormat="1" ht="11.25" customHeight="1">
      <c r="A119" s="4"/>
      <c r="B119" s="194"/>
      <c r="C119" s="194"/>
      <c r="D119" s="192"/>
      <c r="E119" s="192"/>
      <c r="F119" s="192"/>
      <c r="G119" s="192"/>
      <c r="H119" s="193"/>
      <c r="I119" s="193"/>
    </row>
    <row r="120" spans="1:9" s="2" customFormat="1" ht="11.25" customHeight="1">
      <c r="A120" s="4"/>
      <c r="B120" s="194"/>
      <c r="C120" s="194"/>
      <c r="D120" s="192"/>
      <c r="E120" s="192"/>
      <c r="F120" s="192"/>
      <c r="G120" s="192"/>
      <c r="H120" s="193"/>
      <c r="I120" s="193"/>
    </row>
    <row r="121" spans="1:9" s="2" customFormat="1" ht="11.25" customHeight="1">
      <c r="A121" s="4"/>
      <c r="B121" s="194"/>
      <c r="C121" s="194"/>
      <c r="D121" s="192"/>
      <c r="E121" s="192"/>
      <c r="F121" s="192"/>
      <c r="G121" s="192"/>
      <c r="H121" s="193"/>
      <c r="I121" s="193"/>
    </row>
    <row r="122" spans="1:9" s="2" customFormat="1" ht="11.25" customHeight="1">
      <c r="A122" s="4"/>
      <c r="B122" s="194"/>
      <c r="C122" s="194"/>
      <c r="D122" s="192"/>
      <c r="E122" s="192"/>
      <c r="F122" s="192"/>
      <c r="G122" s="192"/>
      <c r="H122" s="193"/>
      <c r="I122" s="193"/>
    </row>
    <row r="123" spans="1:9" s="2" customFormat="1" ht="11.25" customHeight="1">
      <c r="A123" s="4"/>
      <c r="B123" s="194"/>
      <c r="C123" s="194"/>
      <c r="D123" s="192"/>
      <c r="E123" s="192"/>
      <c r="F123" s="192"/>
      <c r="G123" s="192"/>
      <c r="H123" s="193"/>
      <c r="I123" s="193"/>
    </row>
    <row r="124" spans="1:9" s="2" customFormat="1" ht="11.25" customHeight="1">
      <c r="A124" s="4"/>
      <c r="B124" s="194"/>
      <c r="C124" s="194"/>
      <c r="D124" s="192"/>
      <c r="E124" s="192"/>
      <c r="F124" s="192"/>
      <c r="G124" s="192"/>
      <c r="H124" s="193"/>
      <c r="I124" s="193"/>
    </row>
    <row r="125" spans="1:9" s="2" customFormat="1" ht="11.25" customHeight="1">
      <c r="A125" s="4"/>
      <c r="B125" s="194"/>
      <c r="C125" s="194"/>
      <c r="D125" s="192"/>
      <c r="E125" s="192"/>
      <c r="F125" s="192"/>
      <c r="G125" s="192"/>
      <c r="H125" s="193"/>
      <c r="I125" s="193"/>
    </row>
    <row r="126" spans="1:9" s="2" customFormat="1" ht="11.25" customHeight="1">
      <c r="A126" s="4"/>
      <c r="B126" s="194"/>
      <c r="C126" s="194"/>
      <c r="D126" s="192"/>
      <c r="E126" s="192"/>
      <c r="F126" s="192"/>
      <c r="G126" s="192"/>
      <c r="H126" s="193"/>
      <c r="I126" s="193"/>
    </row>
    <row r="127" spans="1:9" s="2" customFormat="1" ht="11.25" customHeight="1">
      <c r="A127" s="4"/>
      <c r="B127" s="194"/>
      <c r="C127" s="194"/>
      <c r="D127" s="192"/>
      <c r="E127" s="192"/>
      <c r="F127" s="192"/>
      <c r="G127" s="192"/>
      <c r="H127" s="193"/>
      <c r="I127" s="193"/>
    </row>
    <row r="128" spans="1:9" s="2" customFormat="1" ht="11.25" customHeight="1">
      <c r="A128" s="4"/>
      <c r="B128" s="194"/>
      <c r="C128" s="194"/>
      <c r="D128" s="192"/>
      <c r="E128" s="192"/>
      <c r="F128" s="192"/>
      <c r="G128" s="192"/>
      <c r="H128" s="193"/>
      <c r="I128" s="193"/>
    </row>
    <row r="129" spans="1:9" s="2" customFormat="1" ht="11.25" customHeight="1">
      <c r="A129" s="4"/>
      <c r="B129" s="194"/>
      <c r="C129" s="194"/>
      <c r="D129" s="192"/>
      <c r="E129" s="192"/>
      <c r="F129" s="192"/>
      <c r="G129" s="192"/>
      <c r="H129" s="193"/>
      <c r="I129" s="193"/>
    </row>
    <row r="130" spans="1:9" s="2" customFormat="1" ht="11.25" customHeight="1">
      <c r="A130" s="4"/>
      <c r="B130" s="194"/>
      <c r="C130" s="194"/>
      <c r="D130" s="192"/>
      <c r="E130" s="192"/>
      <c r="F130" s="192"/>
      <c r="G130" s="192"/>
      <c r="H130" s="193"/>
      <c r="I130" s="193"/>
    </row>
    <row r="131" spans="1:9" s="2" customFormat="1" ht="11.25" customHeight="1">
      <c r="A131" s="4"/>
      <c r="B131" s="194"/>
      <c r="C131" s="194"/>
      <c r="D131" s="192"/>
      <c r="E131" s="192"/>
      <c r="F131" s="192"/>
      <c r="G131" s="192"/>
      <c r="H131" s="193"/>
      <c r="I131" s="193"/>
    </row>
    <row r="132" spans="1:9" s="2" customFormat="1" ht="11.25" customHeight="1">
      <c r="A132" s="4"/>
      <c r="B132" s="194"/>
      <c r="C132" s="194"/>
      <c r="D132" s="192"/>
      <c r="E132" s="192"/>
      <c r="F132" s="192"/>
      <c r="G132" s="192"/>
      <c r="H132" s="193"/>
      <c r="I132" s="193"/>
    </row>
    <row r="133" spans="1:9" s="2" customFormat="1" ht="11.25" customHeight="1">
      <c r="A133" s="4"/>
      <c r="B133" s="194"/>
      <c r="C133" s="194"/>
      <c r="D133" s="192"/>
      <c r="E133" s="192"/>
      <c r="F133" s="192"/>
      <c r="G133" s="192"/>
      <c r="H133" s="193"/>
      <c r="I133" s="193"/>
    </row>
    <row r="134" spans="1:9" s="2" customFormat="1" ht="11.25" customHeight="1">
      <c r="A134" s="4"/>
      <c r="B134" s="194"/>
      <c r="C134" s="194"/>
      <c r="D134" s="192"/>
      <c r="E134" s="192"/>
      <c r="F134" s="192"/>
      <c r="G134" s="192"/>
      <c r="H134" s="193"/>
      <c r="I134" s="193"/>
    </row>
    <row r="135" spans="1:9" s="2" customFormat="1" ht="11.25" customHeight="1">
      <c r="A135" s="4"/>
      <c r="B135" s="194"/>
      <c r="C135" s="194"/>
      <c r="D135" s="192"/>
      <c r="E135" s="192"/>
      <c r="F135" s="192"/>
      <c r="G135" s="192"/>
      <c r="H135" s="193"/>
      <c r="I135" s="193"/>
    </row>
    <row r="136" spans="1:9" s="2" customFormat="1" ht="11.25" customHeight="1">
      <c r="A136" s="4"/>
      <c r="B136" s="194"/>
      <c r="C136" s="194"/>
      <c r="D136" s="192"/>
      <c r="E136" s="192"/>
      <c r="F136" s="192"/>
      <c r="G136" s="192"/>
      <c r="H136" s="193"/>
      <c r="I136" s="193"/>
    </row>
    <row r="137" spans="1:9" s="2" customFormat="1" ht="11.25" customHeight="1">
      <c r="A137" s="4"/>
      <c r="B137" s="194"/>
      <c r="C137" s="194"/>
      <c r="D137" s="192"/>
      <c r="E137" s="192"/>
      <c r="F137" s="192"/>
      <c r="G137" s="192"/>
      <c r="H137" s="193"/>
      <c r="I137" s="193"/>
    </row>
    <row r="138" spans="1:9" s="2" customFormat="1" ht="11.25" customHeight="1">
      <c r="A138" s="4"/>
      <c r="B138" s="194"/>
      <c r="C138" s="194"/>
      <c r="D138" s="192"/>
      <c r="E138" s="192"/>
      <c r="F138" s="192"/>
      <c r="G138" s="192"/>
      <c r="H138" s="193"/>
      <c r="I138" s="193"/>
    </row>
    <row r="139" spans="1:9" s="2" customFormat="1" ht="11.25" customHeight="1">
      <c r="A139" s="4"/>
      <c r="B139" s="194"/>
      <c r="C139" s="194"/>
      <c r="D139" s="192"/>
      <c r="E139" s="192"/>
      <c r="F139" s="192"/>
      <c r="G139" s="192"/>
      <c r="H139" s="193"/>
      <c r="I139" s="193"/>
    </row>
    <row r="140" spans="1:9" s="2" customFormat="1" ht="11.25" customHeight="1">
      <c r="A140" s="4"/>
      <c r="B140" s="194"/>
      <c r="C140" s="194"/>
      <c r="D140" s="192"/>
      <c r="E140" s="192"/>
      <c r="F140" s="192"/>
      <c r="G140" s="192"/>
      <c r="H140" s="193"/>
      <c r="I140" s="193"/>
    </row>
    <row r="141" spans="1:9" s="2" customFormat="1" ht="11.25" customHeight="1">
      <c r="A141" s="4"/>
      <c r="B141" s="194"/>
      <c r="C141" s="194"/>
      <c r="D141" s="192"/>
      <c r="E141" s="192"/>
      <c r="F141" s="192"/>
      <c r="G141" s="192"/>
      <c r="H141" s="193"/>
      <c r="I141" s="193"/>
    </row>
    <row r="142" spans="1:9" s="2" customFormat="1" ht="11.25" customHeight="1">
      <c r="A142" s="4"/>
      <c r="B142" s="194"/>
      <c r="C142" s="194"/>
      <c r="D142" s="192"/>
      <c r="E142" s="192"/>
      <c r="F142" s="192"/>
      <c r="G142" s="192"/>
      <c r="H142" s="193"/>
      <c r="I142" s="193"/>
    </row>
    <row r="143" spans="1:9" s="2" customFormat="1" ht="11.25" customHeight="1">
      <c r="A143" s="4"/>
      <c r="B143" s="194"/>
      <c r="C143" s="194"/>
      <c r="D143" s="192"/>
      <c r="E143" s="192"/>
      <c r="F143" s="192"/>
      <c r="G143" s="192"/>
      <c r="H143" s="193"/>
      <c r="I143" s="193"/>
    </row>
    <row r="144" spans="1:9" s="2" customFormat="1" ht="11.25" customHeight="1">
      <c r="A144" s="4"/>
      <c r="B144" s="194"/>
      <c r="C144" s="194"/>
      <c r="D144" s="192"/>
      <c r="E144" s="192"/>
      <c r="F144" s="192"/>
      <c r="G144" s="192"/>
      <c r="H144" s="193"/>
      <c r="I144" s="193"/>
    </row>
    <row r="145" spans="1:9" s="2" customFormat="1" ht="11.25" customHeight="1">
      <c r="A145" s="4"/>
      <c r="B145" s="194"/>
      <c r="C145" s="194"/>
      <c r="D145" s="192"/>
      <c r="E145" s="192"/>
      <c r="F145" s="192"/>
      <c r="G145" s="192"/>
      <c r="H145" s="193"/>
      <c r="I145" s="193"/>
    </row>
    <row r="146" spans="1:9" s="2" customFormat="1" ht="11.25" customHeight="1">
      <c r="A146" s="4"/>
      <c r="B146" s="194"/>
      <c r="C146" s="194"/>
      <c r="D146" s="192"/>
      <c r="E146" s="192"/>
      <c r="F146" s="192"/>
      <c r="G146" s="192"/>
      <c r="H146" s="193"/>
      <c r="I146" s="193"/>
    </row>
    <row r="147" spans="1:9" s="2" customFormat="1" ht="11.25" customHeight="1">
      <c r="A147" s="4"/>
      <c r="B147" s="194"/>
      <c r="C147" s="194"/>
      <c r="D147" s="192"/>
      <c r="E147" s="192"/>
      <c r="F147" s="192"/>
      <c r="G147" s="192"/>
      <c r="H147" s="193"/>
      <c r="I147" s="193"/>
    </row>
    <row r="148" spans="1:9" s="2" customFormat="1" ht="11.25" customHeight="1">
      <c r="A148" s="4"/>
      <c r="B148" s="194"/>
      <c r="C148" s="194"/>
      <c r="D148" s="192"/>
      <c r="E148" s="192"/>
      <c r="F148" s="192"/>
      <c r="G148" s="192"/>
      <c r="H148" s="193"/>
      <c r="I148" s="193"/>
    </row>
    <row r="149" spans="1:9" s="2" customFormat="1" ht="11.25" customHeight="1">
      <c r="A149" s="4"/>
      <c r="B149" s="194"/>
      <c r="C149" s="194"/>
      <c r="D149" s="192"/>
      <c r="E149" s="192"/>
      <c r="F149" s="192"/>
      <c r="G149" s="192"/>
      <c r="H149" s="193"/>
      <c r="I149" s="193"/>
    </row>
    <row r="150" spans="1:9" s="2" customFormat="1" ht="11.25" customHeight="1">
      <c r="A150" s="4"/>
      <c r="B150" s="194"/>
      <c r="C150" s="194"/>
      <c r="D150" s="192"/>
      <c r="E150" s="192"/>
      <c r="F150" s="192"/>
      <c r="G150" s="192"/>
      <c r="H150" s="193"/>
      <c r="I150" s="193"/>
    </row>
    <row r="151" spans="1:9" s="2" customFormat="1" ht="11.25" customHeight="1">
      <c r="A151" s="4"/>
      <c r="B151" s="194"/>
      <c r="C151" s="194"/>
      <c r="D151" s="192"/>
      <c r="E151" s="192"/>
      <c r="F151" s="192"/>
      <c r="G151" s="192"/>
      <c r="H151" s="193"/>
      <c r="I151" s="193"/>
    </row>
    <row r="152" spans="1:9" s="2" customFormat="1" ht="11.25" customHeight="1">
      <c r="A152" s="4"/>
      <c r="B152" s="194"/>
      <c r="C152" s="194"/>
      <c r="D152" s="192"/>
      <c r="E152" s="192"/>
      <c r="F152" s="192"/>
      <c r="G152" s="192"/>
      <c r="H152" s="193"/>
      <c r="I152" s="193"/>
    </row>
    <row r="153" spans="1:9" s="2" customFormat="1" ht="11.25" customHeight="1">
      <c r="A153" s="4"/>
      <c r="B153" s="194"/>
      <c r="C153" s="194"/>
      <c r="D153" s="192"/>
      <c r="E153" s="192"/>
      <c r="F153" s="192"/>
      <c r="G153" s="192"/>
      <c r="H153" s="193"/>
      <c r="I153" s="193"/>
    </row>
    <row r="154" spans="1:9" s="2" customFormat="1" ht="11.25" customHeight="1">
      <c r="A154" s="4"/>
      <c r="B154" s="194"/>
      <c r="C154" s="194"/>
      <c r="D154" s="192"/>
      <c r="E154" s="192"/>
      <c r="F154" s="192"/>
      <c r="G154" s="192"/>
      <c r="H154" s="193"/>
      <c r="I154" s="193"/>
    </row>
    <row r="155" spans="1:9" s="2" customFormat="1" ht="11.25" customHeight="1">
      <c r="A155" s="4"/>
      <c r="B155" s="194"/>
      <c r="C155" s="194"/>
      <c r="D155" s="192"/>
      <c r="E155" s="192"/>
      <c r="F155" s="192"/>
      <c r="G155" s="192"/>
      <c r="H155" s="193"/>
      <c r="I155" s="193"/>
    </row>
    <row r="156" spans="1:9" s="2" customFormat="1" ht="11.25" customHeight="1">
      <c r="A156" s="4"/>
      <c r="B156" s="194"/>
      <c r="C156" s="194"/>
      <c r="D156" s="192"/>
      <c r="E156" s="192"/>
      <c r="F156" s="192"/>
      <c r="G156" s="192"/>
      <c r="H156" s="193"/>
      <c r="I156" s="193"/>
    </row>
    <row r="157" spans="1:9" s="2" customFormat="1" ht="11.25" customHeight="1">
      <c r="A157" s="4"/>
      <c r="B157" s="194"/>
      <c r="C157" s="194"/>
      <c r="D157" s="192"/>
      <c r="E157" s="192"/>
      <c r="F157" s="192"/>
      <c r="G157" s="192"/>
      <c r="H157" s="193"/>
      <c r="I157" s="193"/>
    </row>
    <row r="158" spans="1:9" s="2" customFormat="1" ht="11.25" customHeight="1">
      <c r="A158" s="4"/>
      <c r="B158" s="194"/>
      <c r="C158" s="194"/>
      <c r="D158" s="192"/>
      <c r="E158" s="192"/>
      <c r="F158" s="192"/>
      <c r="G158" s="192"/>
      <c r="H158" s="193"/>
      <c r="I158" s="193"/>
    </row>
    <row r="159" spans="1:9" s="2" customFormat="1" ht="11.25" customHeight="1">
      <c r="A159" s="4"/>
      <c r="B159" s="194"/>
      <c r="C159" s="194"/>
      <c r="D159" s="192"/>
      <c r="E159" s="192"/>
      <c r="F159" s="192"/>
      <c r="G159" s="192"/>
      <c r="H159" s="193"/>
      <c r="I159" s="193"/>
    </row>
    <row r="160" spans="1:9" s="2" customFormat="1" ht="11.25" customHeight="1">
      <c r="A160" s="4"/>
      <c r="B160" s="194"/>
      <c r="C160" s="194"/>
      <c r="D160" s="192"/>
      <c r="E160" s="192"/>
      <c r="F160" s="192"/>
      <c r="G160" s="192"/>
      <c r="H160" s="193"/>
      <c r="I160" s="193"/>
    </row>
    <row r="161" spans="1:9" s="2" customFormat="1" ht="11.25" customHeight="1">
      <c r="A161" s="4"/>
      <c r="B161" s="194"/>
      <c r="C161" s="194"/>
      <c r="D161" s="192"/>
      <c r="E161" s="192"/>
      <c r="F161" s="192"/>
      <c r="G161" s="192"/>
      <c r="H161" s="193"/>
      <c r="I161" s="193"/>
    </row>
    <row r="162" spans="1:9" s="2" customFormat="1" ht="11.25" customHeight="1">
      <c r="A162" s="4"/>
      <c r="B162" s="194"/>
      <c r="C162" s="194"/>
      <c r="D162" s="192"/>
      <c r="E162" s="192"/>
      <c r="F162" s="192"/>
      <c r="G162" s="192"/>
      <c r="H162" s="193"/>
      <c r="I162" s="193"/>
    </row>
    <row r="163" spans="1:9" s="2" customFormat="1" ht="11.25" customHeight="1">
      <c r="A163" s="4"/>
      <c r="B163" s="4"/>
      <c r="C163" s="4"/>
      <c r="D163" s="11"/>
      <c r="E163" s="11"/>
      <c r="F163" s="11"/>
      <c r="G163" s="11"/>
      <c r="H163" s="12"/>
      <c r="I163" s="12"/>
    </row>
    <row r="164" spans="1:9" s="2" customFormat="1" ht="11.25" customHeight="1">
      <c r="A164" s="4"/>
      <c r="B164" s="4"/>
      <c r="C164" s="4"/>
      <c r="D164" s="11"/>
      <c r="E164" s="11"/>
      <c r="F164" s="11"/>
      <c r="G164" s="11"/>
      <c r="H164" s="12"/>
      <c r="I164" s="12"/>
    </row>
    <row r="165" spans="1:9" s="2" customFormat="1" ht="11.25" customHeight="1">
      <c r="A165" s="4"/>
      <c r="B165" s="4"/>
      <c r="C165" s="4"/>
      <c r="D165" s="11"/>
      <c r="E165" s="11"/>
      <c r="F165" s="11"/>
      <c r="G165" s="11"/>
      <c r="H165" s="12"/>
      <c r="I165" s="12"/>
    </row>
    <row r="166" spans="1:9" s="2" customFormat="1" ht="11.25" customHeight="1">
      <c r="A166" s="4"/>
      <c r="B166" s="4"/>
      <c r="C166" s="4"/>
      <c r="D166" s="11"/>
      <c r="E166" s="11"/>
      <c r="F166" s="11"/>
      <c r="G166" s="11"/>
      <c r="H166" s="12"/>
      <c r="I166" s="12"/>
    </row>
    <row r="167" spans="1:9" s="2" customFormat="1" ht="11.25" customHeight="1">
      <c r="A167" s="4"/>
      <c r="B167" s="4"/>
      <c r="C167" s="4"/>
      <c r="D167" s="11"/>
      <c r="E167" s="11"/>
      <c r="F167" s="11"/>
      <c r="G167" s="11"/>
      <c r="H167" s="12"/>
      <c r="I167" s="12"/>
    </row>
    <row r="168" spans="1:9" s="2" customFormat="1" ht="11.25" customHeight="1">
      <c r="A168" s="4"/>
      <c r="B168" s="4"/>
      <c r="C168" s="4"/>
      <c r="D168" s="11"/>
      <c r="E168" s="11"/>
      <c r="F168" s="11"/>
      <c r="G168" s="11"/>
      <c r="H168" s="12"/>
      <c r="I168" s="12"/>
    </row>
    <row r="169" spans="1:9" s="2" customFormat="1" ht="11.25" customHeight="1">
      <c r="A169" s="4"/>
      <c r="B169" s="4"/>
      <c r="C169" s="4"/>
      <c r="D169" s="11"/>
      <c r="E169" s="11"/>
      <c r="F169" s="11"/>
      <c r="G169" s="11"/>
      <c r="H169" s="12"/>
      <c r="I169" s="12"/>
    </row>
    <row r="170" spans="1:9" s="2" customFormat="1" ht="11.25" customHeight="1">
      <c r="A170" s="4"/>
      <c r="B170" s="4"/>
      <c r="C170" s="4"/>
      <c r="D170" s="11"/>
      <c r="E170" s="11"/>
      <c r="F170" s="11"/>
      <c r="G170" s="11"/>
      <c r="H170" s="12"/>
      <c r="I170" s="12"/>
    </row>
    <row r="171" spans="1:9" s="2" customFormat="1" ht="11.25" customHeight="1">
      <c r="A171" s="4"/>
      <c r="B171" s="4"/>
      <c r="C171" s="4"/>
      <c r="D171" s="11"/>
      <c r="E171" s="11"/>
      <c r="F171" s="11"/>
      <c r="G171" s="11"/>
      <c r="H171" s="12"/>
      <c r="I171" s="12"/>
    </row>
    <row r="172" spans="1:9" s="2" customFormat="1" ht="11.25" customHeight="1">
      <c r="A172" s="4"/>
      <c r="B172" s="4"/>
      <c r="C172" s="4"/>
      <c r="D172" s="11"/>
      <c r="E172" s="11"/>
      <c r="F172" s="11"/>
      <c r="G172" s="11"/>
      <c r="H172" s="12"/>
      <c r="I172" s="12"/>
    </row>
    <row r="173" spans="1:9" s="2" customFormat="1" ht="11.25" customHeight="1">
      <c r="A173" s="4"/>
      <c r="B173" s="4"/>
      <c r="C173" s="4"/>
      <c r="D173" s="11"/>
      <c r="E173" s="11"/>
      <c r="F173" s="11"/>
      <c r="G173" s="11"/>
      <c r="H173" s="12"/>
      <c r="I173" s="12"/>
    </row>
    <row r="174" spans="1:9" s="2" customFormat="1" ht="11.25" customHeight="1">
      <c r="A174" s="4"/>
      <c r="B174" s="4"/>
      <c r="C174" s="4"/>
      <c r="D174" s="11"/>
      <c r="E174" s="11"/>
      <c r="F174" s="11"/>
      <c r="G174" s="11"/>
      <c r="H174" s="12"/>
      <c r="I174" s="12"/>
    </row>
    <row r="175" spans="1:9" s="2" customFormat="1" ht="11.25" customHeight="1">
      <c r="A175" s="4"/>
      <c r="B175" s="4"/>
      <c r="C175" s="4"/>
      <c r="D175" s="11"/>
      <c r="E175" s="11"/>
      <c r="F175" s="11"/>
      <c r="G175" s="11"/>
      <c r="H175" s="12"/>
      <c r="I175" s="12"/>
    </row>
    <row r="176" spans="1:9" s="2" customFormat="1" ht="11.25" customHeight="1">
      <c r="A176" s="4"/>
      <c r="B176" s="4"/>
      <c r="C176" s="4"/>
      <c r="D176" s="11"/>
      <c r="E176" s="11"/>
      <c r="F176" s="11"/>
      <c r="G176" s="11"/>
      <c r="H176" s="12"/>
      <c r="I176" s="12"/>
    </row>
    <row r="177" spans="1:9" s="2" customFormat="1" ht="11.25" customHeight="1">
      <c r="A177" s="4"/>
      <c r="B177" s="4"/>
      <c r="C177" s="4"/>
      <c r="D177" s="11"/>
      <c r="E177" s="11"/>
      <c r="F177" s="11"/>
      <c r="G177" s="11"/>
      <c r="H177" s="12"/>
      <c r="I177" s="12"/>
    </row>
    <row r="178" spans="1:9" s="2" customFormat="1" ht="11.25" customHeight="1">
      <c r="A178" s="4"/>
      <c r="B178" s="4"/>
      <c r="C178" s="4"/>
      <c r="D178" s="11"/>
      <c r="E178" s="11"/>
      <c r="F178" s="11"/>
      <c r="G178" s="11"/>
      <c r="H178" s="12"/>
      <c r="I178" s="12"/>
    </row>
    <row r="179" spans="1:9" s="2" customFormat="1" ht="11.25" customHeight="1">
      <c r="A179" s="4"/>
      <c r="B179" s="4"/>
      <c r="C179" s="4"/>
      <c r="D179" s="11"/>
      <c r="E179" s="11"/>
      <c r="F179" s="11"/>
      <c r="G179" s="11"/>
      <c r="H179" s="12"/>
      <c r="I179" s="12"/>
    </row>
    <row r="180" spans="1:9" s="2" customFormat="1" ht="11.25" customHeight="1">
      <c r="A180" s="4"/>
      <c r="B180" s="4"/>
      <c r="C180" s="4"/>
      <c r="D180" s="11"/>
      <c r="E180" s="11"/>
      <c r="F180" s="11"/>
      <c r="G180" s="11"/>
      <c r="H180" s="12"/>
      <c r="I180" s="12"/>
    </row>
    <row r="181" spans="1:9" s="2" customFormat="1" ht="11.25" customHeight="1">
      <c r="A181" s="4"/>
      <c r="B181" s="4"/>
      <c r="C181" s="4"/>
      <c r="D181" s="11"/>
      <c r="E181" s="11"/>
      <c r="F181" s="11"/>
      <c r="G181" s="11"/>
      <c r="H181" s="12"/>
      <c r="I181" s="12"/>
    </row>
    <row r="182" spans="1:9" s="2" customFormat="1" ht="11.25" customHeight="1">
      <c r="A182" s="4"/>
      <c r="B182" s="4"/>
      <c r="C182" s="4"/>
      <c r="D182" s="11"/>
      <c r="E182" s="11"/>
      <c r="F182" s="11"/>
      <c r="G182" s="11"/>
      <c r="H182" s="12"/>
      <c r="I182" s="12"/>
    </row>
    <row r="183" spans="1:9" s="2" customFormat="1" ht="11.25" customHeight="1">
      <c r="A183" s="4"/>
      <c r="B183" s="4"/>
      <c r="C183" s="4"/>
      <c r="D183" s="11"/>
      <c r="E183" s="11"/>
      <c r="F183" s="11"/>
      <c r="G183" s="11"/>
      <c r="H183" s="12"/>
      <c r="I183" s="12"/>
    </row>
    <row r="184" spans="1:9" s="2" customFormat="1" ht="11.25" customHeight="1">
      <c r="A184" s="4"/>
      <c r="B184" s="4"/>
      <c r="C184" s="4"/>
      <c r="D184" s="11"/>
      <c r="E184" s="11"/>
      <c r="F184" s="11"/>
      <c r="G184" s="11"/>
      <c r="H184" s="12"/>
      <c r="I184" s="12"/>
    </row>
    <row r="185" spans="1:9" s="2" customFormat="1" ht="11.25" customHeight="1">
      <c r="A185" s="4"/>
      <c r="B185" s="4"/>
      <c r="C185" s="4"/>
      <c r="D185" s="11"/>
      <c r="E185" s="11"/>
      <c r="F185" s="11"/>
      <c r="G185" s="11"/>
      <c r="H185" s="12"/>
      <c r="I185" s="12"/>
    </row>
    <row r="186" spans="1:9" s="2" customFormat="1" ht="11.25" customHeight="1">
      <c r="A186" s="4"/>
      <c r="B186" s="4"/>
      <c r="C186" s="4"/>
      <c r="D186" s="11"/>
      <c r="E186" s="11"/>
      <c r="F186" s="11"/>
      <c r="G186" s="11"/>
      <c r="H186" s="12"/>
      <c r="I186" s="12"/>
    </row>
    <row r="187" spans="1:9" s="2" customFormat="1" ht="11.25" customHeight="1">
      <c r="A187" s="4"/>
      <c r="B187" s="4"/>
      <c r="C187" s="4"/>
      <c r="D187" s="11"/>
      <c r="E187" s="11"/>
      <c r="F187" s="11"/>
      <c r="G187" s="11"/>
      <c r="H187" s="12"/>
      <c r="I187" s="12"/>
    </row>
    <row r="188" spans="1:9" s="2" customFormat="1" ht="11.25" customHeight="1">
      <c r="A188" s="4"/>
      <c r="B188" s="4"/>
      <c r="C188" s="4"/>
      <c r="D188" s="11"/>
      <c r="E188" s="11"/>
      <c r="F188" s="11"/>
      <c r="G188" s="11"/>
      <c r="H188" s="12"/>
      <c r="I188" s="12"/>
    </row>
    <row r="189" spans="1:9" s="2" customFormat="1" ht="11.25" customHeight="1">
      <c r="A189" s="4"/>
      <c r="B189" s="4"/>
      <c r="C189" s="4"/>
      <c r="D189" s="11"/>
      <c r="E189" s="11"/>
      <c r="F189" s="11"/>
      <c r="G189" s="11"/>
      <c r="H189" s="12"/>
      <c r="I189" s="12"/>
    </row>
    <row r="190" spans="1:9" s="2" customFormat="1" ht="11.25" customHeight="1">
      <c r="A190" s="4"/>
      <c r="B190" s="4"/>
      <c r="C190" s="4"/>
      <c r="D190" s="11"/>
      <c r="E190" s="11"/>
      <c r="F190" s="11"/>
      <c r="G190" s="11"/>
      <c r="H190" s="12"/>
      <c r="I190" s="12"/>
    </row>
    <row r="191" spans="1:9" s="2" customFormat="1" ht="11.25" customHeight="1">
      <c r="A191" s="4"/>
      <c r="B191" s="4"/>
      <c r="C191" s="4"/>
      <c r="D191" s="11"/>
      <c r="E191" s="11"/>
      <c r="F191" s="11"/>
      <c r="G191" s="11"/>
      <c r="H191" s="12"/>
      <c r="I191" s="12"/>
    </row>
    <row r="192" spans="1:9" s="2" customFormat="1" ht="11.25" customHeight="1">
      <c r="A192" s="4"/>
      <c r="B192" s="4"/>
      <c r="C192" s="4"/>
      <c r="D192" s="11"/>
      <c r="E192" s="11"/>
      <c r="F192" s="11"/>
      <c r="G192" s="11"/>
      <c r="H192" s="12"/>
      <c r="I192" s="12"/>
    </row>
    <row r="193" spans="1:9" s="2" customFormat="1" ht="11.25" customHeight="1">
      <c r="A193" s="4"/>
      <c r="B193" s="4"/>
      <c r="C193" s="4"/>
      <c r="D193" s="11"/>
      <c r="E193" s="11"/>
      <c r="F193" s="11"/>
      <c r="G193" s="11"/>
      <c r="H193" s="12"/>
      <c r="I193" s="12"/>
    </row>
    <row r="194" spans="1:9" s="2" customFormat="1" ht="11.25" customHeight="1">
      <c r="A194" s="4"/>
      <c r="B194" s="4"/>
      <c r="C194" s="4"/>
      <c r="D194" s="11"/>
      <c r="E194" s="11"/>
      <c r="F194" s="11"/>
      <c r="G194" s="11"/>
      <c r="H194" s="12"/>
      <c r="I194" s="12"/>
    </row>
    <row r="195" spans="1:9" s="2" customFormat="1" ht="11.25" customHeight="1">
      <c r="A195" s="4"/>
      <c r="B195" s="4"/>
      <c r="C195" s="4"/>
      <c r="D195" s="11"/>
      <c r="E195" s="11"/>
      <c r="F195" s="11"/>
      <c r="G195" s="11"/>
      <c r="H195" s="12"/>
      <c r="I195" s="12"/>
    </row>
    <row r="196" spans="1:9" s="2" customFormat="1" ht="11.25" customHeight="1">
      <c r="A196" s="4"/>
      <c r="B196" s="4"/>
      <c r="C196" s="4"/>
      <c r="D196" s="11"/>
      <c r="E196" s="11"/>
      <c r="F196" s="11"/>
      <c r="G196" s="11"/>
      <c r="H196" s="12"/>
      <c r="I196" s="12"/>
    </row>
    <row r="197" spans="1:9" s="2" customFormat="1" ht="11.25" customHeight="1">
      <c r="A197" s="4"/>
      <c r="B197" s="4"/>
      <c r="C197" s="4"/>
      <c r="D197" s="11"/>
      <c r="E197" s="11"/>
      <c r="F197" s="11"/>
      <c r="G197" s="11"/>
      <c r="H197" s="12"/>
      <c r="I197" s="12"/>
    </row>
    <row r="198" spans="1:9" s="2" customFormat="1" ht="11.25" customHeight="1">
      <c r="A198" s="4"/>
      <c r="B198" s="4"/>
      <c r="C198" s="4"/>
      <c r="D198" s="11"/>
      <c r="E198" s="11"/>
      <c r="F198" s="11"/>
      <c r="G198" s="11"/>
      <c r="H198" s="12"/>
      <c r="I198" s="12"/>
    </row>
    <row r="199" spans="1:9" s="2" customFormat="1" ht="11.25" customHeight="1">
      <c r="A199" s="4"/>
      <c r="B199" s="4"/>
      <c r="C199" s="4"/>
      <c r="D199" s="11"/>
      <c r="E199" s="11"/>
      <c r="F199" s="11"/>
      <c r="G199" s="11"/>
      <c r="H199" s="12"/>
      <c r="I199" s="12"/>
    </row>
    <row r="200" spans="1:9" s="2" customFormat="1" ht="11.25" customHeight="1">
      <c r="A200" s="4"/>
      <c r="B200" s="4"/>
      <c r="C200" s="4"/>
      <c r="D200" s="11"/>
      <c r="E200" s="11"/>
      <c r="F200" s="11"/>
      <c r="G200" s="11"/>
      <c r="H200" s="12"/>
      <c r="I200" s="12"/>
    </row>
    <row r="201" spans="1:9" s="2" customFormat="1" ht="11.25" customHeight="1">
      <c r="A201" s="4"/>
      <c r="B201" s="4"/>
      <c r="C201" s="4"/>
      <c r="D201" s="11"/>
      <c r="E201" s="11"/>
      <c r="F201" s="11"/>
      <c r="G201" s="11"/>
      <c r="H201" s="12"/>
      <c r="I201" s="12"/>
    </row>
    <row r="202" spans="1:9" s="2" customFormat="1" ht="11.25" customHeight="1">
      <c r="A202" s="4"/>
      <c r="B202" s="4"/>
      <c r="C202" s="4"/>
      <c r="D202" s="11"/>
      <c r="E202" s="11"/>
      <c r="F202" s="11"/>
      <c r="G202" s="11"/>
      <c r="H202" s="12"/>
      <c r="I202" s="12"/>
    </row>
    <row r="203" spans="1:9" s="2" customFormat="1" ht="11.25" customHeight="1">
      <c r="A203" s="4"/>
      <c r="B203" s="4"/>
      <c r="C203" s="4"/>
      <c r="D203" s="11"/>
      <c r="E203" s="11"/>
      <c r="F203" s="11"/>
      <c r="G203" s="11"/>
      <c r="H203" s="12"/>
      <c r="I203" s="12"/>
    </row>
    <row r="204" spans="1:9" s="2" customFormat="1" ht="11.25" customHeight="1">
      <c r="A204" s="4"/>
      <c r="B204" s="4"/>
      <c r="C204" s="4"/>
      <c r="D204" s="11"/>
      <c r="E204" s="11"/>
      <c r="F204" s="11"/>
      <c r="G204" s="11"/>
      <c r="H204" s="12"/>
      <c r="I204" s="12"/>
    </row>
    <row r="205" spans="1:9" s="2" customFormat="1" ht="11.25" customHeight="1">
      <c r="A205" s="4"/>
      <c r="B205" s="4"/>
      <c r="C205" s="4"/>
      <c r="D205" s="11"/>
      <c r="E205" s="11"/>
      <c r="F205" s="11"/>
      <c r="G205" s="11"/>
      <c r="H205" s="12"/>
      <c r="I205" s="12"/>
    </row>
    <row r="206" spans="1:9" s="2" customFormat="1" ht="11.25" customHeight="1">
      <c r="A206" s="4"/>
      <c r="B206" s="4"/>
      <c r="C206" s="4"/>
      <c r="D206" s="11"/>
      <c r="E206" s="11"/>
      <c r="F206" s="11"/>
      <c r="G206" s="11"/>
      <c r="H206" s="12"/>
      <c r="I206" s="12"/>
    </row>
    <row r="207" spans="1:9" s="2" customFormat="1" ht="11.25" customHeight="1">
      <c r="A207" s="4"/>
      <c r="B207" s="4"/>
      <c r="C207" s="4"/>
      <c r="D207" s="11"/>
      <c r="E207" s="11"/>
      <c r="F207" s="11"/>
      <c r="G207" s="11"/>
      <c r="H207" s="12"/>
      <c r="I207" s="12"/>
    </row>
    <row r="208" spans="1:9" s="2" customFormat="1" ht="11.25" customHeight="1">
      <c r="A208" s="4"/>
      <c r="B208" s="4"/>
      <c r="C208" s="4"/>
      <c r="D208" s="11"/>
      <c r="E208" s="11"/>
      <c r="F208" s="11"/>
      <c r="G208" s="11"/>
      <c r="H208" s="12"/>
      <c r="I208" s="12"/>
    </row>
    <row r="209" spans="1:9" s="2" customFormat="1" ht="11.25" customHeight="1">
      <c r="A209" s="4"/>
      <c r="B209" s="4"/>
      <c r="C209" s="4"/>
      <c r="D209" s="11"/>
      <c r="E209" s="11"/>
      <c r="F209" s="11"/>
      <c r="G209" s="11"/>
      <c r="H209" s="12"/>
      <c r="I209" s="12"/>
    </row>
    <row r="210" spans="1:9" s="2" customFormat="1" ht="11.25" customHeight="1">
      <c r="A210" s="4"/>
      <c r="B210" s="4"/>
      <c r="C210" s="4"/>
      <c r="D210" s="11"/>
      <c r="E210" s="11"/>
      <c r="F210" s="11"/>
      <c r="G210" s="11"/>
      <c r="H210" s="12"/>
      <c r="I210" s="12"/>
    </row>
    <row r="211" spans="1:9" s="2" customFormat="1" ht="11.25" customHeight="1">
      <c r="A211" s="4"/>
      <c r="B211" s="4"/>
      <c r="C211" s="4"/>
      <c r="D211" s="11"/>
      <c r="E211" s="11"/>
      <c r="F211" s="11"/>
      <c r="G211" s="11"/>
      <c r="H211" s="12"/>
      <c r="I211" s="12"/>
    </row>
    <row r="212" spans="1:9" s="2" customFormat="1" ht="11.25" customHeight="1">
      <c r="A212" s="4"/>
      <c r="B212" s="4"/>
      <c r="C212" s="4"/>
      <c r="D212" s="11"/>
      <c r="E212" s="11"/>
      <c r="F212" s="11"/>
      <c r="G212" s="11"/>
      <c r="H212" s="12"/>
      <c r="I212" s="12"/>
    </row>
    <row r="213" spans="1:9" s="2" customFormat="1" ht="11.25" customHeight="1">
      <c r="A213" s="4"/>
      <c r="B213" s="4"/>
      <c r="C213" s="4"/>
      <c r="D213" s="11"/>
      <c r="E213" s="11"/>
      <c r="F213" s="11"/>
      <c r="G213" s="11"/>
      <c r="H213" s="12"/>
      <c r="I213" s="12"/>
    </row>
    <row r="214" spans="1:9" s="2" customFormat="1" ht="11.25" customHeight="1">
      <c r="A214" s="4"/>
      <c r="B214" s="4"/>
      <c r="C214" s="4"/>
      <c r="D214" s="11"/>
      <c r="E214" s="11"/>
      <c r="F214" s="11"/>
      <c r="G214" s="11"/>
      <c r="H214" s="12"/>
      <c r="I214" s="12"/>
    </row>
    <row r="215" spans="1:9" s="2" customFormat="1" ht="11.25" customHeight="1">
      <c r="A215" s="4"/>
      <c r="B215" s="4"/>
      <c r="C215" s="4"/>
      <c r="D215" s="11"/>
      <c r="E215" s="11"/>
      <c r="F215" s="11"/>
      <c r="G215" s="11"/>
      <c r="H215" s="12"/>
      <c r="I215" s="12"/>
    </row>
    <row r="216" spans="1:9" s="2" customFormat="1" ht="11.25" customHeight="1">
      <c r="A216" s="4"/>
      <c r="B216" s="4"/>
      <c r="C216" s="4"/>
      <c r="D216" s="11"/>
      <c r="E216" s="11"/>
      <c r="F216" s="11"/>
      <c r="G216" s="11"/>
      <c r="H216" s="12"/>
      <c r="I216" s="12"/>
    </row>
    <row r="217" spans="1:9" s="2" customFormat="1" ht="11.25" customHeight="1">
      <c r="A217" s="4"/>
      <c r="B217" s="4"/>
      <c r="C217" s="4"/>
      <c r="D217" s="11"/>
      <c r="E217" s="11"/>
      <c r="F217" s="11"/>
      <c r="G217" s="11"/>
      <c r="H217" s="12"/>
      <c r="I217" s="12"/>
    </row>
    <row r="218" spans="1:9" s="2" customFormat="1" ht="11.25" customHeight="1">
      <c r="A218" s="4"/>
      <c r="B218" s="4"/>
      <c r="C218" s="4"/>
      <c r="D218" s="11"/>
      <c r="E218" s="11"/>
      <c r="F218" s="11"/>
      <c r="G218" s="11"/>
      <c r="H218" s="12"/>
      <c r="I218" s="12"/>
    </row>
    <row r="219" spans="1:9" s="2" customFormat="1" ht="11.25" customHeight="1">
      <c r="A219" s="4"/>
      <c r="B219" s="4"/>
      <c r="C219" s="4"/>
      <c r="D219" s="11"/>
      <c r="E219" s="11"/>
      <c r="F219" s="11"/>
      <c r="G219" s="11"/>
      <c r="H219" s="12"/>
      <c r="I219" s="12"/>
    </row>
    <row r="220" spans="1:9" s="2" customFormat="1" ht="11.25" customHeight="1">
      <c r="A220" s="4"/>
      <c r="B220" s="4"/>
      <c r="C220" s="4"/>
      <c r="D220" s="11"/>
      <c r="E220" s="11"/>
      <c r="F220" s="11"/>
      <c r="G220" s="11"/>
      <c r="H220" s="12"/>
      <c r="I220" s="12"/>
    </row>
    <row r="221" spans="1:9" s="2" customFormat="1" ht="11.25" customHeight="1">
      <c r="A221" s="4"/>
      <c r="B221" s="4"/>
      <c r="C221" s="4"/>
      <c r="D221" s="11"/>
      <c r="E221" s="11"/>
      <c r="F221" s="11"/>
      <c r="G221" s="11"/>
      <c r="H221" s="12"/>
      <c r="I221" s="12"/>
    </row>
    <row r="222" spans="1:9" s="2" customFormat="1" ht="11.25" customHeight="1">
      <c r="A222" s="4"/>
      <c r="B222" s="4"/>
      <c r="C222" s="4"/>
      <c r="D222" s="11"/>
      <c r="E222" s="11"/>
      <c r="F222" s="11"/>
      <c r="G222" s="11"/>
      <c r="H222" s="12"/>
      <c r="I222" s="12"/>
    </row>
    <row r="223" spans="1:9" s="2" customFormat="1" ht="11.25" customHeight="1">
      <c r="A223" s="4"/>
      <c r="B223" s="4"/>
      <c r="C223" s="4"/>
      <c r="D223" s="11"/>
      <c r="E223" s="11"/>
      <c r="F223" s="11"/>
      <c r="G223" s="11"/>
      <c r="H223" s="12"/>
      <c r="I223" s="12"/>
    </row>
    <row r="224" spans="1:9" s="2" customFormat="1" ht="11.25" customHeight="1">
      <c r="A224" s="4"/>
      <c r="B224" s="4"/>
      <c r="C224" s="4"/>
      <c r="D224" s="11"/>
      <c r="E224" s="11"/>
      <c r="F224" s="11"/>
      <c r="G224" s="11"/>
      <c r="H224" s="12"/>
      <c r="I224" s="12"/>
    </row>
    <row r="225" spans="1:9" s="2" customFormat="1" ht="11.25" customHeight="1">
      <c r="A225" s="4"/>
      <c r="B225" s="4"/>
      <c r="C225" s="4"/>
      <c r="D225" s="11"/>
      <c r="E225" s="11"/>
      <c r="F225" s="11"/>
      <c r="G225" s="11"/>
      <c r="H225" s="12"/>
      <c r="I225" s="12"/>
    </row>
    <row r="226" spans="1:9" s="2" customFormat="1" ht="11.25" customHeight="1">
      <c r="A226" s="4"/>
      <c r="B226" s="4"/>
      <c r="C226" s="4"/>
      <c r="D226" s="11"/>
      <c r="E226" s="11"/>
      <c r="F226" s="11"/>
      <c r="G226" s="11"/>
      <c r="H226" s="12"/>
      <c r="I226" s="12"/>
    </row>
    <row r="227" spans="1:9" s="2" customFormat="1" ht="11.25" customHeight="1">
      <c r="A227" s="4"/>
      <c r="B227" s="4"/>
      <c r="C227" s="4"/>
      <c r="D227" s="11"/>
      <c r="E227" s="11"/>
      <c r="F227" s="11"/>
      <c r="G227" s="11"/>
      <c r="H227" s="12"/>
      <c r="I227" s="12"/>
    </row>
    <row r="228" spans="1:9" s="2" customFormat="1" ht="11.25" customHeight="1">
      <c r="A228" s="4"/>
      <c r="B228" s="4"/>
      <c r="C228" s="4"/>
      <c r="D228" s="11"/>
      <c r="E228" s="11"/>
      <c r="F228" s="11"/>
      <c r="G228" s="11"/>
      <c r="H228" s="12"/>
      <c r="I228" s="12"/>
    </row>
    <row r="229" spans="1:9" s="2" customFormat="1" ht="11.25" customHeight="1">
      <c r="A229" s="4"/>
      <c r="B229" s="4"/>
      <c r="C229" s="4"/>
      <c r="D229" s="11"/>
      <c r="E229" s="11"/>
      <c r="F229" s="11"/>
      <c r="G229" s="11"/>
      <c r="H229" s="12"/>
      <c r="I229" s="12"/>
    </row>
    <row r="230" spans="1:9" s="2" customFormat="1" ht="11.25" customHeight="1">
      <c r="A230" s="4"/>
      <c r="B230" s="4"/>
      <c r="C230" s="4"/>
      <c r="D230" s="11"/>
      <c r="E230" s="11"/>
      <c r="F230" s="11"/>
      <c r="G230" s="11"/>
      <c r="H230" s="12"/>
      <c r="I230" s="12"/>
    </row>
    <row r="231" spans="1:9" s="2" customFormat="1" ht="11.25" customHeight="1">
      <c r="A231" s="4"/>
      <c r="B231" s="4"/>
      <c r="C231" s="4"/>
      <c r="D231" s="11"/>
      <c r="E231" s="11"/>
      <c r="F231" s="11"/>
      <c r="G231" s="11"/>
      <c r="H231" s="12"/>
      <c r="I231" s="12"/>
    </row>
    <row r="232" spans="1:9" s="2" customFormat="1" ht="11.25" customHeight="1">
      <c r="A232" s="4"/>
      <c r="B232" s="4"/>
      <c r="C232" s="4"/>
      <c r="D232" s="11"/>
      <c r="E232" s="11"/>
      <c r="F232" s="11"/>
      <c r="G232" s="11"/>
      <c r="H232" s="12"/>
      <c r="I232" s="12"/>
    </row>
    <row r="233" spans="1:9" s="2" customFormat="1" ht="11.25" customHeight="1">
      <c r="A233" s="4"/>
      <c r="B233" s="4"/>
      <c r="C233" s="4"/>
      <c r="D233" s="11"/>
      <c r="E233" s="11"/>
      <c r="F233" s="11"/>
      <c r="G233" s="11"/>
      <c r="H233" s="12"/>
      <c r="I233" s="12"/>
    </row>
    <row r="234" spans="1:9" s="2" customFormat="1" ht="11.25" customHeight="1">
      <c r="A234" s="4"/>
      <c r="B234" s="4"/>
      <c r="C234" s="4"/>
      <c r="D234" s="11"/>
      <c r="E234" s="11"/>
      <c r="F234" s="11"/>
      <c r="G234" s="11"/>
      <c r="H234" s="12"/>
      <c r="I234" s="12"/>
    </row>
    <row r="235" spans="1:9" s="2" customFormat="1" ht="11.25" customHeight="1">
      <c r="A235" s="4"/>
      <c r="B235" s="4"/>
      <c r="C235" s="4"/>
      <c r="D235" s="11"/>
      <c r="E235" s="11"/>
      <c r="F235" s="11"/>
      <c r="G235" s="11"/>
      <c r="H235" s="12"/>
      <c r="I235" s="12"/>
    </row>
    <row r="236" spans="1:9" s="2" customFormat="1" ht="11.25" customHeight="1">
      <c r="A236" s="4"/>
      <c r="B236" s="4"/>
      <c r="C236" s="4"/>
      <c r="D236" s="11"/>
      <c r="E236" s="11"/>
      <c r="F236" s="11"/>
      <c r="G236" s="11"/>
      <c r="H236" s="12"/>
      <c r="I236" s="12"/>
    </row>
    <row r="237" spans="1:9" s="2" customFormat="1" ht="11.25" customHeight="1">
      <c r="A237" s="4"/>
      <c r="B237" s="4"/>
      <c r="C237" s="4"/>
      <c r="D237" s="11"/>
      <c r="E237" s="11"/>
      <c r="F237" s="11"/>
      <c r="G237" s="11"/>
      <c r="H237" s="12"/>
      <c r="I237" s="12"/>
    </row>
    <row r="238" spans="1:9" s="2" customFormat="1" ht="11.25" customHeight="1">
      <c r="A238" s="4"/>
      <c r="B238" s="4"/>
      <c r="C238" s="4"/>
      <c r="D238" s="11"/>
      <c r="E238" s="11"/>
      <c r="F238" s="11"/>
      <c r="G238" s="11"/>
      <c r="H238" s="12"/>
      <c r="I238" s="12"/>
    </row>
    <row r="239" spans="1:9" s="2" customFormat="1" ht="11.25" customHeight="1">
      <c r="A239" s="4"/>
      <c r="B239" s="4"/>
      <c r="C239" s="4"/>
      <c r="D239" s="11"/>
      <c r="E239" s="11"/>
      <c r="F239" s="11"/>
      <c r="G239" s="11"/>
      <c r="H239" s="12"/>
      <c r="I239" s="12"/>
    </row>
    <row r="240" spans="1:9" s="2" customFormat="1" ht="11.25" customHeight="1">
      <c r="A240" s="4"/>
      <c r="B240" s="4"/>
      <c r="C240" s="4"/>
      <c r="D240" s="11"/>
      <c r="E240" s="11"/>
      <c r="F240" s="11"/>
      <c r="G240" s="11"/>
      <c r="H240" s="12"/>
      <c r="I240" s="12"/>
    </row>
    <row r="241" spans="1:9" s="2" customFormat="1" ht="11.25" customHeight="1">
      <c r="A241" s="4"/>
      <c r="B241" s="4"/>
      <c r="C241" s="4"/>
      <c r="D241" s="11"/>
      <c r="E241" s="11"/>
      <c r="F241" s="11"/>
      <c r="G241" s="11"/>
      <c r="H241" s="12"/>
      <c r="I241" s="12"/>
    </row>
    <row r="242" spans="1:9" s="2" customFormat="1" ht="11.25" customHeight="1">
      <c r="A242" s="4"/>
      <c r="B242" s="4"/>
      <c r="C242" s="4"/>
      <c r="D242" s="11"/>
      <c r="E242" s="11"/>
      <c r="F242" s="11"/>
      <c r="G242" s="11"/>
      <c r="H242" s="12"/>
      <c r="I242" s="12"/>
    </row>
    <row r="243" spans="1:9" s="2" customFormat="1" ht="11.25" customHeight="1">
      <c r="A243" s="4"/>
      <c r="B243" s="4"/>
      <c r="C243" s="4"/>
      <c r="D243" s="11"/>
      <c r="E243" s="11"/>
      <c r="F243" s="11"/>
      <c r="G243" s="11"/>
      <c r="H243" s="12"/>
      <c r="I243" s="12"/>
    </row>
    <row r="244" spans="1:9" s="2" customFormat="1" ht="11.25" customHeight="1">
      <c r="A244" s="4"/>
      <c r="B244" s="4"/>
      <c r="C244" s="4"/>
      <c r="D244" s="11"/>
      <c r="E244" s="11"/>
      <c r="F244" s="11"/>
      <c r="G244" s="11"/>
      <c r="H244" s="12"/>
      <c r="I244" s="12"/>
    </row>
    <row r="245" spans="1:9" s="2" customFormat="1" ht="11.25" customHeight="1">
      <c r="A245" s="4"/>
      <c r="B245" s="4"/>
      <c r="C245" s="4"/>
      <c r="D245" s="11"/>
      <c r="E245" s="11"/>
      <c r="F245" s="11"/>
      <c r="G245" s="11"/>
      <c r="H245" s="12"/>
      <c r="I245" s="12"/>
    </row>
    <row r="246" spans="1:9" s="2" customFormat="1" ht="11.25" customHeight="1">
      <c r="A246" s="4"/>
      <c r="B246" s="4"/>
      <c r="C246" s="4"/>
      <c r="D246" s="11"/>
      <c r="E246" s="11"/>
      <c r="F246" s="11"/>
      <c r="G246" s="11"/>
      <c r="H246" s="12"/>
      <c r="I246" s="12"/>
    </row>
    <row r="247" spans="1:9" s="2" customFormat="1" ht="11.25" customHeight="1">
      <c r="A247" s="4"/>
      <c r="B247" s="4"/>
      <c r="C247" s="4"/>
      <c r="D247" s="11"/>
      <c r="E247" s="11"/>
      <c r="F247" s="11"/>
      <c r="G247" s="11"/>
      <c r="H247" s="12"/>
      <c r="I247" s="12"/>
    </row>
    <row r="248" spans="1:9" s="2" customFormat="1" ht="11.25" customHeight="1">
      <c r="A248" s="4"/>
      <c r="B248" s="4"/>
      <c r="C248" s="4"/>
      <c r="D248" s="11"/>
      <c r="E248" s="11"/>
      <c r="F248" s="11"/>
      <c r="G248" s="11"/>
      <c r="H248" s="12"/>
      <c r="I248" s="12"/>
    </row>
    <row r="249" spans="1:9" s="2" customFormat="1" ht="11.25" customHeight="1">
      <c r="A249" s="4"/>
      <c r="B249" s="4"/>
      <c r="C249" s="4"/>
      <c r="D249" s="11"/>
      <c r="E249" s="11"/>
      <c r="F249" s="11"/>
      <c r="G249" s="11"/>
      <c r="H249" s="12"/>
      <c r="I249" s="12"/>
    </row>
    <row r="250" spans="1:9" s="2" customFormat="1" ht="11.25" customHeight="1">
      <c r="A250" s="4"/>
      <c r="B250" s="4"/>
      <c r="C250" s="4"/>
      <c r="D250" s="11"/>
      <c r="E250" s="11"/>
      <c r="F250" s="11"/>
      <c r="G250" s="11"/>
      <c r="H250" s="12"/>
      <c r="I250" s="12"/>
    </row>
    <row r="251" spans="1:9" s="2" customFormat="1" ht="11.25" customHeight="1">
      <c r="A251" s="4"/>
      <c r="B251" s="4"/>
      <c r="C251" s="4"/>
      <c r="D251" s="11"/>
      <c r="E251" s="11"/>
      <c r="F251" s="11"/>
      <c r="G251" s="11"/>
      <c r="H251" s="12"/>
      <c r="I251" s="12"/>
    </row>
    <row r="252" spans="1:9" s="2" customFormat="1" ht="11.25" customHeight="1">
      <c r="A252" s="4"/>
      <c r="B252" s="4"/>
      <c r="C252" s="4"/>
      <c r="D252" s="11"/>
      <c r="E252" s="11"/>
      <c r="F252" s="11"/>
      <c r="G252" s="11"/>
      <c r="H252" s="12"/>
      <c r="I252" s="12"/>
    </row>
    <row r="253" spans="1:9" s="2" customFormat="1" ht="11.25" customHeight="1">
      <c r="A253" s="4"/>
      <c r="B253" s="4"/>
      <c r="C253" s="4"/>
      <c r="D253" s="11"/>
      <c r="E253" s="11"/>
      <c r="F253" s="11"/>
      <c r="G253" s="11"/>
      <c r="H253" s="12"/>
      <c r="I253" s="12"/>
    </row>
    <row r="254" spans="1:9" s="2" customFormat="1" ht="11.25" customHeight="1">
      <c r="A254" s="4"/>
      <c r="B254" s="4"/>
      <c r="C254" s="4"/>
      <c r="D254" s="11"/>
      <c r="E254" s="11"/>
      <c r="F254" s="11"/>
      <c r="G254" s="11"/>
      <c r="H254" s="12"/>
      <c r="I254" s="12"/>
    </row>
    <row r="255" spans="1:9" s="2" customFormat="1" ht="11.25" customHeight="1">
      <c r="A255" s="4"/>
      <c r="B255" s="4"/>
      <c r="C255" s="4"/>
      <c r="D255" s="11"/>
      <c r="E255" s="11"/>
      <c r="F255" s="11"/>
      <c r="G255" s="11"/>
      <c r="H255" s="12"/>
      <c r="I255" s="12"/>
    </row>
    <row r="256" spans="1:9" s="2" customFormat="1" ht="11.25" customHeight="1">
      <c r="A256" s="4"/>
      <c r="B256" s="4"/>
      <c r="C256" s="4"/>
      <c r="D256" s="11"/>
      <c r="E256" s="11"/>
      <c r="F256" s="11"/>
      <c r="G256" s="11"/>
      <c r="H256" s="12"/>
      <c r="I256" s="12"/>
    </row>
    <row r="257" spans="1:9" s="2" customFormat="1" ht="11.25" customHeight="1">
      <c r="A257" s="4"/>
      <c r="B257" s="4"/>
      <c r="C257" s="4"/>
      <c r="D257" s="11"/>
      <c r="E257" s="11"/>
      <c r="F257" s="11"/>
      <c r="G257" s="11"/>
      <c r="H257" s="12"/>
      <c r="I257" s="12"/>
    </row>
    <row r="258" spans="1:9" s="2" customFormat="1" ht="11.25" customHeight="1">
      <c r="A258" s="4"/>
      <c r="B258" s="4"/>
      <c r="C258" s="4"/>
      <c r="D258" s="11"/>
      <c r="E258" s="11"/>
      <c r="F258" s="11"/>
      <c r="G258" s="11"/>
      <c r="H258" s="12"/>
      <c r="I258" s="12"/>
    </row>
    <row r="259" spans="1:9" s="2" customFormat="1" ht="11.25" customHeight="1">
      <c r="A259" s="4"/>
      <c r="B259" s="4"/>
      <c r="C259" s="4"/>
      <c r="D259" s="11"/>
      <c r="E259" s="11"/>
      <c r="F259" s="11"/>
      <c r="G259" s="11"/>
      <c r="H259" s="12"/>
      <c r="I259" s="12"/>
    </row>
    <row r="260" spans="1:9" s="2" customFormat="1" ht="11.25" customHeight="1">
      <c r="A260" s="4"/>
      <c r="B260" s="4"/>
      <c r="C260" s="4"/>
      <c r="D260" s="11"/>
      <c r="E260" s="11"/>
      <c r="F260" s="11"/>
      <c r="G260" s="11"/>
      <c r="H260" s="12"/>
      <c r="I260" s="12"/>
    </row>
    <row r="261" spans="1:9" s="2" customFormat="1" ht="11.25" customHeight="1">
      <c r="A261" s="4"/>
      <c r="B261" s="4"/>
      <c r="C261" s="4"/>
      <c r="D261" s="11"/>
      <c r="E261" s="11"/>
      <c r="F261" s="11"/>
      <c r="G261" s="11"/>
      <c r="H261" s="12"/>
      <c r="I261" s="12"/>
    </row>
    <row r="262" spans="1:9" s="2" customFormat="1" ht="11.25" customHeight="1">
      <c r="A262" s="4"/>
      <c r="B262" s="4"/>
      <c r="C262" s="4"/>
      <c r="D262" s="11"/>
      <c r="E262" s="11"/>
      <c r="F262" s="11"/>
      <c r="G262" s="11"/>
      <c r="H262" s="12"/>
      <c r="I262" s="12"/>
    </row>
    <row r="263" spans="1:9" s="2" customFormat="1" ht="11.25" customHeight="1">
      <c r="A263" s="4"/>
      <c r="B263" s="4"/>
      <c r="C263" s="4"/>
      <c r="D263" s="11"/>
      <c r="E263" s="11"/>
      <c r="F263" s="11"/>
      <c r="G263" s="11"/>
      <c r="H263" s="12"/>
      <c r="I263" s="12"/>
    </row>
    <row r="264" spans="1:9" s="2" customFormat="1" ht="11.25" customHeight="1">
      <c r="A264" s="4"/>
      <c r="B264" s="4"/>
      <c r="C264" s="4"/>
      <c r="D264" s="11"/>
      <c r="E264" s="11"/>
      <c r="F264" s="11"/>
      <c r="G264" s="11"/>
      <c r="H264" s="12"/>
      <c r="I264" s="12"/>
    </row>
    <row r="265" spans="1:9" s="2" customFormat="1" ht="11.25" customHeight="1">
      <c r="A265" s="4"/>
      <c r="B265" s="4"/>
      <c r="C265" s="4"/>
      <c r="D265" s="11"/>
      <c r="E265" s="11"/>
      <c r="F265" s="11"/>
      <c r="G265" s="11"/>
      <c r="H265" s="12"/>
      <c r="I265" s="12"/>
    </row>
    <row r="266" spans="1:9" s="2" customFormat="1" ht="11.25" customHeight="1">
      <c r="A266" s="4"/>
      <c r="B266" s="4"/>
      <c r="C266" s="4"/>
      <c r="D266" s="11"/>
      <c r="E266" s="11"/>
      <c r="F266" s="11"/>
      <c r="G266" s="11"/>
      <c r="H266" s="12"/>
      <c r="I266" s="12"/>
    </row>
    <row r="267" spans="1:9" s="2" customFormat="1" ht="11.25" customHeight="1">
      <c r="A267" s="4"/>
      <c r="B267" s="4"/>
      <c r="C267" s="4"/>
      <c r="D267" s="11"/>
      <c r="E267" s="11"/>
      <c r="F267" s="11"/>
      <c r="G267" s="11"/>
      <c r="H267" s="12"/>
      <c r="I267" s="12"/>
    </row>
    <row r="268" spans="1:9" s="2" customFormat="1" ht="11.25" customHeight="1">
      <c r="A268" s="4"/>
      <c r="B268" s="4"/>
      <c r="C268" s="4"/>
      <c r="D268" s="11"/>
      <c r="E268" s="11"/>
      <c r="F268" s="11"/>
      <c r="G268" s="11"/>
      <c r="H268" s="12"/>
      <c r="I268" s="12"/>
    </row>
    <row r="269" spans="1:9" s="2" customFormat="1" ht="11.25" customHeight="1">
      <c r="A269" s="4"/>
      <c r="B269" s="4"/>
      <c r="C269" s="4"/>
      <c r="D269" s="11"/>
      <c r="E269" s="11"/>
      <c r="F269" s="11"/>
      <c r="G269" s="11"/>
      <c r="H269" s="12"/>
      <c r="I269" s="12"/>
    </row>
    <row r="270" spans="1:9" s="2" customFormat="1" ht="11.25" customHeight="1">
      <c r="A270" s="4"/>
      <c r="B270" s="4"/>
      <c r="C270" s="4"/>
      <c r="D270" s="11"/>
      <c r="E270" s="11"/>
      <c r="F270" s="11"/>
      <c r="G270" s="11"/>
      <c r="H270" s="12"/>
      <c r="I270" s="12"/>
    </row>
    <row r="271" spans="1:9" s="2" customFormat="1" ht="11.25" customHeight="1">
      <c r="A271" s="4"/>
      <c r="B271" s="4"/>
      <c r="C271" s="4"/>
      <c r="D271" s="11"/>
      <c r="E271" s="11"/>
      <c r="F271" s="11"/>
      <c r="G271" s="11"/>
      <c r="H271" s="12"/>
      <c r="I271" s="12"/>
    </row>
    <row r="272" spans="1:9" s="2" customFormat="1" ht="11.25" customHeight="1">
      <c r="A272" s="4"/>
      <c r="B272" s="4"/>
      <c r="C272" s="4"/>
      <c r="D272" s="11"/>
      <c r="E272" s="11"/>
      <c r="F272" s="11"/>
      <c r="G272" s="11"/>
      <c r="H272" s="12"/>
      <c r="I272" s="12"/>
    </row>
    <row r="273" spans="1:9" s="2" customFormat="1" ht="11.25" customHeight="1">
      <c r="A273" s="4"/>
      <c r="B273" s="4"/>
      <c r="C273" s="4"/>
      <c r="D273" s="11"/>
      <c r="E273" s="11"/>
      <c r="F273" s="11"/>
      <c r="G273" s="11"/>
      <c r="H273" s="12"/>
      <c r="I273" s="12"/>
    </row>
    <row r="274" spans="1:9" s="2" customFormat="1" ht="11.25" customHeight="1">
      <c r="A274" s="4"/>
      <c r="B274" s="4"/>
      <c r="C274" s="4"/>
      <c r="D274" s="11"/>
      <c r="E274" s="11"/>
      <c r="F274" s="11"/>
      <c r="G274" s="11"/>
      <c r="H274" s="12"/>
      <c r="I274" s="12"/>
    </row>
    <row r="275" spans="1:9" s="2" customFormat="1" ht="11.25" customHeight="1">
      <c r="A275" s="4"/>
      <c r="B275" s="4"/>
      <c r="C275" s="4"/>
      <c r="D275" s="11"/>
      <c r="E275" s="11"/>
      <c r="F275" s="11"/>
      <c r="G275" s="11"/>
      <c r="H275" s="12"/>
      <c r="I275" s="12"/>
    </row>
    <row r="276" spans="1:9" s="2" customFormat="1" ht="11.25" customHeight="1">
      <c r="A276" s="4"/>
      <c r="B276" s="4"/>
      <c r="C276" s="4"/>
      <c r="D276" s="11"/>
      <c r="E276" s="11"/>
      <c r="F276" s="11"/>
      <c r="G276" s="11"/>
      <c r="H276" s="12"/>
      <c r="I276" s="12"/>
    </row>
    <row r="277" spans="1:9" s="2" customFormat="1" ht="11.25" customHeight="1">
      <c r="A277" s="4"/>
      <c r="B277" s="4"/>
      <c r="C277" s="4"/>
      <c r="D277" s="11"/>
      <c r="E277" s="11"/>
      <c r="F277" s="11"/>
      <c r="G277" s="11"/>
      <c r="H277" s="12"/>
      <c r="I277" s="12"/>
    </row>
    <row r="278" spans="1:9" s="2" customFormat="1" ht="11.25" customHeight="1">
      <c r="A278" s="4"/>
      <c r="B278" s="4"/>
      <c r="C278" s="4"/>
      <c r="D278" s="11"/>
      <c r="E278" s="11"/>
      <c r="F278" s="11"/>
      <c r="G278" s="11"/>
      <c r="H278" s="12"/>
      <c r="I278" s="12"/>
    </row>
    <row r="279" spans="1:9" s="2" customFormat="1" ht="11.25" customHeight="1">
      <c r="A279" s="4"/>
      <c r="B279" s="4"/>
      <c r="C279" s="4"/>
      <c r="D279" s="11"/>
      <c r="E279" s="11"/>
      <c r="F279" s="11"/>
      <c r="G279" s="11"/>
      <c r="H279" s="12"/>
      <c r="I279" s="12"/>
    </row>
    <row r="280" spans="1:9" s="2" customFormat="1" ht="11.25" customHeight="1">
      <c r="A280" s="4"/>
      <c r="B280" s="4"/>
      <c r="C280" s="4"/>
      <c r="D280" s="11"/>
      <c r="E280" s="11"/>
      <c r="F280" s="11"/>
      <c r="G280" s="11"/>
      <c r="H280" s="12"/>
      <c r="I280" s="12"/>
    </row>
    <row r="281" spans="1:9" s="2" customFormat="1" ht="11.25" customHeight="1">
      <c r="A281" s="4"/>
      <c r="B281" s="4"/>
      <c r="C281" s="4"/>
      <c r="D281" s="11"/>
      <c r="E281" s="11"/>
      <c r="F281" s="11"/>
      <c r="G281" s="11"/>
      <c r="H281" s="12"/>
      <c r="I281" s="12"/>
    </row>
    <row r="282" spans="1:9" s="2" customFormat="1">
      <c r="A282" s="4"/>
      <c r="B282" s="4"/>
      <c r="C282" s="4"/>
      <c r="D282" s="11"/>
      <c r="E282" s="11"/>
      <c r="F282" s="11"/>
      <c r="G282" s="11"/>
      <c r="H282" s="12"/>
      <c r="I282" s="12"/>
    </row>
    <row r="283" spans="1:9" s="2" customFormat="1">
      <c r="A283" s="5"/>
      <c r="B283" s="5"/>
      <c r="C283" s="5"/>
      <c r="D283" s="13"/>
      <c r="E283" s="13"/>
      <c r="F283" s="13"/>
      <c r="G283" s="13"/>
      <c r="H283" s="14"/>
      <c r="I283" s="14"/>
    </row>
    <row r="284" spans="1:9" s="2" customFormat="1">
      <c r="A284" s="4"/>
      <c r="B284" s="4"/>
      <c r="C284" s="4"/>
      <c r="D284" s="98"/>
      <c r="E284" s="98"/>
      <c r="F284" s="98"/>
      <c r="G284" s="98"/>
      <c r="H284" s="12"/>
      <c r="I284" s="12"/>
    </row>
    <row r="285" spans="1:9" s="2" customFormat="1">
      <c r="A285" s="5"/>
      <c r="B285" s="5"/>
      <c r="C285" s="5"/>
      <c r="D285" s="13"/>
      <c r="E285" s="13"/>
      <c r="F285" s="13"/>
      <c r="G285" s="13"/>
      <c r="H285" s="14"/>
      <c r="I285" s="14"/>
    </row>
    <row r="286" spans="1:9" s="2" customFormat="1">
      <c r="A286" s="5"/>
      <c r="B286" s="10"/>
      <c r="C286" s="10"/>
      <c r="D286" s="13"/>
      <c r="E286" s="13"/>
      <c r="F286" s="13"/>
      <c r="G286" s="13"/>
      <c r="H286" s="14"/>
      <c r="I286" s="14"/>
    </row>
    <row r="287" spans="1:9" s="2" customFormat="1">
      <c r="A287" s="4"/>
      <c r="B287" s="6"/>
      <c r="C287" s="6"/>
      <c r="D287" s="98"/>
      <c r="E287" s="98"/>
      <c r="F287" s="98"/>
      <c r="G287" s="98"/>
      <c r="H287" s="12"/>
      <c r="I287" s="12"/>
    </row>
  </sheetData>
  <mergeCells count="28">
    <mergeCell ref="A1:B1"/>
    <mergeCell ref="A3:I3"/>
    <mergeCell ref="A4:A7"/>
    <mergeCell ref="B4:B7"/>
    <mergeCell ref="E4:F4"/>
    <mergeCell ref="H4:I5"/>
    <mergeCell ref="D5:D6"/>
    <mergeCell ref="E5:E6"/>
    <mergeCell ref="C5:C6"/>
    <mergeCell ref="A84:I84"/>
    <mergeCell ref="A21:B21"/>
    <mergeCell ref="A82:I82"/>
    <mergeCell ref="A83:I83"/>
    <mergeCell ref="A66:B66"/>
    <mergeCell ref="A28:B28"/>
    <mergeCell ref="A70:B70"/>
    <mergeCell ref="A72:B72"/>
    <mergeCell ref="A74:B74"/>
    <mergeCell ref="A30:B30"/>
    <mergeCell ref="A33:B33"/>
    <mergeCell ref="A54:B54"/>
    <mergeCell ref="A61:B61"/>
    <mergeCell ref="A63:B63"/>
    <mergeCell ref="A9:B9"/>
    <mergeCell ref="A11:B11"/>
    <mergeCell ref="A17:B17"/>
    <mergeCell ref="A19:B19"/>
    <mergeCell ref="A25:B25"/>
  </mergeCells>
  <conditionalFormatting sqref="T8:T79">
    <cfRule type="cellIs" dxfId="67" priority="1" operator="greaterThan">
      <formula>0.1</formula>
    </cfRule>
    <cfRule type="cellIs" dxfId="66" priority="2" operator="greaterThan">
      <formula>1</formula>
    </cfRule>
  </conditionalFormatting>
  <conditionalFormatting sqref="T8:T79">
    <cfRule type="cellIs" dxfId="65" priority="9" operator="greaterThan">
      <formula>0.1</formula>
    </cfRule>
    <cfRule type="cellIs" dxfId="64" priority="10" operator="greaterThan">
      <formula>1</formula>
    </cfRule>
  </conditionalFormatting>
  <conditionalFormatting sqref="S8:S79">
    <cfRule type="cellIs" dxfId="63" priority="15" operator="greaterThan">
      <formula>0</formula>
    </cfRule>
    <cfRule type="cellIs" dxfId="62" priority="16" operator="greaterThan">
      <formula>1</formula>
    </cfRule>
  </conditionalFormatting>
  <conditionalFormatting sqref="S8:S79">
    <cfRule type="cellIs" dxfId="61" priority="13" operator="greaterThan">
      <formula>0.1</formula>
    </cfRule>
    <cfRule type="cellIs" dxfId="60" priority="14" operator="greaterThan">
      <formula>1</formula>
    </cfRule>
  </conditionalFormatting>
  <conditionalFormatting sqref="T8:T79">
    <cfRule type="cellIs" dxfId="59" priority="11" operator="greaterThan">
      <formula>0</formula>
    </cfRule>
    <cfRule type="cellIs" dxfId="58" priority="12" operator="greaterThan">
      <formula>1</formula>
    </cfRule>
  </conditionalFormatting>
  <conditionalFormatting sqref="S8:S79">
    <cfRule type="cellIs" dxfId="57" priority="7" operator="greaterThan">
      <formula>0</formula>
    </cfRule>
    <cfRule type="cellIs" dxfId="56" priority="8" operator="greaterThan">
      <formula>1</formula>
    </cfRule>
  </conditionalFormatting>
  <conditionalFormatting sqref="S8:S79">
    <cfRule type="cellIs" dxfId="55" priority="5" operator="greaterThan">
      <formula>0.1</formula>
    </cfRule>
    <cfRule type="cellIs" dxfId="54" priority="6" operator="greaterThan">
      <formula>1</formula>
    </cfRule>
  </conditionalFormatting>
  <conditionalFormatting sqref="T8:T79">
    <cfRule type="cellIs" dxfId="53" priority="3" operator="greaterThan">
      <formula>0</formula>
    </cfRule>
    <cfRule type="cellIs" dxfId="52" priority="4" operator="greaterThan">
      <formula>1</formula>
    </cfRule>
  </conditionalFormatting>
  <pageMargins left="0" right="0" top="0" bottom="0" header="0.31496062992125984" footer="0.39370078740157483"/>
  <pageSetup scale="97"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showGridLines="0" zoomScale="140" zoomScaleNormal="140" zoomScaleSheetLayoutView="55" workbookViewId="0">
      <selection sqref="A1:B1"/>
    </sheetView>
  </sheetViews>
  <sheetFormatPr baseColWidth="10" defaultRowHeight="12.75"/>
  <cols>
    <col min="1" max="1" width="5.140625" style="200" customWidth="1"/>
    <col min="2" max="2" width="56.42578125" style="198" customWidth="1"/>
    <col min="3" max="3" width="13.85546875" style="199" customWidth="1"/>
    <col min="4" max="6" width="13.85546875" style="198" customWidth="1"/>
    <col min="7" max="7" width="0.7109375" style="197" customWidth="1"/>
    <col min="8" max="9" width="13.85546875" style="197" customWidth="1"/>
    <col min="10" max="11" width="5.5703125" style="197" customWidth="1"/>
    <col min="12" max="12" width="4.5703125" style="197" customWidth="1"/>
    <col min="13" max="14" width="3.42578125" style="197" customWidth="1"/>
    <col min="15" max="15" width="1.140625" style="197" customWidth="1"/>
    <col min="16" max="16" width="5.42578125" style="197" customWidth="1"/>
    <col min="17" max="17" width="5.5703125" style="197" customWidth="1"/>
    <col min="18" max="18" width="1.140625" style="197" customWidth="1"/>
    <col min="19" max="20" width="3" style="197" customWidth="1"/>
    <col min="21" max="16384" width="11.42578125" style="197"/>
  </cols>
  <sheetData>
    <row r="1" spans="1:20" ht="35.25" customHeight="1">
      <c r="A1" s="326" t="s">
        <v>0</v>
      </c>
      <c r="B1" s="326"/>
      <c r="C1" s="292" t="s">
        <v>83</v>
      </c>
      <c r="E1" s="35"/>
    </row>
    <row r="2" spans="1:20" ht="9" customHeight="1"/>
    <row r="3" spans="1:20" s="291" customFormat="1" ht="66" customHeight="1">
      <c r="A3" s="327" t="s">
        <v>566</v>
      </c>
      <c r="B3" s="327"/>
      <c r="C3" s="327"/>
      <c r="D3" s="327"/>
      <c r="E3" s="327"/>
      <c r="F3" s="327"/>
      <c r="G3" s="327"/>
      <c r="H3" s="327"/>
      <c r="I3" s="327"/>
    </row>
    <row r="4" spans="1:20" s="295" customFormat="1" ht="11.25" customHeight="1">
      <c r="A4" s="362" t="s">
        <v>5</v>
      </c>
      <c r="B4" s="348" t="s">
        <v>34</v>
      </c>
      <c r="C4" s="257"/>
      <c r="D4" s="257"/>
      <c r="E4" s="329" t="s">
        <v>1</v>
      </c>
      <c r="F4" s="329"/>
      <c r="G4" s="257"/>
      <c r="H4" s="328" t="s">
        <v>4</v>
      </c>
      <c r="I4" s="328"/>
    </row>
    <row r="5" spans="1:20" s="295" customFormat="1" ht="11.25" customHeight="1">
      <c r="A5" s="362"/>
      <c r="B5" s="348"/>
      <c r="C5" s="325" t="s">
        <v>2</v>
      </c>
      <c r="D5" s="325" t="s">
        <v>81</v>
      </c>
      <c r="E5" s="325" t="s">
        <v>82</v>
      </c>
      <c r="F5" s="104" t="s">
        <v>35</v>
      </c>
      <c r="G5" s="256"/>
      <c r="H5" s="329"/>
      <c r="I5" s="329"/>
    </row>
    <row r="6" spans="1:20" s="295" customFormat="1" ht="19.5" customHeight="1">
      <c r="A6" s="362"/>
      <c r="B6" s="348"/>
      <c r="C6" s="325"/>
      <c r="D6" s="325"/>
      <c r="E6" s="325"/>
      <c r="F6" s="257" t="s">
        <v>92</v>
      </c>
      <c r="G6" s="257"/>
      <c r="H6" s="256" t="s">
        <v>81</v>
      </c>
      <c r="I6" s="256" t="s">
        <v>6</v>
      </c>
    </row>
    <row r="7" spans="1:20" s="295" customFormat="1" ht="11.25" customHeight="1">
      <c r="A7" s="363"/>
      <c r="B7" s="349"/>
      <c r="C7" s="253" t="s">
        <v>7</v>
      </c>
      <c r="D7" s="253" t="s">
        <v>8</v>
      </c>
      <c r="E7" s="253" t="s">
        <v>9</v>
      </c>
      <c r="F7" s="258" t="s">
        <v>10</v>
      </c>
      <c r="G7" s="258"/>
      <c r="H7" s="258" t="s">
        <v>78</v>
      </c>
      <c r="I7" s="258" t="s">
        <v>79</v>
      </c>
    </row>
    <row r="8" spans="1:20" s="220" customFormat="1" ht="10.5" customHeight="1">
      <c r="A8" s="218" t="s">
        <v>258</v>
      </c>
      <c r="B8" s="221"/>
      <c r="C8" s="221">
        <f>C9+C11+C13+C15+C49+C52+C54+C56+C58+C60+C64+C66+C79+C81+C83+C86</f>
        <v>231484768063.15298</v>
      </c>
      <c r="D8" s="221">
        <f>D9+D11+D13+D15+D49+D52+D54+D56+D58+D60+D64+D66+D79+D81+D83+D86</f>
        <v>229582833598.20276</v>
      </c>
      <c r="E8" s="221">
        <f>E9+E11+E13+E15+E49+E52+E54+E56+E58+E60+E64+E66+E79+E81+E83+E86</f>
        <v>66982301161.343155</v>
      </c>
      <c r="F8" s="221">
        <f>F9+F11+F13+F15+F49+F52+F54+F56+F58+F60+F64+F66+F79+F81+F83+F86</f>
        <v>65724700184.240685</v>
      </c>
      <c r="G8" s="205"/>
      <c r="H8" s="301">
        <f t="shared" ref="H8:H39" si="0">IF(F8=0,"n.a.",IF(D8=0,"n.a.",(F8/D8)*100))</f>
        <v>28.627880906490908</v>
      </c>
      <c r="I8" s="301">
        <f t="shared" ref="I8:I39" si="1">IF(F8=0,"n.a.",IF(E8=0,"n.a.",(F8/E8)*100))</f>
        <v>98.122487649277332</v>
      </c>
      <c r="K8" s="41"/>
      <c r="L8" s="41"/>
      <c r="M8" s="37"/>
      <c r="N8" s="37"/>
      <c r="O8" s="37"/>
      <c r="P8" s="38"/>
      <c r="Q8" s="38"/>
      <c r="R8" s="39"/>
      <c r="S8" s="40"/>
      <c r="T8" s="40"/>
    </row>
    <row r="9" spans="1:20" s="220" customFormat="1" ht="10.5" customHeight="1">
      <c r="A9" s="213" t="s">
        <v>455</v>
      </c>
      <c r="B9" s="212"/>
      <c r="C9" s="211">
        <f>C10</f>
        <v>1725758133</v>
      </c>
      <c r="D9" s="211">
        <f>D10</f>
        <v>1924473361.3599999</v>
      </c>
      <c r="E9" s="211">
        <f>E10</f>
        <v>419341401.17000008</v>
      </c>
      <c r="F9" s="211">
        <f>F10</f>
        <v>405221336.46000004</v>
      </c>
      <c r="G9" s="210"/>
      <c r="H9" s="209">
        <f t="shared" si="0"/>
        <v>21.056219566148503</v>
      </c>
      <c r="I9" s="209">
        <f t="shared" si="1"/>
        <v>96.632799749654154</v>
      </c>
      <c r="K9" s="41"/>
      <c r="L9" s="41"/>
      <c r="M9" s="37"/>
      <c r="N9" s="37"/>
      <c r="O9" s="37"/>
      <c r="P9" s="38"/>
      <c r="Q9" s="38"/>
      <c r="R9" s="39"/>
      <c r="S9" s="40"/>
      <c r="T9" s="40"/>
    </row>
    <row r="10" spans="1:20" s="220" customFormat="1" ht="10.5" customHeight="1">
      <c r="A10" s="208"/>
      <c r="B10" s="207" t="s">
        <v>565</v>
      </c>
      <c r="C10" s="206">
        <v>1725758133</v>
      </c>
      <c r="D10" s="206">
        <v>1924473361.3599999</v>
      </c>
      <c r="E10" s="206">
        <v>419341401.17000008</v>
      </c>
      <c r="F10" s="206">
        <v>405221336.46000004</v>
      </c>
      <c r="G10" s="214"/>
      <c r="H10" s="301">
        <f t="shared" si="0"/>
        <v>21.056219566148503</v>
      </c>
      <c r="I10" s="301">
        <f t="shared" si="1"/>
        <v>96.632799749654154</v>
      </c>
      <c r="K10" s="41"/>
      <c r="L10" s="41"/>
      <c r="M10" s="37"/>
      <c r="N10" s="37"/>
      <c r="O10" s="37"/>
      <c r="P10" s="38"/>
      <c r="Q10" s="38"/>
      <c r="R10" s="39"/>
      <c r="S10" s="40"/>
      <c r="T10" s="40"/>
    </row>
    <row r="11" spans="1:20" s="215" customFormat="1" ht="10.5" customHeight="1">
      <c r="A11" s="213" t="s">
        <v>370</v>
      </c>
      <c r="B11" s="212"/>
      <c r="C11" s="211">
        <f>C12</f>
        <v>351618024</v>
      </c>
      <c r="D11" s="211">
        <f>D12</f>
        <v>351618024</v>
      </c>
      <c r="E11" s="211">
        <f>E12</f>
        <v>204158.16</v>
      </c>
      <c r="F11" s="211">
        <f>F12</f>
        <v>0</v>
      </c>
      <c r="G11" s="210"/>
      <c r="H11" s="209" t="str">
        <f t="shared" si="0"/>
        <v>n.a.</v>
      </c>
      <c r="I11" s="209" t="str">
        <f t="shared" si="1"/>
        <v>n.a.</v>
      </c>
      <c r="K11" s="41"/>
      <c r="L11" s="41"/>
      <c r="M11" s="37"/>
      <c r="N11" s="37"/>
      <c r="O11" s="37"/>
      <c r="P11" s="38"/>
      <c r="Q11" s="38"/>
      <c r="R11" s="39"/>
      <c r="S11" s="40"/>
      <c r="T11" s="40"/>
    </row>
    <row r="12" spans="1:20" ht="10.5" customHeight="1">
      <c r="A12" s="208"/>
      <c r="B12" s="207" t="s">
        <v>59</v>
      </c>
      <c r="C12" s="206">
        <v>351618024</v>
      </c>
      <c r="D12" s="206">
        <v>351618024</v>
      </c>
      <c r="E12" s="206">
        <v>204158.16</v>
      </c>
      <c r="F12" s="206">
        <v>0</v>
      </c>
      <c r="G12" s="214"/>
      <c r="H12" s="301" t="str">
        <f t="shared" si="0"/>
        <v>n.a.</v>
      </c>
      <c r="I12" s="301" t="str">
        <f t="shared" si="1"/>
        <v>n.a.</v>
      </c>
      <c r="K12" s="41"/>
      <c r="L12" s="41"/>
      <c r="M12" s="37"/>
      <c r="N12" s="37"/>
      <c r="O12" s="37"/>
      <c r="P12" s="38"/>
      <c r="Q12" s="38"/>
      <c r="R12" s="39"/>
      <c r="S12" s="40"/>
      <c r="T12" s="40"/>
    </row>
    <row r="13" spans="1:20" s="215" customFormat="1" ht="10.5" customHeight="1">
      <c r="A13" s="213" t="s">
        <v>363</v>
      </c>
      <c r="B13" s="212"/>
      <c r="C13" s="211">
        <f>C14</f>
        <v>70000000</v>
      </c>
      <c r="D13" s="211">
        <f>D14</f>
        <v>70000000</v>
      </c>
      <c r="E13" s="211">
        <f>E14</f>
        <v>0</v>
      </c>
      <c r="F13" s="211">
        <f>F14</f>
        <v>0</v>
      </c>
      <c r="G13" s="211">
        <f>G14</f>
        <v>0</v>
      </c>
      <c r="H13" s="209" t="str">
        <f t="shared" si="0"/>
        <v>n.a.</v>
      </c>
      <c r="I13" s="209" t="str">
        <f t="shared" si="1"/>
        <v>n.a.</v>
      </c>
      <c r="K13" s="41"/>
      <c r="L13" s="41"/>
      <c r="M13" s="37"/>
      <c r="N13" s="37"/>
      <c r="O13" s="37"/>
      <c r="P13" s="38"/>
      <c r="Q13" s="38"/>
      <c r="R13" s="39"/>
      <c r="S13" s="40"/>
      <c r="T13" s="40"/>
    </row>
    <row r="14" spans="1:20" s="215" customFormat="1" ht="10.5" customHeight="1">
      <c r="A14" s="208"/>
      <c r="B14" s="207" t="s">
        <v>450</v>
      </c>
      <c r="C14" s="206">
        <v>70000000</v>
      </c>
      <c r="D14" s="206">
        <v>70000000</v>
      </c>
      <c r="E14" s="206">
        <v>0</v>
      </c>
      <c r="F14" s="206">
        <v>0</v>
      </c>
      <c r="G14" s="205"/>
      <c r="H14" s="301" t="str">
        <f t="shared" si="0"/>
        <v>n.a.</v>
      </c>
      <c r="I14" s="301" t="str">
        <f t="shared" si="1"/>
        <v>n.a.</v>
      </c>
      <c r="K14" s="41"/>
      <c r="L14" s="41"/>
      <c r="M14" s="37"/>
      <c r="N14" s="37"/>
      <c r="O14" s="37"/>
      <c r="P14" s="38"/>
      <c r="Q14" s="38"/>
      <c r="R14" s="39"/>
      <c r="S14" s="40"/>
      <c r="T14" s="40"/>
    </row>
    <row r="15" spans="1:20" s="215" customFormat="1" ht="10.5" customHeight="1">
      <c r="A15" s="213" t="s">
        <v>15</v>
      </c>
      <c r="B15" s="212"/>
      <c r="C15" s="211">
        <f>C16+C20+C32+C45</f>
        <v>205746901616.94626</v>
      </c>
      <c r="D15" s="211">
        <f>D16+D20+D32+D45</f>
        <v>203905819781.19879</v>
      </c>
      <c r="E15" s="211">
        <f>E16+E20+E32+E45</f>
        <v>60980133397.509781</v>
      </c>
      <c r="F15" s="211">
        <f>F16+F20+F32+F45</f>
        <v>59961840600.287109</v>
      </c>
      <c r="G15" s="210"/>
      <c r="H15" s="209">
        <f t="shared" si="0"/>
        <v>29.406635212584508</v>
      </c>
      <c r="I15" s="209">
        <f t="shared" si="1"/>
        <v>98.330123696869038</v>
      </c>
      <c r="K15" s="41"/>
      <c r="L15" s="41"/>
      <c r="M15" s="37"/>
      <c r="N15" s="37"/>
      <c r="O15" s="37"/>
      <c r="P15" s="38"/>
      <c r="Q15" s="38"/>
      <c r="R15" s="39"/>
      <c r="S15" s="40"/>
      <c r="T15" s="40"/>
    </row>
    <row r="16" spans="1:20" s="215" customFormat="1" ht="10.5" customHeight="1">
      <c r="A16" s="218"/>
      <c r="B16" s="217" t="s">
        <v>549</v>
      </c>
      <c r="C16" s="216">
        <f>C17+C18+C19</f>
        <v>15633200288.301849</v>
      </c>
      <c r="D16" s="216">
        <f>D17+D18+D19</f>
        <v>15018044828.909966</v>
      </c>
      <c r="E16" s="216">
        <f>E17+E18+E19</f>
        <v>6499347508.4097586</v>
      </c>
      <c r="F16" s="216">
        <f>F17+F18+F19</f>
        <v>6499345807.469759</v>
      </c>
      <c r="G16" s="205"/>
      <c r="H16" s="301">
        <f t="shared" si="0"/>
        <v>43.276910420179462</v>
      </c>
      <c r="I16" s="301">
        <f t="shared" si="1"/>
        <v>99.999973829065198</v>
      </c>
      <c r="K16" s="41"/>
      <c r="L16" s="41"/>
      <c r="M16" s="37"/>
      <c r="N16" s="37"/>
      <c r="O16" s="37"/>
      <c r="P16" s="38"/>
      <c r="Q16" s="38"/>
      <c r="R16" s="39"/>
      <c r="S16" s="40"/>
      <c r="T16" s="40"/>
    </row>
    <row r="17" spans="1:20" ht="10.5" customHeight="1">
      <c r="A17" s="208"/>
      <c r="B17" s="207" t="s">
        <v>38</v>
      </c>
      <c r="C17" s="206">
        <v>15123706814.301849</v>
      </c>
      <c r="D17" s="206">
        <v>14508551354.909966</v>
      </c>
      <c r="E17" s="206">
        <v>6465179163.5497589</v>
      </c>
      <c r="F17" s="206">
        <v>6465179163.5497589</v>
      </c>
      <c r="G17" s="214"/>
      <c r="H17" s="301">
        <f t="shared" si="0"/>
        <v>44.561162623322979</v>
      </c>
      <c r="I17" s="301">
        <f t="shared" si="1"/>
        <v>100</v>
      </c>
      <c r="K17" s="41"/>
      <c r="L17" s="41"/>
      <c r="M17" s="37"/>
      <c r="N17" s="37"/>
      <c r="O17" s="37"/>
      <c r="P17" s="38"/>
      <c r="Q17" s="38"/>
      <c r="R17" s="39"/>
      <c r="S17" s="40"/>
      <c r="T17" s="40"/>
    </row>
    <row r="18" spans="1:20" ht="10.5" customHeight="1">
      <c r="A18" s="208"/>
      <c r="B18" s="207" t="s">
        <v>17</v>
      </c>
      <c r="C18" s="206">
        <v>219983523</v>
      </c>
      <c r="D18" s="206">
        <v>219983523</v>
      </c>
      <c r="E18" s="206">
        <v>32790698</v>
      </c>
      <c r="F18" s="206">
        <v>32790698</v>
      </c>
      <c r="G18" s="214"/>
      <c r="H18" s="301">
        <f t="shared" si="0"/>
        <v>14.905979117354168</v>
      </c>
      <c r="I18" s="301">
        <f t="shared" si="1"/>
        <v>100</v>
      </c>
      <c r="K18" s="41"/>
      <c r="L18" s="41"/>
      <c r="M18" s="37"/>
      <c r="N18" s="37"/>
      <c r="O18" s="37"/>
      <c r="P18" s="38"/>
      <c r="Q18" s="38"/>
      <c r="R18" s="39"/>
      <c r="S18" s="40"/>
      <c r="T18" s="40"/>
    </row>
    <row r="19" spans="1:20" ht="10.5" customHeight="1">
      <c r="A19" s="208"/>
      <c r="B19" s="207" t="s">
        <v>47</v>
      </c>
      <c r="C19" s="206">
        <v>289509951</v>
      </c>
      <c r="D19" s="206">
        <v>289509951</v>
      </c>
      <c r="E19" s="206">
        <v>1377646.8599999999</v>
      </c>
      <c r="F19" s="206">
        <v>1375945.92</v>
      </c>
      <c r="G19" s="214"/>
      <c r="H19" s="301">
        <f t="shared" si="0"/>
        <v>0.47526722837931046</v>
      </c>
      <c r="I19" s="301">
        <f t="shared" si="1"/>
        <v>99.876532945460355</v>
      </c>
      <c r="K19" s="41"/>
      <c r="L19" s="41"/>
      <c r="M19" s="37"/>
      <c r="N19" s="37"/>
      <c r="O19" s="37"/>
      <c r="P19" s="38"/>
      <c r="Q19" s="38"/>
      <c r="R19" s="39"/>
      <c r="S19" s="40"/>
      <c r="T19" s="40"/>
    </row>
    <row r="20" spans="1:20" s="215" customFormat="1" ht="10.5" customHeight="1">
      <c r="A20" s="218"/>
      <c r="B20" s="217" t="s">
        <v>542</v>
      </c>
      <c r="C20" s="219">
        <f>SUM(C21:C31)</f>
        <v>78413539946.5</v>
      </c>
      <c r="D20" s="219">
        <f>SUM(D21:D31)</f>
        <v>77519253956.769974</v>
      </c>
      <c r="E20" s="219">
        <f>SUM(E21:E31)</f>
        <v>22254672045.410004</v>
      </c>
      <c r="F20" s="219">
        <f>SUM(F21:F31)</f>
        <v>22118390466.800007</v>
      </c>
      <c r="G20" s="205"/>
      <c r="H20" s="301">
        <f t="shared" si="0"/>
        <v>28.532770038182679</v>
      </c>
      <c r="I20" s="301">
        <f t="shared" si="1"/>
        <v>99.387627108896865</v>
      </c>
      <c r="K20" s="41"/>
      <c r="L20" s="41"/>
      <c r="M20" s="37"/>
      <c r="N20" s="37"/>
      <c r="O20" s="37"/>
      <c r="P20" s="38"/>
      <c r="Q20" s="38"/>
      <c r="R20" s="39"/>
      <c r="S20" s="40"/>
      <c r="T20" s="40"/>
    </row>
    <row r="21" spans="1:20" ht="10.5" customHeight="1">
      <c r="A21" s="208"/>
      <c r="B21" s="207" t="s">
        <v>564</v>
      </c>
      <c r="C21" s="206">
        <v>3117482036</v>
      </c>
      <c r="D21" s="206">
        <v>3114621197.3900003</v>
      </c>
      <c r="E21" s="206">
        <v>633403328.55999994</v>
      </c>
      <c r="F21" s="206">
        <v>620977827.00999999</v>
      </c>
      <c r="G21" s="214"/>
      <c r="H21" s="301">
        <f t="shared" si="0"/>
        <v>19.937507249047457</v>
      </c>
      <c r="I21" s="301">
        <f t="shared" si="1"/>
        <v>98.038295507816713</v>
      </c>
      <c r="K21" s="41"/>
      <c r="L21" s="41"/>
      <c r="M21" s="37"/>
      <c r="N21" s="37"/>
      <c r="O21" s="37"/>
      <c r="P21" s="38"/>
      <c r="Q21" s="38"/>
      <c r="R21" s="39"/>
      <c r="S21" s="40"/>
      <c r="T21" s="40"/>
    </row>
    <row r="22" spans="1:20" ht="10.5" customHeight="1">
      <c r="A22" s="208"/>
      <c r="B22" s="207" t="s">
        <v>563</v>
      </c>
      <c r="C22" s="206">
        <v>39714566796</v>
      </c>
      <c r="D22" s="206">
        <v>39228640790.829987</v>
      </c>
      <c r="E22" s="206">
        <v>10736611518.930006</v>
      </c>
      <c r="F22" s="206">
        <v>10619954136.080006</v>
      </c>
      <c r="G22" s="214"/>
      <c r="H22" s="301">
        <f t="shared" si="0"/>
        <v>27.071940097813702</v>
      </c>
      <c r="I22" s="301">
        <f t="shared" si="1"/>
        <v>98.913461825043044</v>
      </c>
      <c r="K22" s="41"/>
      <c r="L22" s="41"/>
      <c r="M22" s="37"/>
      <c r="N22" s="37"/>
      <c r="O22" s="37"/>
      <c r="P22" s="38"/>
      <c r="Q22" s="38"/>
      <c r="R22" s="39"/>
      <c r="S22" s="40"/>
      <c r="T22" s="40"/>
    </row>
    <row r="23" spans="1:20" ht="10.5" customHeight="1">
      <c r="A23" s="208"/>
      <c r="B23" s="207" t="s">
        <v>555</v>
      </c>
      <c r="C23" s="206">
        <v>1170507</v>
      </c>
      <c r="D23" s="206">
        <v>538071.1</v>
      </c>
      <c r="E23" s="206">
        <v>7650</v>
      </c>
      <c r="F23" s="206">
        <v>7650</v>
      </c>
      <c r="G23" s="214"/>
      <c r="H23" s="301">
        <f t="shared" si="0"/>
        <v>1.4217451931538416</v>
      </c>
      <c r="I23" s="301">
        <f t="shared" si="1"/>
        <v>100</v>
      </c>
      <c r="K23" s="41"/>
      <c r="L23" s="41"/>
      <c r="M23" s="37"/>
      <c r="N23" s="37"/>
      <c r="O23" s="37"/>
      <c r="P23" s="38"/>
      <c r="Q23" s="38"/>
      <c r="R23" s="39"/>
      <c r="S23" s="40"/>
      <c r="T23" s="40"/>
    </row>
    <row r="24" spans="1:20" ht="10.5" customHeight="1">
      <c r="A24" s="208"/>
      <c r="B24" s="207" t="s">
        <v>562</v>
      </c>
      <c r="C24" s="206">
        <v>37308524</v>
      </c>
      <c r="D24" s="206">
        <v>39849336.170000002</v>
      </c>
      <c r="E24" s="206">
        <v>9976985.1699999999</v>
      </c>
      <c r="F24" s="206">
        <v>9976985.1699999999</v>
      </c>
      <c r="G24" s="214"/>
      <c r="H24" s="301">
        <f t="shared" si="0"/>
        <v>25.036766302548923</v>
      </c>
      <c r="I24" s="301">
        <f t="shared" si="1"/>
        <v>100</v>
      </c>
      <c r="K24" s="41"/>
      <c r="L24" s="41"/>
      <c r="M24" s="37"/>
      <c r="N24" s="37"/>
      <c r="O24" s="37"/>
      <c r="P24" s="38"/>
      <c r="Q24" s="38"/>
      <c r="R24" s="39"/>
      <c r="S24" s="40"/>
      <c r="T24" s="40"/>
    </row>
    <row r="25" spans="1:20" ht="10.5" customHeight="1">
      <c r="A25" s="208"/>
      <c r="B25" s="207" t="s">
        <v>38</v>
      </c>
      <c r="C25" s="206">
        <v>5248895638.5</v>
      </c>
      <c r="D25" s="206">
        <v>5114308116</v>
      </c>
      <c r="E25" s="206">
        <v>2819620125</v>
      </c>
      <c r="F25" s="206">
        <v>2819620125</v>
      </c>
      <c r="G25" s="214"/>
      <c r="H25" s="301">
        <f t="shared" si="0"/>
        <v>55.131995590544904</v>
      </c>
      <c r="I25" s="301">
        <f t="shared" si="1"/>
        <v>100</v>
      </c>
      <c r="K25" s="41"/>
      <c r="L25" s="41"/>
      <c r="M25" s="37"/>
      <c r="N25" s="37"/>
      <c r="O25" s="37"/>
      <c r="P25" s="38"/>
      <c r="Q25" s="38"/>
      <c r="R25" s="39"/>
      <c r="S25" s="40"/>
      <c r="T25" s="40"/>
    </row>
    <row r="26" spans="1:20" ht="10.5" customHeight="1">
      <c r="A26" s="208"/>
      <c r="B26" s="207" t="s">
        <v>17</v>
      </c>
      <c r="C26" s="206">
        <v>4085022553</v>
      </c>
      <c r="D26" s="206">
        <v>4097022553.0000005</v>
      </c>
      <c r="E26" s="206">
        <v>967665784.71999991</v>
      </c>
      <c r="F26" s="206">
        <v>967665260.27999985</v>
      </c>
      <c r="G26" s="214"/>
      <c r="H26" s="301">
        <f t="shared" si="0"/>
        <v>23.618743801433002</v>
      </c>
      <c r="I26" s="301">
        <f t="shared" si="1"/>
        <v>99.999945803602003</v>
      </c>
      <c r="K26" s="41"/>
      <c r="L26" s="41"/>
      <c r="M26" s="37"/>
      <c r="N26" s="37"/>
      <c r="O26" s="37"/>
      <c r="P26" s="38"/>
      <c r="Q26" s="38"/>
      <c r="R26" s="39"/>
      <c r="S26" s="40"/>
      <c r="T26" s="40"/>
    </row>
    <row r="27" spans="1:20" ht="10.5" customHeight="1">
      <c r="A27" s="208"/>
      <c r="B27" s="207" t="s">
        <v>47</v>
      </c>
      <c r="C27" s="206">
        <v>43749381</v>
      </c>
      <c r="D27" s="206">
        <v>43749381</v>
      </c>
      <c r="E27" s="206">
        <v>363250.81</v>
      </c>
      <c r="F27" s="206">
        <v>362447.35</v>
      </c>
      <c r="G27" s="214"/>
      <c r="H27" s="301">
        <f t="shared" si="0"/>
        <v>0.8284628072794904</v>
      </c>
      <c r="I27" s="301">
        <f t="shared" si="1"/>
        <v>99.778813982548314</v>
      </c>
      <c r="K27" s="41"/>
      <c r="L27" s="41"/>
      <c r="M27" s="37"/>
      <c r="N27" s="37"/>
      <c r="O27" s="37"/>
      <c r="P27" s="38"/>
      <c r="Q27" s="38"/>
      <c r="R27" s="39"/>
      <c r="S27" s="40"/>
      <c r="T27" s="40"/>
    </row>
    <row r="28" spans="1:20" ht="10.5" customHeight="1">
      <c r="A28" s="208"/>
      <c r="B28" s="207" t="s">
        <v>446</v>
      </c>
      <c r="C28" s="206">
        <v>100000000</v>
      </c>
      <c r="D28" s="206">
        <v>100000000</v>
      </c>
      <c r="E28" s="206">
        <v>1363714.15</v>
      </c>
      <c r="F28" s="206">
        <v>1363714.15</v>
      </c>
      <c r="G28" s="214"/>
      <c r="H28" s="301">
        <f t="shared" si="0"/>
        <v>1.3637141500000001</v>
      </c>
      <c r="I28" s="301">
        <f t="shared" si="1"/>
        <v>100</v>
      </c>
      <c r="K28" s="41"/>
      <c r="L28" s="41"/>
      <c r="M28" s="37"/>
      <c r="N28" s="37"/>
      <c r="O28" s="37"/>
      <c r="P28" s="38"/>
      <c r="Q28" s="38"/>
      <c r="R28" s="39"/>
      <c r="S28" s="40"/>
      <c r="T28" s="40"/>
    </row>
    <row r="29" spans="1:20" ht="10.5" customHeight="1">
      <c r="A29" s="208"/>
      <c r="B29" s="207" t="s">
        <v>525</v>
      </c>
      <c r="C29" s="206">
        <v>25005340441</v>
      </c>
      <c r="D29" s="206">
        <v>25005340440.999996</v>
      </c>
      <c r="E29" s="206">
        <v>7045701265.71</v>
      </c>
      <c r="F29" s="206">
        <v>7038526855.71</v>
      </c>
      <c r="G29" s="214"/>
      <c r="H29" s="301">
        <f t="shared" si="0"/>
        <v>28.148094493323843</v>
      </c>
      <c r="I29" s="301">
        <f t="shared" si="1"/>
        <v>99.898173230322485</v>
      </c>
      <c r="K29" s="41"/>
      <c r="L29" s="41"/>
      <c r="M29" s="37"/>
      <c r="N29" s="37"/>
      <c r="O29" s="37"/>
      <c r="P29" s="38"/>
      <c r="Q29" s="38"/>
      <c r="R29" s="39"/>
      <c r="S29" s="40"/>
      <c r="T29" s="40"/>
    </row>
    <row r="30" spans="1:20" ht="10.5" customHeight="1">
      <c r="A30" s="208"/>
      <c r="B30" s="207" t="s">
        <v>559</v>
      </c>
      <c r="C30" s="206">
        <v>1000000000</v>
      </c>
      <c r="D30" s="206">
        <v>723934549</v>
      </c>
      <c r="E30" s="206">
        <v>39958422.359999999</v>
      </c>
      <c r="F30" s="206">
        <v>39935466.049999997</v>
      </c>
      <c r="G30" s="214"/>
      <c r="H30" s="301">
        <f t="shared" si="0"/>
        <v>5.5164470469277189</v>
      </c>
      <c r="I30" s="301">
        <f t="shared" si="1"/>
        <v>99.942549508603761</v>
      </c>
      <c r="K30" s="41"/>
      <c r="L30" s="41"/>
      <c r="M30" s="37"/>
      <c r="N30" s="37"/>
      <c r="O30" s="37"/>
      <c r="P30" s="38"/>
      <c r="Q30" s="38"/>
      <c r="R30" s="39"/>
      <c r="S30" s="40"/>
      <c r="T30" s="40"/>
    </row>
    <row r="31" spans="1:20" ht="10.5" customHeight="1">
      <c r="A31" s="208"/>
      <c r="B31" s="207" t="s">
        <v>558</v>
      </c>
      <c r="C31" s="206">
        <v>60004070</v>
      </c>
      <c r="D31" s="206">
        <v>51249521.280000001</v>
      </c>
      <c r="E31" s="206">
        <v>0</v>
      </c>
      <c r="F31" s="206">
        <v>0</v>
      </c>
      <c r="G31" s="214"/>
      <c r="H31" s="301" t="str">
        <f t="shared" si="0"/>
        <v>n.a.</v>
      </c>
      <c r="I31" s="301" t="str">
        <f t="shared" si="1"/>
        <v>n.a.</v>
      </c>
      <c r="K31" s="41"/>
      <c r="L31" s="41"/>
      <c r="M31" s="37"/>
      <c r="N31" s="37"/>
      <c r="O31" s="37"/>
      <c r="P31" s="38"/>
      <c r="Q31" s="38"/>
      <c r="R31" s="39"/>
      <c r="S31" s="40"/>
      <c r="T31" s="40"/>
    </row>
    <row r="32" spans="1:20" s="215" customFormat="1" ht="10.5" customHeight="1">
      <c r="A32" s="218"/>
      <c r="B32" s="217" t="s">
        <v>540</v>
      </c>
      <c r="C32" s="216">
        <f>SUM(C33:C44)</f>
        <v>109804526526.51553</v>
      </c>
      <c r="D32" s="216">
        <f>SUM(D33:D44)</f>
        <v>109535291444.51108</v>
      </c>
      <c r="E32" s="216">
        <f>SUM(E33:E44)</f>
        <v>31685031408.894016</v>
      </c>
      <c r="F32" s="216">
        <f>SUM(F33:F44)</f>
        <v>30809423466.605869</v>
      </c>
      <c r="G32" s="205"/>
      <c r="H32" s="301">
        <f t="shared" si="0"/>
        <v>28.127394431787728</v>
      </c>
      <c r="I32" s="301">
        <f t="shared" si="1"/>
        <v>97.236524935107482</v>
      </c>
      <c r="K32" s="41"/>
      <c r="L32" s="41"/>
      <c r="M32" s="37"/>
      <c r="N32" s="37"/>
      <c r="O32" s="37"/>
      <c r="P32" s="38"/>
      <c r="Q32" s="38"/>
      <c r="R32" s="39"/>
      <c r="S32" s="40"/>
      <c r="T32" s="40"/>
    </row>
    <row r="33" spans="1:20" ht="10.5" customHeight="1">
      <c r="A33" s="208"/>
      <c r="B33" s="207" t="s">
        <v>526</v>
      </c>
      <c r="C33" s="206">
        <v>42079852586</v>
      </c>
      <c r="D33" s="206">
        <v>41857186716.480011</v>
      </c>
      <c r="E33" s="206">
        <v>13332870744.630003</v>
      </c>
      <c r="F33" s="206">
        <v>12951813833.690002</v>
      </c>
      <c r="G33" s="214"/>
      <c r="H33" s="301">
        <f t="shared" si="0"/>
        <v>30.942867520980844</v>
      </c>
      <c r="I33" s="301">
        <f t="shared" si="1"/>
        <v>97.141974011159789</v>
      </c>
      <c r="K33" s="41"/>
      <c r="L33" s="41"/>
      <c r="M33" s="37"/>
      <c r="N33" s="37"/>
      <c r="O33" s="37"/>
      <c r="P33" s="38"/>
      <c r="Q33" s="38"/>
      <c r="R33" s="39"/>
      <c r="S33" s="40"/>
      <c r="T33" s="40"/>
    </row>
    <row r="34" spans="1:20" ht="10.5" customHeight="1">
      <c r="A34" s="208"/>
      <c r="B34" s="207" t="s">
        <v>555</v>
      </c>
      <c r="C34" s="206">
        <v>2427341142.5155435</v>
      </c>
      <c r="D34" s="206">
        <v>2476554120.0310721</v>
      </c>
      <c r="E34" s="206">
        <v>761269203.18401337</v>
      </c>
      <c r="F34" s="206">
        <v>735662901.64586449</v>
      </c>
      <c r="G34" s="214"/>
      <c r="H34" s="301">
        <f t="shared" si="0"/>
        <v>29.705100958449254</v>
      </c>
      <c r="I34" s="301">
        <f t="shared" si="1"/>
        <v>96.636367078682511</v>
      </c>
      <c r="K34" s="41"/>
      <c r="L34" s="41"/>
      <c r="M34" s="37"/>
      <c r="N34" s="37"/>
      <c r="O34" s="37"/>
      <c r="P34" s="38"/>
      <c r="Q34" s="38"/>
      <c r="R34" s="39"/>
      <c r="S34" s="40"/>
      <c r="T34" s="40"/>
    </row>
    <row r="35" spans="1:20" ht="10.5" customHeight="1">
      <c r="A35" s="208"/>
      <c r="B35" s="207" t="s">
        <v>561</v>
      </c>
      <c r="C35" s="206">
        <v>580517003</v>
      </c>
      <c r="D35" s="206">
        <v>580517003</v>
      </c>
      <c r="E35" s="206">
        <v>78223186</v>
      </c>
      <c r="F35" s="206">
        <v>78223186</v>
      </c>
      <c r="G35" s="214"/>
      <c r="H35" s="301">
        <f t="shared" si="0"/>
        <v>13.474745028269226</v>
      </c>
      <c r="I35" s="301">
        <f t="shared" si="1"/>
        <v>100</v>
      </c>
      <c r="K35" s="41"/>
      <c r="L35" s="41"/>
      <c r="M35" s="37"/>
      <c r="N35" s="37"/>
      <c r="O35" s="37"/>
      <c r="P35" s="38"/>
      <c r="Q35" s="38"/>
      <c r="R35" s="39"/>
      <c r="S35" s="40"/>
      <c r="T35" s="40"/>
    </row>
    <row r="36" spans="1:20" ht="10.5" customHeight="1">
      <c r="A36" s="208"/>
      <c r="B36" s="207" t="s">
        <v>17</v>
      </c>
      <c r="C36" s="206">
        <v>6238009014</v>
      </c>
      <c r="D36" s="206">
        <v>6077226824</v>
      </c>
      <c r="E36" s="206">
        <v>447912550.78000003</v>
      </c>
      <c r="F36" s="206">
        <v>447899347</v>
      </c>
      <c r="G36" s="214"/>
      <c r="H36" s="301">
        <f t="shared" si="0"/>
        <v>7.3701271973454983</v>
      </c>
      <c r="I36" s="301">
        <f t="shared" si="1"/>
        <v>99.99705215226119</v>
      </c>
      <c r="K36" s="41"/>
      <c r="L36" s="41"/>
      <c r="M36" s="37"/>
      <c r="N36" s="37"/>
      <c r="O36" s="37"/>
      <c r="P36" s="38"/>
      <c r="Q36" s="38"/>
      <c r="R36" s="39"/>
      <c r="S36" s="40"/>
      <c r="T36" s="40"/>
    </row>
    <row r="37" spans="1:20" ht="10.5" customHeight="1">
      <c r="A37" s="208"/>
      <c r="B37" s="207" t="s">
        <v>47</v>
      </c>
      <c r="C37" s="206">
        <v>50098632</v>
      </c>
      <c r="D37" s="206">
        <v>50098632</v>
      </c>
      <c r="E37" s="206">
        <v>0</v>
      </c>
      <c r="F37" s="206">
        <v>0</v>
      </c>
      <c r="G37" s="214"/>
      <c r="H37" s="301" t="str">
        <f t="shared" si="0"/>
        <v>n.a.</v>
      </c>
      <c r="I37" s="301" t="str">
        <f t="shared" si="1"/>
        <v>n.a.</v>
      </c>
      <c r="K37" s="41"/>
      <c r="L37" s="41"/>
      <c r="M37" s="37"/>
      <c r="N37" s="37"/>
      <c r="O37" s="37"/>
      <c r="P37" s="38"/>
      <c r="Q37" s="38"/>
      <c r="R37" s="39"/>
      <c r="S37" s="40"/>
      <c r="T37" s="40"/>
    </row>
    <row r="38" spans="1:20" ht="10.5" customHeight="1">
      <c r="A38" s="208"/>
      <c r="B38" s="207" t="s">
        <v>446</v>
      </c>
      <c r="C38" s="206">
        <v>625000000</v>
      </c>
      <c r="D38" s="206">
        <v>625000000</v>
      </c>
      <c r="E38" s="206">
        <v>1671215.61</v>
      </c>
      <c r="F38" s="206">
        <v>1671215.61</v>
      </c>
      <c r="G38" s="214"/>
      <c r="H38" s="301">
        <f t="shared" si="0"/>
        <v>0.2673944976</v>
      </c>
      <c r="I38" s="301">
        <f t="shared" si="1"/>
        <v>100</v>
      </c>
      <c r="K38" s="41"/>
      <c r="L38" s="41"/>
      <c r="M38" s="37"/>
      <c r="N38" s="37"/>
      <c r="O38" s="37"/>
      <c r="P38" s="38"/>
      <c r="Q38" s="38"/>
      <c r="R38" s="39"/>
      <c r="S38" s="40"/>
      <c r="T38" s="40"/>
    </row>
    <row r="39" spans="1:20" ht="10.5" customHeight="1">
      <c r="A39" s="208"/>
      <c r="B39" s="207" t="s">
        <v>60</v>
      </c>
      <c r="C39" s="206">
        <v>2556384475</v>
      </c>
      <c r="D39" s="206">
        <v>2556384475</v>
      </c>
      <c r="E39" s="206">
        <v>1503334553.6700003</v>
      </c>
      <c r="F39" s="206">
        <v>1037649204.5199999</v>
      </c>
      <c r="G39" s="214"/>
      <c r="H39" s="301">
        <f t="shared" si="0"/>
        <v>40.590498599393968</v>
      </c>
      <c r="I39" s="301">
        <f t="shared" si="1"/>
        <v>69.023172652211656</v>
      </c>
      <c r="K39" s="41"/>
      <c r="L39" s="41"/>
      <c r="M39" s="37"/>
      <c r="N39" s="37"/>
      <c r="O39" s="37"/>
      <c r="P39" s="38"/>
      <c r="Q39" s="38"/>
      <c r="R39" s="39"/>
      <c r="S39" s="40"/>
      <c r="T39" s="40"/>
    </row>
    <row r="40" spans="1:20" ht="10.5" customHeight="1">
      <c r="A40" s="208"/>
      <c r="B40" s="207" t="s">
        <v>525</v>
      </c>
      <c r="C40" s="206">
        <v>53714465344</v>
      </c>
      <c r="D40" s="206">
        <v>53764465344</v>
      </c>
      <c r="E40" s="206">
        <v>15457682258</v>
      </c>
      <c r="F40" s="206">
        <v>15454437276</v>
      </c>
      <c r="G40" s="214"/>
      <c r="H40" s="301">
        <f t="shared" ref="H40:H71" si="2">IF(F40=0,"n.a.",IF(D40=0,"n.a.",(F40/D40)*100))</f>
        <v>28.744705591543063</v>
      </c>
      <c r="I40" s="301">
        <f t="shared" ref="I40:I71" si="3">IF(F40=0,"n.a.",IF(E40=0,"n.a.",(F40/E40)*100))</f>
        <v>99.979007318523955</v>
      </c>
      <c r="K40" s="41"/>
      <c r="L40" s="41"/>
      <c r="M40" s="37"/>
      <c r="N40" s="37"/>
      <c r="O40" s="37"/>
      <c r="P40" s="38"/>
      <c r="Q40" s="38"/>
      <c r="R40" s="39"/>
      <c r="S40" s="40"/>
      <c r="T40" s="40"/>
    </row>
    <row r="41" spans="1:20" ht="10.5" customHeight="1">
      <c r="A41" s="208"/>
      <c r="B41" s="207" t="s">
        <v>560</v>
      </c>
      <c r="C41" s="206">
        <v>372871713</v>
      </c>
      <c r="D41" s="206">
        <v>372871713</v>
      </c>
      <c r="E41" s="206">
        <v>0</v>
      </c>
      <c r="F41" s="206">
        <v>0</v>
      </c>
      <c r="G41" s="214"/>
      <c r="H41" s="301" t="str">
        <f t="shared" si="2"/>
        <v>n.a.</v>
      </c>
      <c r="I41" s="301" t="str">
        <f t="shared" si="3"/>
        <v>n.a.</v>
      </c>
      <c r="K41" s="41"/>
      <c r="L41" s="41"/>
      <c r="M41" s="37"/>
      <c r="N41" s="37"/>
      <c r="O41" s="37"/>
      <c r="P41" s="38"/>
      <c r="Q41" s="38"/>
      <c r="R41" s="39"/>
      <c r="S41" s="40"/>
      <c r="T41" s="40"/>
    </row>
    <row r="42" spans="1:20" ht="10.5" customHeight="1">
      <c r="A42" s="208"/>
      <c r="B42" s="207" t="s">
        <v>559</v>
      </c>
      <c r="C42" s="206">
        <v>123020131</v>
      </c>
      <c r="D42" s="206">
        <v>123020131</v>
      </c>
      <c r="E42" s="206">
        <v>112337.58</v>
      </c>
      <c r="F42" s="206">
        <v>112337.58</v>
      </c>
      <c r="G42" s="214"/>
      <c r="H42" s="301">
        <f t="shared" si="2"/>
        <v>9.1316420399519815E-2</v>
      </c>
      <c r="I42" s="301">
        <f t="shared" si="3"/>
        <v>100</v>
      </c>
      <c r="K42" s="41"/>
      <c r="L42" s="41"/>
      <c r="M42" s="37"/>
      <c r="N42" s="37"/>
      <c r="O42" s="37"/>
      <c r="P42" s="38"/>
      <c r="Q42" s="38"/>
      <c r="R42" s="39"/>
      <c r="S42" s="40"/>
      <c r="T42" s="40"/>
    </row>
    <row r="43" spans="1:20" ht="10.5" customHeight="1">
      <c r="A43" s="208"/>
      <c r="B43" s="207" t="s">
        <v>558</v>
      </c>
      <c r="C43" s="206">
        <v>436966486</v>
      </c>
      <c r="D43" s="206">
        <v>451966486</v>
      </c>
      <c r="E43" s="206">
        <v>99126481</v>
      </c>
      <c r="F43" s="206">
        <v>99126481</v>
      </c>
      <c r="G43" s="214"/>
      <c r="H43" s="301">
        <f t="shared" si="2"/>
        <v>21.93226357938407</v>
      </c>
      <c r="I43" s="301">
        <f t="shared" si="3"/>
        <v>100</v>
      </c>
      <c r="K43" s="41"/>
      <c r="L43" s="41"/>
      <c r="M43" s="37"/>
      <c r="N43" s="37"/>
      <c r="O43" s="37"/>
      <c r="P43" s="38"/>
      <c r="Q43" s="38"/>
      <c r="R43" s="39"/>
      <c r="S43" s="40"/>
      <c r="T43" s="40"/>
    </row>
    <row r="44" spans="1:20" ht="10.5" customHeight="1">
      <c r="A44" s="208"/>
      <c r="B44" s="207" t="s">
        <v>557</v>
      </c>
      <c r="C44" s="206">
        <v>600000000</v>
      </c>
      <c r="D44" s="206">
        <v>600000000</v>
      </c>
      <c r="E44" s="206">
        <v>2828878.44</v>
      </c>
      <c r="F44" s="206">
        <v>2827683.56</v>
      </c>
      <c r="G44" s="214"/>
      <c r="H44" s="301">
        <f t="shared" si="2"/>
        <v>0.47128059333333339</v>
      </c>
      <c r="I44" s="301">
        <f t="shared" si="3"/>
        <v>99.957761352234002</v>
      </c>
      <c r="K44" s="41"/>
      <c r="L44" s="41"/>
      <c r="M44" s="37"/>
      <c r="N44" s="37"/>
      <c r="O44" s="37"/>
      <c r="P44" s="38"/>
      <c r="Q44" s="38"/>
      <c r="R44" s="39"/>
      <c r="S44" s="40"/>
      <c r="T44" s="40"/>
    </row>
    <row r="45" spans="1:20" ht="10.5" customHeight="1">
      <c r="A45" s="218"/>
      <c r="B45" s="217" t="s">
        <v>556</v>
      </c>
      <c r="C45" s="216">
        <f>C46+C48+C47</f>
        <v>1895634855.6288857</v>
      </c>
      <c r="D45" s="216">
        <f>D46+D48+D47</f>
        <v>1833229551.0077682</v>
      </c>
      <c r="E45" s="216">
        <f>E46+E48+E47</f>
        <v>541082434.79600334</v>
      </c>
      <c r="F45" s="216">
        <f>F46+F48+F47</f>
        <v>534680859.41146612</v>
      </c>
      <c r="G45" s="216">
        <f>G46+G48+G47</f>
        <v>0</v>
      </c>
      <c r="H45" s="301">
        <f t="shared" si="2"/>
        <v>29.166061561550755</v>
      </c>
      <c r="I45" s="301">
        <f t="shared" si="3"/>
        <v>98.816894622175127</v>
      </c>
      <c r="K45" s="41"/>
      <c r="L45" s="41"/>
      <c r="M45" s="37"/>
      <c r="N45" s="37"/>
      <c r="O45" s="37"/>
      <c r="P45" s="38"/>
      <c r="Q45" s="38"/>
      <c r="R45" s="39"/>
      <c r="S45" s="40"/>
      <c r="T45" s="40"/>
    </row>
    <row r="46" spans="1:20" s="215" customFormat="1" ht="10.5" customHeight="1">
      <c r="A46" s="208"/>
      <c r="B46" s="207" t="s">
        <v>555</v>
      </c>
      <c r="C46" s="206">
        <v>606835285.62888587</v>
      </c>
      <c r="D46" s="206">
        <v>619138530.00776803</v>
      </c>
      <c r="E46" s="206">
        <v>190317300.79600334</v>
      </c>
      <c r="F46" s="206">
        <v>183915725.41146612</v>
      </c>
      <c r="G46" s="214"/>
      <c r="H46" s="301">
        <f t="shared" si="2"/>
        <v>29.705100958449254</v>
      </c>
      <c r="I46" s="301">
        <f t="shared" si="3"/>
        <v>96.636367078682511</v>
      </c>
      <c r="K46" s="41"/>
      <c r="L46" s="41"/>
      <c r="M46" s="37"/>
      <c r="N46" s="37"/>
      <c r="O46" s="37"/>
      <c r="P46" s="38"/>
      <c r="Q46" s="38"/>
      <c r="R46" s="39"/>
      <c r="S46" s="40"/>
      <c r="T46" s="40"/>
    </row>
    <row r="47" spans="1:20" ht="10.5" customHeight="1">
      <c r="A47" s="208"/>
      <c r="B47" s="207" t="s">
        <v>17</v>
      </c>
      <c r="C47" s="206">
        <v>173803290</v>
      </c>
      <c r="D47" s="206">
        <v>99094741</v>
      </c>
      <c r="E47" s="206">
        <v>34863134</v>
      </c>
      <c r="F47" s="206">
        <v>34863134</v>
      </c>
      <c r="G47" s="214"/>
      <c r="H47" s="301">
        <f t="shared" si="2"/>
        <v>35.181618770263498</v>
      </c>
      <c r="I47" s="301">
        <f t="shared" si="3"/>
        <v>100</v>
      </c>
      <c r="K47" s="41"/>
      <c r="L47" s="41"/>
      <c r="M47" s="37"/>
      <c r="N47" s="37"/>
      <c r="O47" s="37"/>
      <c r="P47" s="38"/>
      <c r="Q47" s="38"/>
      <c r="R47" s="39"/>
      <c r="S47" s="40"/>
      <c r="T47" s="40"/>
    </row>
    <row r="48" spans="1:20" ht="10.5" customHeight="1">
      <c r="A48" s="208"/>
      <c r="B48" s="207" t="s">
        <v>525</v>
      </c>
      <c r="C48" s="206">
        <v>1114996280</v>
      </c>
      <c r="D48" s="206">
        <v>1114996280</v>
      </c>
      <c r="E48" s="206">
        <v>315902000</v>
      </c>
      <c r="F48" s="206">
        <v>315902000</v>
      </c>
      <c r="G48" s="214"/>
      <c r="H48" s="301">
        <f t="shared" si="2"/>
        <v>28.332112462294496</v>
      </c>
      <c r="I48" s="301">
        <f t="shared" si="3"/>
        <v>100</v>
      </c>
      <c r="K48" s="41"/>
      <c r="L48" s="41"/>
      <c r="M48" s="37"/>
      <c r="N48" s="37"/>
      <c r="O48" s="37"/>
      <c r="P48" s="38"/>
      <c r="Q48" s="38"/>
      <c r="R48" s="39"/>
      <c r="S48" s="40"/>
      <c r="T48" s="40"/>
    </row>
    <row r="49" spans="1:20" ht="10.5" customHeight="1">
      <c r="A49" s="213" t="s">
        <v>18</v>
      </c>
      <c r="B49" s="212"/>
      <c r="C49" s="211">
        <f>C50+C51</f>
        <v>1092824637</v>
      </c>
      <c r="D49" s="211">
        <f>D50+D51</f>
        <v>1087224053.0600002</v>
      </c>
      <c r="E49" s="211">
        <f>E50+E51</f>
        <v>140494624.41</v>
      </c>
      <c r="F49" s="211">
        <f>F50+F51</f>
        <v>136135845.02000001</v>
      </c>
      <c r="G49" s="210"/>
      <c r="H49" s="209">
        <f t="shared" si="2"/>
        <v>12.521415860589604</v>
      </c>
      <c r="I49" s="209">
        <f t="shared" si="3"/>
        <v>96.897547213422257</v>
      </c>
      <c r="K49" s="41"/>
      <c r="L49" s="41"/>
      <c r="M49" s="37"/>
      <c r="N49" s="37"/>
      <c r="O49" s="37"/>
      <c r="P49" s="38"/>
      <c r="Q49" s="38"/>
      <c r="R49" s="39"/>
      <c r="S49" s="40"/>
      <c r="T49" s="40"/>
    </row>
    <row r="50" spans="1:20" s="215" customFormat="1" ht="10.5" customHeight="1">
      <c r="A50" s="208"/>
      <c r="B50" s="207" t="s">
        <v>440</v>
      </c>
      <c r="C50" s="206">
        <v>734482432</v>
      </c>
      <c r="D50" s="206">
        <v>740325653.6500001</v>
      </c>
      <c r="E50" s="206">
        <v>135530224.57999998</v>
      </c>
      <c r="F50" s="206">
        <v>135527711.12</v>
      </c>
      <c r="G50" s="214"/>
      <c r="H50" s="301">
        <f t="shared" si="2"/>
        <v>18.306499369812833</v>
      </c>
      <c r="I50" s="301">
        <f t="shared" si="3"/>
        <v>99.998145461643134</v>
      </c>
      <c r="K50" s="41"/>
      <c r="L50" s="41"/>
      <c r="M50" s="37"/>
      <c r="N50" s="37"/>
      <c r="O50" s="37"/>
      <c r="P50" s="38"/>
      <c r="Q50" s="38"/>
      <c r="R50" s="39"/>
      <c r="S50" s="40"/>
      <c r="T50" s="40"/>
    </row>
    <row r="51" spans="1:20" ht="10.5" customHeight="1">
      <c r="A51" s="208"/>
      <c r="B51" s="207" t="s">
        <v>438</v>
      </c>
      <c r="C51" s="206">
        <v>358342205</v>
      </c>
      <c r="D51" s="206">
        <v>346898399.41000003</v>
      </c>
      <c r="E51" s="206">
        <v>4964399.83</v>
      </c>
      <c r="F51" s="206">
        <v>608133.9</v>
      </c>
      <c r="G51" s="214"/>
      <c r="H51" s="301">
        <f t="shared" si="2"/>
        <v>0.17530605532752694</v>
      </c>
      <c r="I51" s="301">
        <f t="shared" si="3"/>
        <v>12.249897688035333</v>
      </c>
      <c r="K51" s="41"/>
      <c r="L51" s="41"/>
      <c r="M51" s="37"/>
      <c r="N51" s="37"/>
      <c r="O51" s="37"/>
      <c r="P51" s="38"/>
      <c r="Q51" s="38"/>
      <c r="R51" s="39"/>
      <c r="S51" s="40"/>
      <c r="T51" s="40"/>
    </row>
    <row r="52" spans="1:20" ht="10.5" customHeight="1">
      <c r="A52" s="213" t="s">
        <v>312</v>
      </c>
      <c r="B52" s="212"/>
      <c r="C52" s="211">
        <f>C53</f>
        <v>526449957</v>
      </c>
      <c r="D52" s="211">
        <f>D53</f>
        <v>528234124.65999997</v>
      </c>
      <c r="E52" s="211">
        <f>E53</f>
        <v>67621140.280000001</v>
      </c>
      <c r="F52" s="211">
        <f>F53</f>
        <v>67621140.280000001</v>
      </c>
      <c r="G52" s="211">
        <f>G53</f>
        <v>0</v>
      </c>
      <c r="H52" s="209">
        <f t="shared" si="2"/>
        <v>12.801357792536525</v>
      </c>
      <c r="I52" s="209">
        <f t="shared" si="3"/>
        <v>100</v>
      </c>
      <c r="K52" s="41"/>
      <c r="L52" s="41"/>
      <c r="M52" s="37"/>
      <c r="N52" s="37"/>
      <c r="O52" s="37"/>
      <c r="P52" s="38"/>
      <c r="Q52" s="38"/>
      <c r="R52" s="39"/>
      <c r="S52" s="40"/>
      <c r="T52" s="40"/>
    </row>
    <row r="53" spans="1:20" ht="10.5" customHeight="1">
      <c r="A53" s="208"/>
      <c r="B53" s="207" t="s">
        <v>554</v>
      </c>
      <c r="C53" s="206">
        <v>526449957</v>
      </c>
      <c r="D53" s="206">
        <v>528234124.65999997</v>
      </c>
      <c r="E53" s="206">
        <v>67621140.280000001</v>
      </c>
      <c r="F53" s="206">
        <v>67621140.280000001</v>
      </c>
      <c r="G53" s="214"/>
      <c r="H53" s="301">
        <f t="shared" si="2"/>
        <v>12.801357792536525</v>
      </c>
      <c r="I53" s="301">
        <f t="shared" si="3"/>
        <v>100</v>
      </c>
      <c r="K53" s="41"/>
      <c r="L53" s="41"/>
      <c r="M53" s="37"/>
      <c r="N53" s="37"/>
      <c r="O53" s="37"/>
      <c r="P53" s="38"/>
      <c r="Q53" s="38"/>
      <c r="R53" s="39"/>
      <c r="S53" s="40"/>
      <c r="T53" s="40"/>
    </row>
    <row r="54" spans="1:20" ht="10.5" customHeight="1">
      <c r="A54" s="213" t="s">
        <v>19</v>
      </c>
      <c r="B54" s="212"/>
      <c r="C54" s="211">
        <f>C55</f>
        <v>539206246.52061057</v>
      </c>
      <c r="D54" s="211">
        <f>D55</f>
        <v>400984108.45303363</v>
      </c>
      <c r="E54" s="211">
        <f>E55</f>
        <v>4874331.624703886</v>
      </c>
      <c r="F54" s="211">
        <f>F55</f>
        <v>4874331.624703886</v>
      </c>
      <c r="G54" s="211">
        <f>G55</f>
        <v>0</v>
      </c>
      <c r="H54" s="209">
        <f t="shared" si="2"/>
        <v>1.215592219728779</v>
      </c>
      <c r="I54" s="209">
        <f t="shared" si="3"/>
        <v>100</v>
      </c>
      <c r="K54" s="41"/>
      <c r="L54" s="41"/>
      <c r="M54" s="37"/>
      <c r="N54" s="37"/>
      <c r="O54" s="37"/>
      <c r="P54" s="38"/>
      <c r="Q54" s="38"/>
      <c r="R54" s="39"/>
      <c r="S54" s="40"/>
      <c r="T54" s="40"/>
    </row>
    <row r="55" spans="1:20" ht="10.5" customHeight="1">
      <c r="A55" s="208"/>
      <c r="B55" s="207" t="s">
        <v>65</v>
      </c>
      <c r="C55" s="206">
        <v>539206246.52061057</v>
      </c>
      <c r="D55" s="206">
        <v>400984108.45303363</v>
      </c>
      <c r="E55" s="206">
        <v>4874331.624703886</v>
      </c>
      <c r="F55" s="206">
        <v>4874331.624703886</v>
      </c>
      <c r="G55" s="214"/>
      <c r="H55" s="301">
        <f t="shared" si="2"/>
        <v>1.215592219728779</v>
      </c>
      <c r="I55" s="301">
        <f t="shared" si="3"/>
        <v>100</v>
      </c>
      <c r="K55" s="41"/>
      <c r="L55" s="41"/>
      <c r="M55" s="37"/>
      <c r="N55" s="37"/>
      <c r="O55" s="37"/>
      <c r="P55" s="38"/>
      <c r="Q55" s="38"/>
      <c r="R55" s="39"/>
      <c r="S55" s="40"/>
      <c r="T55" s="40"/>
    </row>
    <row r="56" spans="1:20" s="215" customFormat="1" ht="10.5" customHeight="1">
      <c r="A56" s="213" t="s">
        <v>20</v>
      </c>
      <c r="B56" s="212"/>
      <c r="C56" s="211">
        <f>C57</f>
        <v>433922.57999999996</v>
      </c>
      <c r="D56" s="211">
        <f>D57</f>
        <v>755390.92</v>
      </c>
      <c r="E56" s="211">
        <f>E57</f>
        <v>373446.34</v>
      </c>
      <c r="F56" s="211">
        <f>F57</f>
        <v>369871.00079999998</v>
      </c>
      <c r="G56" s="210"/>
      <c r="H56" s="209">
        <f t="shared" si="2"/>
        <v>48.964184107481721</v>
      </c>
      <c r="I56" s="209">
        <f t="shared" si="3"/>
        <v>99.042609655780794</v>
      </c>
      <c r="K56" s="41"/>
      <c r="L56" s="41"/>
      <c r="M56" s="37"/>
      <c r="N56" s="37"/>
      <c r="O56" s="37"/>
      <c r="P56" s="38"/>
      <c r="Q56" s="38"/>
      <c r="R56" s="39"/>
      <c r="S56" s="40"/>
      <c r="T56" s="40"/>
    </row>
    <row r="57" spans="1:20" ht="10.5" customHeight="1">
      <c r="A57" s="208"/>
      <c r="B57" s="207" t="s">
        <v>21</v>
      </c>
      <c r="C57" s="206">
        <v>433922.57999999996</v>
      </c>
      <c r="D57" s="206">
        <v>755390.92</v>
      </c>
      <c r="E57" s="206">
        <v>373446.34</v>
      </c>
      <c r="F57" s="206">
        <v>369871.00079999998</v>
      </c>
      <c r="G57" s="214"/>
      <c r="H57" s="301">
        <f t="shared" si="2"/>
        <v>48.964184107481721</v>
      </c>
      <c r="I57" s="301">
        <f t="shared" si="3"/>
        <v>99.042609655780794</v>
      </c>
      <c r="K57" s="41"/>
      <c r="L57" s="41"/>
      <c r="M57" s="37"/>
      <c r="N57" s="37"/>
      <c r="O57" s="37"/>
      <c r="P57" s="38"/>
      <c r="Q57" s="38"/>
      <c r="R57" s="39"/>
      <c r="S57" s="40"/>
      <c r="T57" s="40"/>
    </row>
    <row r="58" spans="1:20" s="215" customFormat="1" ht="10.5" customHeight="1">
      <c r="A58" s="213" t="s">
        <v>22</v>
      </c>
      <c r="B58" s="212"/>
      <c r="C58" s="211">
        <f>C59</f>
        <v>3392832166.5530772</v>
      </c>
      <c r="D58" s="211">
        <f>D59</f>
        <v>3392832166.5530772</v>
      </c>
      <c r="E58" s="211">
        <f>E59</f>
        <v>848208041.6905427</v>
      </c>
      <c r="F58" s="211">
        <f>F59</f>
        <v>848208041.6905427</v>
      </c>
      <c r="G58" s="210"/>
      <c r="H58" s="209">
        <f t="shared" si="2"/>
        <v>25.000000001540702</v>
      </c>
      <c r="I58" s="209">
        <f t="shared" si="3"/>
        <v>100</v>
      </c>
      <c r="K58" s="41"/>
      <c r="L58" s="41"/>
      <c r="M58" s="37"/>
      <c r="N58" s="37"/>
      <c r="O58" s="37"/>
      <c r="P58" s="38"/>
      <c r="Q58" s="38"/>
      <c r="R58" s="39"/>
      <c r="S58" s="40"/>
      <c r="T58" s="40"/>
    </row>
    <row r="59" spans="1:20" ht="10.5" customHeight="1">
      <c r="A59" s="208"/>
      <c r="B59" s="207" t="s">
        <v>553</v>
      </c>
      <c r="C59" s="206">
        <v>3392832166.5530772</v>
      </c>
      <c r="D59" s="206">
        <v>3392832166.5530772</v>
      </c>
      <c r="E59" s="206">
        <v>848208041.6905427</v>
      </c>
      <c r="F59" s="206">
        <v>848208041.6905427</v>
      </c>
      <c r="G59" s="214"/>
      <c r="H59" s="301">
        <f t="shared" si="2"/>
        <v>25.000000001540702</v>
      </c>
      <c r="I59" s="301">
        <f t="shared" si="3"/>
        <v>100</v>
      </c>
      <c r="K59" s="41"/>
      <c r="L59" s="41"/>
      <c r="M59" s="37"/>
      <c r="N59" s="37"/>
      <c r="O59" s="37"/>
      <c r="P59" s="38"/>
      <c r="Q59" s="38"/>
      <c r="R59" s="39"/>
      <c r="S59" s="40"/>
      <c r="T59" s="40"/>
    </row>
    <row r="60" spans="1:20" ht="10.5" customHeight="1">
      <c r="A60" s="213" t="s">
        <v>23</v>
      </c>
      <c r="B60" s="212"/>
      <c r="C60" s="211">
        <f>C61+C62+C63</f>
        <v>739567918.47769558</v>
      </c>
      <c r="D60" s="211">
        <f>D61+D62+D63</f>
        <v>723709618.59937191</v>
      </c>
      <c r="E60" s="211">
        <f>E61+E62+E63</f>
        <v>161032317.95643353</v>
      </c>
      <c r="F60" s="211">
        <f>F61+F62+F63</f>
        <v>155306704.73579323</v>
      </c>
      <c r="G60" s="211">
        <f>G61+G62+G63</f>
        <v>0</v>
      </c>
      <c r="H60" s="209">
        <f t="shared" si="2"/>
        <v>21.459809396531906</v>
      </c>
      <c r="I60" s="209">
        <f t="shared" si="3"/>
        <v>96.444432215035661</v>
      </c>
      <c r="K60" s="41"/>
      <c r="L60" s="41"/>
      <c r="M60" s="37"/>
      <c r="N60" s="37"/>
      <c r="O60" s="37"/>
      <c r="P60" s="38"/>
      <c r="Q60" s="38"/>
      <c r="R60" s="39"/>
      <c r="S60" s="40"/>
      <c r="T60" s="40"/>
    </row>
    <row r="61" spans="1:20" s="215" customFormat="1" ht="10.5" customHeight="1">
      <c r="A61" s="208"/>
      <c r="B61" s="207" t="s">
        <v>552</v>
      </c>
      <c r="C61" s="206">
        <v>298134475</v>
      </c>
      <c r="D61" s="206">
        <v>297948728.00000006</v>
      </c>
      <c r="E61" s="206">
        <v>26144111.870000001</v>
      </c>
      <c r="F61" s="206">
        <v>25393835.539999999</v>
      </c>
      <c r="G61" s="214"/>
      <c r="H61" s="301">
        <f t="shared" si="2"/>
        <v>8.5228877164395875</v>
      </c>
      <c r="I61" s="301">
        <f t="shared" si="3"/>
        <v>97.130228275755911</v>
      </c>
      <c r="K61" s="41"/>
      <c r="L61" s="41"/>
      <c r="M61" s="37"/>
      <c r="N61" s="37"/>
      <c r="O61" s="37"/>
      <c r="P61" s="38"/>
      <c r="Q61" s="38"/>
      <c r="R61" s="39"/>
      <c r="S61" s="40"/>
      <c r="T61" s="40"/>
    </row>
    <row r="62" spans="1:20" ht="10.5" customHeight="1">
      <c r="A62" s="208"/>
      <c r="B62" s="207" t="s">
        <v>46</v>
      </c>
      <c r="C62" s="206">
        <v>91433423.819999993</v>
      </c>
      <c r="D62" s="206">
        <v>91840346.321999997</v>
      </c>
      <c r="E62" s="206">
        <v>27630735.120000001</v>
      </c>
      <c r="F62" s="206">
        <v>27003759.724199999</v>
      </c>
      <c r="G62" s="214"/>
      <c r="H62" s="301">
        <f t="shared" si="2"/>
        <v>29.402937603831049</v>
      </c>
      <c r="I62" s="301">
        <f t="shared" si="3"/>
        <v>97.730876890980085</v>
      </c>
      <c r="K62" s="41"/>
      <c r="L62" s="41"/>
      <c r="M62" s="37"/>
      <c r="N62" s="37"/>
      <c r="O62" s="37"/>
      <c r="P62" s="38"/>
      <c r="Q62" s="38"/>
      <c r="R62" s="39"/>
      <c r="S62" s="40"/>
      <c r="T62" s="40"/>
    </row>
    <row r="63" spans="1:20" ht="10.5" customHeight="1">
      <c r="A63" s="208"/>
      <c r="B63" s="207" t="s">
        <v>38</v>
      </c>
      <c r="C63" s="206">
        <v>350000019.65769559</v>
      </c>
      <c r="D63" s="206">
        <v>333920544.27737194</v>
      </c>
      <c r="E63" s="206">
        <v>107257470.96643354</v>
      </c>
      <c r="F63" s="206">
        <v>102909109.47159323</v>
      </c>
      <c r="G63" s="214"/>
      <c r="H63" s="301">
        <f t="shared" si="2"/>
        <v>30.818442062106705</v>
      </c>
      <c r="I63" s="301">
        <f t="shared" si="3"/>
        <v>95.945866096170462</v>
      </c>
      <c r="K63" s="41"/>
      <c r="L63" s="41"/>
      <c r="M63" s="37"/>
      <c r="N63" s="37"/>
      <c r="O63" s="37"/>
      <c r="P63" s="38"/>
      <c r="Q63" s="38"/>
      <c r="R63" s="39"/>
      <c r="S63" s="40"/>
      <c r="T63" s="40"/>
    </row>
    <row r="64" spans="1:20" s="215" customFormat="1" ht="10.5" customHeight="1">
      <c r="A64" s="213" t="s">
        <v>551</v>
      </c>
      <c r="B64" s="212"/>
      <c r="C64" s="211">
        <f>C65</f>
        <v>856086023</v>
      </c>
      <c r="D64" s="211">
        <f>D65</f>
        <v>856086022.99999988</v>
      </c>
      <c r="E64" s="211">
        <f>E65</f>
        <v>334430846.00000006</v>
      </c>
      <c r="F64" s="211">
        <f>F65</f>
        <v>257692117.58000004</v>
      </c>
      <c r="G64" s="210"/>
      <c r="H64" s="209">
        <f t="shared" si="2"/>
        <v>30.101194349250587</v>
      </c>
      <c r="I64" s="209">
        <f t="shared" si="3"/>
        <v>77.053932273938628</v>
      </c>
      <c r="K64" s="41"/>
      <c r="L64" s="41"/>
      <c r="M64" s="37"/>
      <c r="N64" s="37"/>
      <c r="O64" s="37"/>
      <c r="P64" s="38"/>
      <c r="Q64" s="38"/>
      <c r="R64" s="39"/>
      <c r="S64" s="40"/>
      <c r="T64" s="40"/>
    </row>
    <row r="65" spans="1:20" ht="10.5" customHeight="1">
      <c r="A65" s="208"/>
      <c r="B65" s="207" t="s">
        <v>550</v>
      </c>
      <c r="C65" s="206">
        <v>856086023</v>
      </c>
      <c r="D65" s="206">
        <v>856086022.99999988</v>
      </c>
      <c r="E65" s="206">
        <v>334430846.00000006</v>
      </c>
      <c r="F65" s="206">
        <v>257692117.58000004</v>
      </c>
      <c r="G65" s="214"/>
      <c r="H65" s="301">
        <f t="shared" si="2"/>
        <v>30.101194349250587</v>
      </c>
      <c r="I65" s="301">
        <f t="shared" si="3"/>
        <v>77.053932273938628</v>
      </c>
      <c r="K65" s="41"/>
      <c r="L65" s="41"/>
      <c r="M65" s="37"/>
      <c r="N65" s="37"/>
      <c r="O65" s="37"/>
      <c r="P65" s="38"/>
      <c r="Q65" s="38"/>
      <c r="R65" s="39"/>
      <c r="S65" s="40"/>
      <c r="T65" s="40"/>
    </row>
    <row r="66" spans="1:20" s="215" customFormat="1" ht="10.5" customHeight="1">
      <c r="A66" s="213" t="s">
        <v>30</v>
      </c>
      <c r="B66" s="212"/>
      <c r="C66" s="211">
        <f>C67+C74+C77</f>
        <v>12540795761.530001</v>
      </c>
      <c r="D66" s="211">
        <f>D67+D74+D77</f>
        <v>12450107461.406401</v>
      </c>
      <c r="E66" s="211">
        <f>E67+E74+E77</f>
        <v>3136203605.2918</v>
      </c>
      <c r="F66" s="211">
        <f>F67+F74+F77</f>
        <v>3065013606.9492998</v>
      </c>
      <c r="G66" s="210"/>
      <c r="H66" s="209">
        <f t="shared" si="2"/>
        <v>24.618370696400934</v>
      </c>
      <c r="I66" s="209">
        <f t="shared" si="3"/>
        <v>97.730058143470671</v>
      </c>
      <c r="K66" s="41"/>
      <c r="L66" s="41"/>
      <c r="M66" s="37"/>
      <c r="N66" s="37"/>
      <c r="O66" s="37"/>
      <c r="P66" s="38"/>
      <c r="Q66" s="38"/>
      <c r="R66" s="39"/>
      <c r="S66" s="40"/>
      <c r="T66" s="40"/>
    </row>
    <row r="67" spans="1:20" ht="10.5" customHeight="1">
      <c r="A67" s="218"/>
      <c r="B67" s="217" t="s">
        <v>549</v>
      </c>
      <c r="C67" s="216">
        <f>SUM(C68:C73)</f>
        <v>4156370287.5300002</v>
      </c>
      <c r="D67" s="216">
        <f>SUM(D68:D73)</f>
        <v>4074066413.4064007</v>
      </c>
      <c r="E67" s="216">
        <f>SUM(E68:E73)</f>
        <v>1020176684.2918</v>
      </c>
      <c r="F67" s="216">
        <f>SUM(F68:F73)</f>
        <v>948986685.94930005</v>
      </c>
      <c r="G67" s="216"/>
      <c r="H67" s="301">
        <f t="shared" si="2"/>
        <v>23.293353363766968</v>
      </c>
      <c r="I67" s="301">
        <f t="shared" si="3"/>
        <v>93.021797161349596</v>
      </c>
      <c r="K67" s="41"/>
      <c r="L67" s="41"/>
      <c r="M67" s="37"/>
      <c r="N67" s="37"/>
      <c r="O67" s="37"/>
      <c r="P67" s="38"/>
      <c r="Q67" s="38"/>
      <c r="R67" s="39"/>
      <c r="S67" s="40"/>
      <c r="T67" s="40"/>
    </row>
    <row r="68" spans="1:20" ht="10.5" customHeight="1">
      <c r="A68" s="208"/>
      <c r="B68" s="207" t="s">
        <v>548</v>
      </c>
      <c r="C68" s="206">
        <v>3230692801.3900003</v>
      </c>
      <c r="D68" s="206">
        <v>3230745625.7364006</v>
      </c>
      <c r="E68" s="206">
        <v>797971413.32179987</v>
      </c>
      <c r="F68" s="206">
        <v>726781414.9792999</v>
      </c>
      <c r="G68" s="214"/>
      <c r="H68" s="301">
        <f t="shared" si="2"/>
        <v>22.495779586906998</v>
      </c>
      <c r="I68" s="301">
        <f t="shared" si="3"/>
        <v>91.078627986665609</v>
      </c>
      <c r="K68" s="41"/>
      <c r="L68" s="41"/>
      <c r="M68" s="37"/>
      <c r="N68" s="37"/>
      <c r="O68" s="37"/>
      <c r="P68" s="38"/>
      <c r="Q68" s="38"/>
      <c r="R68" s="39"/>
      <c r="S68" s="40"/>
      <c r="T68" s="40"/>
    </row>
    <row r="69" spans="1:20" ht="10.5" customHeight="1">
      <c r="A69" s="208"/>
      <c r="B69" s="207" t="s">
        <v>547</v>
      </c>
      <c r="C69" s="206">
        <v>107496074.02</v>
      </c>
      <c r="D69" s="206">
        <v>107388577.95999999</v>
      </c>
      <c r="E69" s="206">
        <v>31120257.099999998</v>
      </c>
      <c r="F69" s="206">
        <v>31120257.099999998</v>
      </c>
      <c r="G69" s="214"/>
      <c r="H69" s="301">
        <f t="shared" si="2"/>
        <v>28.979112761500247</v>
      </c>
      <c r="I69" s="301">
        <f t="shared" si="3"/>
        <v>100</v>
      </c>
      <c r="K69" s="41"/>
      <c r="L69" s="41"/>
      <c r="M69" s="37"/>
      <c r="N69" s="37"/>
      <c r="O69" s="37"/>
      <c r="P69" s="38"/>
      <c r="Q69" s="38"/>
      <c r="R69" s="39"/>
      <c r="S69" s="40"/>
      <c r="T69" s="40"/>
    </row>
    <row r="70" spans="1:20" ht="10.5" customHeight="1">
      <c r="A70" s="208"/>
      <c r="B70" s="207" t="s">
        <v>546</v>
      </c>
      <c r="C70" s="206">
        <v>128437006.89000002</v>
      </c>
      <c r="D70" s="206">
        <v>128308569.92000002</v>
      </c>
      <c r="E70" s="206">
        <v>32451069.939999998</v>
      </c>
      <c r="F70" s="206">
        <v>32451069.939999998</v>
      </c>
      <c r="G70" s="214"/>
      <c r="H70" s="301">
        <f t="shared" si="2"/>
        <v>25.291428281238844</v>
      </c>
      <c r="I70" s="301">
        <f t="shared" si="3"/>
        <v>100</v>
      </c>
      <c r="K70" s="41"/>
      <c r="L70" s="41"/>
      <c r="M70" s="37"/>
      <c r="N70" s="37"/>
      <c r="O70" s="37"/>
      <c r="P70" s="38"/>
      <c r="Q70" s="38"/>
      <c r="R70" s="39"/>
      <c r="S70" s="40"/>
      <c r="T70" s="40"/>
    </row>
    <row r="71" spans="1:20" ht="10.5" customHeight="1">
      <c r="A71" s="208"/>
      <c r="B71" s="207" t="s">
        <v>545</v>
      </c>
      <c r="C71" s="206">
        <v>92411297.550000012</v>
      </c>
      <c r="D71" s="206">
        <v>92318886.250000015</v>
      </c>
      <c r="E71" s="206">
        <v>17624909.59</v>
      </c>
      <c r="F71" s="206">
        <v>17624909.59</v>
      </c>
      <c r="G71" s="214"/>
      <c r="H71" s="301">
        <f t="shared" si="2"/>
        <v>19.091336893159276</v>
      </c>
      <c r="I71" s="301">
        <f t="shared" si="3"/>
        <v>100</v>
      </c>
      <c r="K71" s="41"/>
      <c r="L71" s="41"/>
      <c r="M71" s="37"/>
      <c r="N71" s="37"/>
      <c r="O71" s="37"/>
      <c r="P71" s="38"/>
      <c r="Q71" s="38"/>
      <c r="R71" s="39"/>
      <c r="S71" s="40"/>
      <c r="T71" s="40"/>
    </row>
    <row r="72" spans="1:20" ht="10.5" customHeight="1">
      <c r="A72" s="208"/>
      <c r="B72" s="207" t="s">
        <v>544</v>
      </c>
      <c r="C72" s="206">
        <v>74984395.519999996</v>
      </c>
      <c r="D72" s="206">
        <v>74909411.11999999</v>
      </c>
      <c r="E72" s="206">
        <v>18717979.740000002</v>
      </c>
      <c r="F72" s="206">
        <v>18717979.740000002</v>
      </c>
      <c r="G72" s="214"/>
      <c r="H72" s="301">
        <f t="shared" ref="H72:H88" si="4">IF(F72=0,"n.a.",IF(D72=0,"n.a.",(F72/D72)*100))</f>
        <v>24.987487500088633</v>
      </c>
      <c r="I72" s="301">
        <f t="shared" ref="I72:I88" si="5">IF(F72=0,"n.a.",IF(E72=0,"n.a.",(F72/E72)*100))</f>
        <v>100</v>
      </c>
      <c r="K72" s="41"/>
      <c r="L72" s="41"/>
      <c r="M72" s="37"/>
      <c r="N72" s="37"/>
      <c r="O72" s="37"/>
      <c r="P72" s="38"/>
      <c r="Q72" s="38"/>
      <c r="R72" s="39"/>
      <c r="S72" s="40"/>
      <c r="T72" s="40"/>
    </row>
    <row r="73" spans="1:20" ht="10.5" customHeight="1">
      <c r="A73" s="208"/>
      <c r="B73" s="207" t="s">
        <v>543</v>
      </c>
      <c r="C73" s="206">
        <v>522348712.15999991</v>
      </c>
      <c r="D73" s="206">
        <v>440395342.41999996</v>
      </c>
      <c r="E73" s="206">
        <v>122291054.59999999</v>
      </c>
      <c r="F73" s="206">
        <v>122291054.59999999</v>
      </c>
      <c r="G73" s="214"/>
      <c r="H73" s="301">
        <f t="shared" si="4"/>
        <v>27.768471375742305</v>
      </c>
      <c r="I73" s="301">
        <f t="shared" si="5"/>
        <v>100</v>
      </c>
      <c r="K73" s="41"/>
      <c r="L73" s="41"/>
      <c r="M73" s="37"/>
      <c r="N73" s="37"/>
      <c r="O73" s="37"/>
      <c r="P73" s="38"/>
      <c r="Q73" s="38"/>
      <c r="R73" s="39"/>
      <c r="S73" s="40"/>
      <c r="T73" s="40"/>
    </row>
    <row r="74" spans="1:20" s="215" customFormat="1" ht="10.5" customHeight="1">
      <c r="A74" s="218"/>
      <c r="B74" s="217" t="s">
        <v>542</v>
      </c>
      <c r="C74" s="219">
        <f>SUM(C75:C76)</f>
        <v>4719563143</v>
      </c>
      <c r="D74" s="219">
        <f>SUM(D75:D76)</f>
        <v>4714843579</v>
      </c>
      <c r="E74" s="219">
        <f>SUM(E75:E76)</f>
        <v>1201185657</v>
      </c>
      <c r="F74" s="219">
        <f>SUM(F75:F76)</f>
        <v>1201185657</v>
      </c>
      <c r="G74" s="205"/>
      <c r="H74" s="301">
        <f t="shared" si="4"/>
        <v>25.476680973046552</v>
      </c>
      <c r="I74" s="301">
        <f t="shared" si="5"/>
        <v>100</v>
      </c>
      <c r="K74" s="41"/>
      <c r="L74" s="41"/>
      <c r="M74" s="37"/>
      <c r="N74" s="37"/>
      <c r="O74" s="37"/>
      <c r="P74" s="38"/>
      <c r="Q74" s="38"/>
      <c r="R74" s="39"/>
      <c r="S74" s="40"/>
      <c r="T74" s="40"/>
    </row>
    <row r="75" spans="1:20" ht="10.5" customHeight="1">
      <c r="A75" s="208"/>
      <c r="B75" s="207" t="s">
        <v>539</v>
      </c>
      <c r="C75" s="206">
        <v>553009917</v>
      </c>
      <c r="D75" s="206">
        <v>552456907</v>
      </c>
      <c r="E75" s="206">
        <v>138045099</v>
      </c>
      <c r="F75" s="206">
        <v>138045099</v>
      </c>
      <c r="G75" s="214"/>
      <c r="H75" s="301">
        <f t="shared" si="4"/>
        <v>24.987487214093242</v>
      </c>
      <c r="I75" s="301">
        <f t="shared" si="5"/>
        <v>100</v>
      </c>
      <c r="K75" s="41"/>
      <c r="L75" s="41"/>
      <c r="M75" s="37"/>
      <c r="N75" s="37"/>
      <c r="O75" s="37"/>
      <c r="P75" s="38"/>
      <c r="Q75" s="38"/>
      <c r="R75" s="39"/>
      <c r="S75" s="40"/>
      <c r="T75" s="40"/>
    </row>
    <row r="76" spans="1:20" ht="10.5" customHeight="1">
      <c r="A76" s="208"/>
      <c r="B76" s="207" t="s">
        <v>541</v>
      </c>
      <c r="C76" s="206">
        <v>4166553226</v>
      </c>
      <c r="D76" s="206">
        <v>4162386672</v>
      </c>
      <c r="E76" s="206">
        <v>1063140558</v>
      </c>
      <c r="F76" s="206">
        <v>1063140558</v>
      </c>
      <c r="G76" s="214"/>
      <c r="H76" s="301">
        <f t="shared" si="4"/>
        <v>25.54160970079139</v>
      </c>
      <c r="I76" s="301">
        <f t="shared" si="5"/>
        <v>100</v>
      </c>
      <c r="K76" s="41"/>
      <c r="L76" s="41"/>
      <c r="M76" s="37"/>
      <c r="N76" s="37"/>
      <c r="O76" s="37"/>
      <c r="P76" s="38"/>
      <c r="Q76" s="38"/>
      <c r="R76" s="39"/>
      <c r="S76" s="40"/>
      <c r="T76" s="40"/>
    </row>
    <row r="77" spans="1:20" ht="10.5" customHeight="1">
      <c r="A77" s="218"/>
      <c r="B77" s="217" t="s">
        <v>540</v>
      </c>
      <c r="C77" s="216">
        <f>C78</f>
        <v>3664862331</v>
      </c>
      <c r="D77" s="216">
        <f>D78</f>
        <v>3661197469</v>
      </c>
      <c r="E77" s="216">
        <f>E78</f>
        <v>914841264</v>
      </c>
      <c r="F77" s="216">
        <f>F78</f>
        <v>914841264</v>
      </c>
      <c r="G77" s="214"/>
      <c r="H77" s="301">
        <f t="shared" si="4"/>
        <v>24.987487611529318</v>
      </c>
      <c r="I77" s="301">
        <f t="shared" si="5"/>
        <v>100</v>
      </c>
      <c r="K77" s="41"/>
      <c r="L77" s="41"/>
      <c r="M77" s="37"/>
      <c r="N77" s="37"/>
      <c r="O77" s="37"/>
      <c r="P77" s="38"/>
      <c r="Q77" s="38"/>
      <c r="R77" s="39"/>
      <c r="S77" s="40"/>
      <c r="T77" s="40"/>
    </row>
    <row r="78" spans="1:20" s="215" customFormat="1" ht="10.5" customHeight="1">
      <c r="A78" s="208"/>
      <c r="B78" s="207" t="s">
        <v>539</v>
      </c>
      <c r="C78" s="206">
        <v>3664862331</v>
      </c>
      <c r="D78" s="206">
        <v>3661197469</v>
      </c>
      <c r="E78" s="206">
        <v>914841264</v>
      </c>
      <c r="F78" s="206">
        <v>914841264</v>
      </c>
      <c r="G78" s="205"/>
      <c r="H78" s="301">
        <f t="shared" si="4"/>
        <v>24.987487611529318</v>
      </c>
      <c r="I78" s="301">
        <f t="shared" si="5"/>
        <v>100</v>
      </c>
      <c r="K78" s="41"/>
      <c r="L78" s="41"/>
      <c r="M78" s="37"/>
      <c r="N78" s="37"/>
      <c r="O78" s="37"/>
      <c r="P78" s="38"/>
      <c r="Q78" s="38"/>
      <c r="R78" s="39"/>
      <c r="S78" s="40"/>
      <c r="T78" s="40"/>
    </row>
    <row r="79" spans="1:20" s="215" customFormat="1" ht="10.5" customHeight="1">
      <c r="A79" s="213" t="s">
        <v>71</v>
      </c>
      <c r="B79" s="212"/>
      <c r="C79" s="211">
        <f>C80</f>
        <v>124656469.558</v>
      </c>
      <c r="D79" s="211">
        <f>D80</f>
        <v>124656469.558</v>
      </c>
      <c r="E79" s="211">
        <f>E80</f>
        <v>18418365.323429994</v>
      </c>
      <c r="F79" s="211">
        <f>F80</f>
        <v>18375223.773429997</v>
      </c>
      <c r="G79" s="210"/>
      <c r="H79" s="209">
        <f t="shared" si="4"/>
        <v>14.740690024820891</v>
      </c>
      <c r="I79" s="209">
        <f t="shared" si="5"/>
        <v>99.765768844072625</v>
      </c>
      <c r="K79" s="41"/>
      <c r="L79" s="41"/>
      <c r="M79" s="37"/>
      <c r="N79" s="37"/>
      <c r="O79" s="37"/>
      <c r="P79" s="38"/>
      <c r="Q79" s="38"/>
      <c r="R79" s="39"/>
      <c r="S79" s="40"/>
      <c r="T79" s="40"/>
    </row>
    <row r="80" spans="1:20" s="215" customFormat="1" ht="10.5" customHeight="1">
      <c r="A80" s="208"/>
      <c r="B80" s="207" t="s">
        <v>41</v>
      </c>
      <c r="C80" s="206">
        <v>124656469.558</v>
      </c>
      <c r="D80" s="206">
        <v>124656469.558</v>
      </c>
      <c r="E80" s="206">
        <v>18418365.323429994</v>
      </c>
      <c r="F80" s="206">
        <v>18375223.773429997</v>
      </c>
      <c r="G80" s="214"/>
      <c r="H80" s="301">
        <f t="shared" si="4"/>
        <v>14.740690024820891</v>
      </c>
      <c r="I80" s="301">
        <f t="shared" si="5"/>
        <v>99.765768844072625</v>
      </c>
      <c r="K80" s="41"/>
      <c r="L80" s="41"/>
      <c r="M80" s="37"/>
      <c r="N80" s="37"/>
      <c r="O80" s="37"/>
      <c r="P80" s="38"/>
      <c r="Q80" s="38"/>
      <c r="R80" s="39"/>
      <c r="S80" s="40"/>
      <c r="T80" s="40"/>
    </row>
    <row r="81" spans="1:20" s="215" customFormat="1" ht="10.5" customHeight="1">
      <c r="A81" s="213" t="s">
        <v>91</v>
      </c>
      <c r="B81" s="212"/>
      <c r="C81" s="211">
        <f>C82</f>
        <v>13154325</v>
      </c>
      <c r="D81" s="211">
        <f>D82</f>
        <v>13154325</v>
      </c>
      <c r="E81" s="211">
        <f>E82</f>
        <v>44000</v>
      </c>
      <c r="F81" s="211">
        <f>F82</f>
        <v>44000</v>
      </c>
      <c r="G81" s="210"/>
      <c r="H81" s="209">
        <f t="shared" si="4"/>
        <v>0.33449074733975326</v>
      </c>
      <c r="I81" s="209">
        <f t="shared" si="5"/>
        <v>100</v>
      </c>
      <c r="K81" s="41"/>
      <c r="L81" s="41"/>
      <c r="M81" s="37"/>
      <c r="N81" s="37"/>
      <c r="O81" s="37"/>
      <c r="P81" s="38"/>
      <c r="Q81" s="38"/>
      <c r="R81" s="39"/>
      <c r="S81" s="40"/>
      <c r="T81" s="40"/>
    </row>
    <row r="82" spans="1:20" s="215" customFormat="1" ht="10.5" customHeight="1">
      <c r="A82" s="208"/>
      <c r="B82" s="207" t="s">
        <v>17</v>
      </c>
      <c r="C82" s="206">
        <v>13154325</v>
      </c>
      <c r="D82" s="206">
        <v>13154325</v>
      </c>
      <c r="E82" s="206">
        <v>44000</v>
      </c>
      <c r="F82" s="206">
        <v>44000</v>
      </c>
      <c r="G82" s="214"/>
      <c r="H82" s="301">
        <f t="shared" si="4"/>
        <v>0.33449074733975326</v>
      </c>
      <c r="I82" s="301">
        <f t="shared" si="5"/>
        <v>100</v>
      </c>
      <c r="K82" s="41"/>
      <c r="L82" s="41"/>
      <c r="M82" s="37"/>
      <c r="N82" s="37"/>
      <c r="O82" s="37"/>
      <c r="P82" s="38"/>
      <c r="Q82" s="38"/>
      <c r="R82" s="39"/>
      <c r="S82" s="40"/>
      <c r="T82" s="40"/>
    </row>
    <row r="83" spans="1:20" ht="10.5" customHeight="1">
      <c r="A83" s="213" t="s">
        <v>267</v>
      </c>
      <c r="B83" s="212"/>
      <c r="C83" s="211">
        <f>C84+C85</f>
        <v>1946156183.7573698</v>
      </c>
      <c r="D83" s="211">
        <f>D84+D85</f>
        <v>1912887738.984108</v>
      </c>
      <c r="E83" s="211">
        <f>E84+E85</f>
        <v>352880592.42644995</v>
      </c>
      <c r="F83" s="211">
        <f>F84+F85</f>
        <v>312595570.97900176</v>
      </c>
      <c r="G83" s="210"/>
      <c r="H83" s="209">
        <f t="shared" si="4"/>
        <v>16.341553380702535</v>
      </c>
      <c r="I83" s="209">
        <f t="shared" si="5"/>
        <v>88.583950970371177</v>
      </c>
      <c r="K83" s="41"/>
      <c r="L83" s="41"/>
      <c r="M83" s="37"/>
      <c r="N83" s="37"/>
      <c r="O83" s="37"/>
      <c r="P83" s="38"/>
      <c r="Q83" s="38"/>
      <c r="R83" s="39"/>
      <c r="S83" s="40"/>
      <c r="T83" s="40"/>
    </row>
    <row r="84" spans="1:20" ht="10.5" customHeight="1">
      <c r="A84" s="208"/>
      <c r="B84" s="207" t="s">
        <v>62</v>
      </c>
      <c r="C84" s="206">
        <v>107014528.19256999</v>
      </c>
      <c r="D84" s="206">
        <v>111335088.41261999</v>
      </c>
      <c r="E84" s="206">
        <v>18533529.709649999</v>
      </c>
      <c r="F84" s="206">
        <v>17890696.19479673</v>
      </c>
      <c r="G84" s="205"/>
      <c r="H84" s="301">
        <f t="shared" si="4"/>
        <v>16.069234281731433</v>
      </c>
      <c r="I84" s="301">
        <f t="shared" si="5"/>
        <v>96.531510592293927</v>
      </c>
      <c r="K84" s="41"/>
      <c r="L84" s="41"/>
      <c r="M84" s="37"/>
      <c r="N84" s="37"/>
      <c r="O84" s="37"/>
      <c r="P84" s="38"/>
      <c r="Q84" s="38"/>
      <c r="R84" s="39"/>
      <c r="S84" s="40"/>
      <c r="T84" s="40"/>
    </row>
    <row r="85" spans="1:20" ht="10.5" customHeight="1">
      <c r="A85" s="208"/>
      <c r="B85" s="207" t="s">
        <v>538</v>
      </c>
      <c r="C85" s="206">
        <v>1839141655.5647998</v>
      </c>
      <c r="D85" s="206">
        <v>1801552650.5714879</v>
      </c>
      <c r="E85" s="206">
        <v>334347062.71679997</v>
      </c>
      <c r="F85" s="206">
        <v>294704874.78420502</v>
      </c>
      <c r="G85" s="214"/>
      <c r="H85" s="301">
        <f t="shared" si="4"/>
        <v>16.358382570207915</v>
      </c>
      <c r="I85" s="301">
        <f t="shared" si="5"/>
        <v>88.143401766273982</v>
      </c>
      <c r="K85" s="41"/>
      <c r="L85" s="41"/>
      <c r="M85" s="37"/>
      <c r="N85" s="37"/>
      <c r="O85" s="37"/>
      <c r="P85" s="38"/>
      <c r="Q85" s="38"/>
      <c r="R85" s="39"/>
      <c r="S85" s="40"/>
      <c r="T85" s="40"/>
    </row>
    <row r="86" spans="1:20" ht="10.5" customHeight="1">
      <c r="A86" s="213" t="s">
        <v>265</v>
      </c>
      <c r="B86" s="212"/>
      <c r="C86" s="211">
        <f>C87+C88</f>
        <v>1818326678.2299976</v>
      </c>
      <c r="D86" s="211">
        <f>D87+D88</f>
        <v>1840290951.4499941</v>
      </c>
      <c r="E86" s="211">
        <f>E87+E88</f>
        <v>518040893.16000098</v>
      </c>
      <c r="F86" s="211">
        <f>F87+F88</f>
        <v>491401793.859999</v>
      </c>
      <c r="G86" s="210"/>
      <c r="H86" s="209">
        <f t="shared" si="4"/>
        <v>26.70239689397026</v>
      </c>
      <c r="I86" s="209">
        <f t="shared" si="5"/>
        <v>94.85772269105901</v>
      </c>
      <c r="K86" s="41"/>
      <c r="L86" s="41"/>
      <c r="M86" s="37"/>
      <c r="N86" s="37"/>
      <c r="O86" s="37"/>
      <c r="P86" s="38"/>
      <c r="Q86" s="38"/>
      <c r="R86" s="39"/>
      <c r="S86" s="40"/>
      <c r="T86" s="40"/>
    </row>
    <row r="87" spans="1:20" ht="10.5" customHeight="1">
      <c r="A87" s="208"/>
      <c r="B87" s="207" t="s">
        <v>537</v>
      </c>
      <c r="C87" s="206">
        <v>66015791.000000015</v>
      </c>
      <c r="D87" s="206">
        <v>66092415.329999968</v>
      </c>
      <c r="E87" s="206">
        <v>17280613.93999999</v>
      </c>
      <c r="F87" s="206">
        <v>14493180.580000024</v>
      </c>
      <c r="G87" s="205"/>
      <c r="H87" s="301">
        <f t="shared" si="4"/>
        <v>21.928659298703877</v>
      </c>
      <c r="I87" s="301">
        <f t="shared" si="5"/>
        <v>83.869593003592286</v>
      </c>
      <c r="K87" s="41"/>
      <c r="L87" s="41"/>
      <c r="M87" s="37"/>
      <c r="N87" s="37"/>
      <c r="O87" s="37"/>
      <c r="P87" s="38"/>
      <c r="Q87" s="38"/>
      <c r="R87" s="39"/>
      <c r="S87" s="40"/>
      <c r="T87" s="40"/>
    </row>
    <row r="88" spans="1:20" ht="10.5" customHeight="1">
      <c r="A88" s="204"/>
      <c r="B88" s="203" t="s">
        <v>536</v>
      </c>
      <c r="C88" s="202">
        <v>1752310887.2299976</v>
      </c>
      <c r="D88" s="202">
        <v>1774198536.1199942</v>
      </c>
      <c r="E88" s="202">
        <v>500760279.22000098</v>
      </c>
      <c r="F88" s="202">
        <v>476908613.27999896</v>
      </c>
      <c r="G88" s="201"/>
      <c r="H88" s="302">
        <f t="shared" si="4"/>
        <v>26.880228090084739</v>
      </c>
      <c r="I88" s="302">
        <f t="shared" si="5"/>
        <v>95.236909369658051</v>
      </c>
      <c r="K88" s="41"/>
      <c r="L88" s="41"/>
      <c r="M88" s="37"/>
      <c r="N88" s="37"/>
      <c r="O88" s="37"/>
      <c r="P88" s="38"/>
      <c r="Q88" s="38"/>
      <c r="R88" s="39"/>
      <c r="S88" s="40"/>
      <c r="T88" s="40"/>
    </row>
    <row r="89" spans="1:20" ht="10.5" customHeight="1">
      <c r="A89" s="346" t="s">
        <v>56</v>
      </c>
      <c r="B89" s="346"/>
      <c r="C89" s="346"/>
      <c r="D89" s="346"/>
      <c r="E89" s="346"/>
      <c r="F89" s="346"/>
      <c r="G89" s="346"/>
      <c r="H89" s="346"/>
      <c r="I89" s="346"/>
    </row>
    <row r="90" spans="1:20" ht="10.5" customHeight="1">
      <c r="A90" s="342" t="s">
        <v>57</v>
      </c>
      <c r="B90" s="342"/>
      <c r="C90" s="342"/>
      <c r="D90" s="342"/>
      <c r="E90" s="342"/>
      <c r="F90" s="342"/>
      <c r="G90" s="342"/>
      <c r="H90" s="342"/>
      <c r="I90" s="342"/>
    </row>
    <row r="91" spans="1:20" ht="10.5" customHeight="1">
      <c r="A91" s="347" t="s">
        <v>263</v>
      </c>
      <c r="B91" s="347"/>
      <c r="C91" s="347"/>
      <c r="D91" s="347"/>
      <c r="E91" s="347"/>
      <c r="F91" s="347"/>
      <c r="G91" s="347"/>
      <c r="H91" s="347"/>
      <c r="I91" s="347"/>
    </row>
    <row r="92" spans="1:20" ht="10.5" customHeight="1">
      <c r="A92" s="342" t="s">
        <v>36</v>
      </c>
      <c r="B92" s="342"/>
      <c r="C92" s="342"/>
      <c r="D92" s="342"/>
      <c r="E92" s="342"/>
      <c r="F92" s="342"/>
      <c r="G92" s="342"/>
      <c r="H92" s="342"/>
      <c r="I92" s="342"/>
    </row>
    <row r="93" spans="1:20" ht="10.5" customHeight="1"/>
    <row r="94" spans="1:20" ht="10.5" customHeight="1"/>
    <row r="95" spans="1:20" ht="10.5" customHeight="1">
      <c r="B95" s="222"/>
      <c r="C95" s="223"/>
      <c r="D95" s="222"/>
      <c r="E95" s="222"/>
      <c r="F95" s="222"/>
    </row>
    <row r="96" spans="1:20" ht="10.5" customHeight="1">
      <c r="B96" s="222"/>
      <c r="C96" s="223"/>
      <c r="D96" s="222"/>
      <c r="E96" s="222"/>
      <c r="F96" s="222"/>
      <c r="H96" s="224"/>
      <c r="I96" s="224"/>
      <c r="J96" s="224"/>
      <c r="K96" s="224"/>
    </row>
    <row r="97" spans="2:11" ht="10.5" customHeight="1">
      <c r="B97" s="222"/>
      <c r="C97" s="223"/>
      <c r="D97" s="222"/>
      <c r="E97" s="222"/>
      <c r="F97" s="222"/>
      <c r="H97" s="224"/>
      <c r="I97" s="224"/>
      <c r="J97" s="224"/>
      <c r="K97" s="224"/>
    </row>
    <row r="98" spans="2:11" ht="10.5" customHeight="1">
      <c r="B98" s="222"/>
      <c r="C98" s="223"/>
      <c r="D98" s="222"/>
      <c r="E98" s="222"/>
      <c r="F98" s="222"/>
      <c r="H98" s="224"/>
      <c r="I98" s="224"/>
      <c r="J98" s="224"/>
      <c r="K98" s="224"/>
    </row>
    <row r="99" spans="2:11" ht="10.5" customHeight="1">
      <c r="B99" s="222"/>
      <c r="C99" s="223"/>
      <c r="D99" s="222"/>
      <c r="E99" s="222"/>
      <c r="F99" s="222"/>
      <c r="H99" s="224"/>
      <c r="I99" s="224"/>
      <c r="J99" s="224"/>
      <c r="K99" s="224"/>
    </row>
    <row r="100" spans="2:11" ht="10.5" customHeight="1">
      <c r="B100" s="222"/>
      <c r="C100" s="223"/>
      <c r="D100" s="222"/>
      <c r="E100" s="222"/>
      <c r="F100" s="222"/>
      <c r="H100" s="224"/>
      <c r="I100" s="224"/>
      <c r="J100" s="224"/>
      <c r="K100" s="224"/>
    </row>
    <row r="101" spans="2:11" ht="10.5" customHeight="1">
      <c r="B101" s="222"/>
      <c r="C101" s="223"/>
      <c r="D101" s="222"/>
      <c r="E101" s="222"/>
      <c r="F101" s="222"/>
      <c r="H101" s="224"/>
      <c r="I101" s="224"/>
      <c r="J101" s="224"/>
      <c r="K101" s="224"/>
    </row>
    <row r="102" spans="2:11" ht="10.5" customHeight="1">
      <c r="B102" s="222"/>
      <c r="C102" s="223"/>
      <c r="D102" s="222"/>
      <c r="E102" s="222"/>
      <c r="F102" s="222"/>
      <c r="H102" s="224"/>
      <c r="I102" s="224"/>
      <c r="J102" s="224"/>
      <c r="K102" s="224"/>
    </row>
    <row r="103" spans="2:11" ht="10.5" customHeight="1">
      <c r="B103" s="222"/>
      <c r="C103" s="223"/>
      <c r="D103" s="222"/>
      <c r="E103" s="222"/>
      <c r="F103" s="222"/>
      <c r="H103" s="224"/>
      <c r="I103" s="224"/>
      <c r="J103" s="224"/>
      <c r="K103" s="224"/>
    </row>
    <row r="104" spans="2:11" ht="10.5" customHeight="1">
      <c r="B104" s="222"/>
      <c r="C104" s="223"/>
      <c r="D104" s="222"/>
      <c r="E104" s="222"/>
      <c r="F104" s="222"/>
      <c r="H104" s="224"/>
      <c r="I104" s="224"/>
      <c r="J104" s="224"/>
      <c r="K104" s="224"/>
    </row>
    <row r="105" spans="2:11" ht="10.5" customHeight="1">
      <c r="B105" s="222"/>
      <c r="C105" s="223"/>
      <c r="D105" s="222"/>
      <c r="E105" s="222"/>
      <c r="F105" s="222"/>
      <c r="H105" s="224"/>
      <c r="I105" s="224"/>
      <c r="J105" s="224"/>
      <c r="K105" s="224"/>
    </row>
    <row r="106" spans="2:11" ht="10.5" customHeight="1">
      <c r="B106" s="222"/>
      <c r="C106" s="223"/>
      <c r="D106" s="222"/>
      <c r="E106" s="222"/>
      <c r="F106" s="222"/>
      <c r="H106" s="224"/>
      <c r="I106" s="224"/>
      <c r="J106" s="224"/>
      <c r="K106" s="224"/>
    </row>
    <row r="107" spans="2:11" ht="10.5" customHeight="1">
      <c r="B107" s="222"/>
      <c r="C107" s="223"/>
      <c r="D107" s="222"/>
      <c r="E107" s="222"/>
      <c r="F107" s="222"/>
      <c r="H107" s="224"/>
      <c r="I107" s="224"/>
      <c r="J107" s="224"/>
      <c r="K107" s="224"/>
    </row>
    <row r="108" spans="2:11" ht="10.5" customHeight="1">
      <c r="B108" s="222"/>
      <c r="C108" s="223"/>
      <c r="D108" s="222"/>
      <c r="E108" s="222"/>
      <c r="F108" s="222"/>
      <c r="H108" s="224"/>
      <c r="I108" s="224"/>
      <c r="J108" s="224"/>
      <c r="K108" s="224"/>
    </row>
    <row r="109" spans="2:11" ht="10.5" customHeight="1">
      <c r="B109" s="222"/>
      <c r="C109" s="223"/>
      <c r="D109" s="222"/>
      <c r="E109" s="222"/>
      <c r="F109" s="222"/>
      <c r="H109" s="224"/>
      <c r="I109" s="224"/>
      <c r="J109" s="224"/>
      <c r="K109" s="224"/>
    </row>
    <row r="110" spans="2:11" ht="10.5" customHeight="1">
      <c r="B110" s="222"/>
      <c r="C110" s="223"/>
      <c r="D110" s="222"/>
      <c r="E110" s="222"/>
      <c r="F110" s="222"/>
      <c r="H110" s="224"/>
      <c r="I110" s="224"/>
      <c r="J110" s="224"/>
      <c r="K110" s="224"/>
    </row>
    <row r="111" spans="2:11" ht="10.5" customHeight="1">
      <c r="B111" s="222"/>
      <c r="C111" s="223"/>
      <c r="D111" s="222"/>
      <c r="E111" s="222"/>
      <c r="F111" s="222"/>
      <c r="H111" s="225"/>
      <c r="I111" s="225"/>
      <c r="J111" s="225"/>
      <c r="K111" s="225"/>
    </row>
    <row r="112" spans="2:11" ht="10.5" customHeight="1">
      <c r="H112" s="225">
        <f>+C83+H111</f>
        <v>1946156183.7573698</v>
      </c>
      <c r="I112" s="225">
        <f>+D83+I111</f>
        <v>1912887738.984108</v>
      </c>
      <c r="J112" s="225">
        <f>+E83+J111</f>
        <v>352880592.42644995</v>
      </c>
      <c r="K112" s="225"/>
    </row>
    <row r="113" ht="10.5" customHeight="1"/>
  </sheetData>
  <mergeCells count="13">
    <mergeCell ref="A1:B1"/>
    <mergeCell ref="A92:I92"/>
    <mergeCell ref="A3:I3"/>
    <mergeCell ref="A89:I89"/>
    <mergeCell ref="A90:I90"/>
    <mergeCell ref="A91:I91"/>
    <mergeCell ref="A4:A7"/>
    <mergeCell ref="B4:B7"/>
    <mergeCell ref="E4:F4"/>
    <mergeCell ref="H4:I5"/>
    <mergeCell ref="C5:C6"/>
    <mergeCell ref="D5:D6"/>
    <mergeCell ref="E5:E6"/>
  </mergeCells>
  <conditionalFormatting sqref="T8:T88">
    <cfRule type="cellIs" dxfId="51" priority="1" operator="greaterThan">
      <formula>0.1</formula>
    </cfRule>
    <cfRule type="cellIs" dxfId="50" priority="2" operator="greaterThan">
      <formula>1</formula>
    </cfRule>
  </conditionalFormatting>
  <conditionalFormatting sqref="T8:T88">
    <cfRule type="cellIs" dxfId="49" priority="9" operator="greaterThan">
      <formula>0.1</formula>
    </cfRule>
    <cfRule type="cellIs" dxfId="48" priority="10" operator="greaterThan">
      <formula>1</formula>
    </cfRule>
  </conditionalFormatting>
  <conditionalFormatting sqref="S8:S88">
    <cfRule type="cellIs" dxfId="47" priority="15" operator="greaterThan">
      <formula>0</formula>
    </cfRule>
    <cfRule type="cellIs" dxfId="46" priority="16" operator="greaterThan">
      <formula>1</formula>
    </cfRule>
  </conditionalFormatting>
  <conditionalFormatting sqref="S8:S88">
    <cfRule type="cellIs" dxfId="45" priority="13" operator="greaterThan">
      <formula>0.1</formula>
    </cfRule>
    <cfRule type="cellIs" dxfId="44" priority="14" operator="greaterThan">
      <formula>1</formula>
    </cfRule>
  </conditionalFormatting>
  <conditionalFormatting sqref="T8:T88">
    <cfRule type="cellIs" dxfId="43" priority="11" operator="greaterThan">
      <formula>0</formula>
    </cfRule>
    <cfRule type="cellIs" dxfId="42" priority="12" operator="greaterThan">
      <formula>1</formula>
    </cfRule>
  </conditionalFormatting>
  <conditionalFormatting sqref="S8:S88">
    <cfRule type="cellIs" dxfId="41" priority="7" operator="greaterThan">
      <formula>0</formula>
    </cfRule>
    <cfRule type="cellIs" dxfId="40" priority="8" operator="greaterThan">
      <formula>1</formula>
    </cfRule>
  </conditionalFormatting>
  <conditionalFormatting sqref="S8:S88">
    <cfRule type="cellIs" dxfId="39" priority="5" operator="greaterThan">
      <formula>0.1</formula>
    </cfRule>
    <cfRule type="cellIs" dxfId="38" priority="6" operator="greaterThan">
      <formula>1</formula>
    </cfRule>
  </conditionalFormatting>
  <conditionalFormatting sqref="T8:T88">
    <cfRule type="cellIs" dxfId="37" priority="3" operator="greaterThan">
      <formula>0</formula>
    </cfRule>
    <cfRule type="cellIs" dxfId="36"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9"/>
  <sheetViews>
    <sheetView showGridLines="0" zoomScale="140" zoomScaleNormal="140" workbookViewId="0">
      <selection sqref="A1:B1"/>
    </sheetView>
  </sheetViews>
  <sheetFormatPr baseColWidth="10" defaultRowHeight="12"/>
  <cols>
    <col min="1" max="1" width="5.140625" style="1" customWidth="1"/>
    <col min="2" max="2" width="56.42578125" style="1" customWidth="1"/>
    <col min="3" max="6" width="13.85546875" style="1" customWidth="1"/>
    <col min="7" max="7" width="0.7109375" style="3" customWidth="1"/>
    <col min="8" max="9" width="13.85546875" style="1" customWidth="1"/>
    <col min="10" max="10" width="2.5703125" style="1" customWidth="1"/>
    <col min="11" max="12" width="7" style="1" customWidth="1"/>
    <col min="13" max="14" width="3.42578125" style="1" customWidth="1"/>
    <col min="15" max="15" width="1.140625" style="1" customWidth="1"/>
    <col min="16" max="16" width="5.42578125" style="1" customWidth="1"/>
    <col min="17" max="17" width="5.5703125" style="1" customWidth="1"/>
    <col min="18" max="18" width="1.140625" style="1" customWidth="1"/>
    <col min="19" max="20" width="3" style="1" customWidth="1"/>
    <col min="21" max="16384" width="11.42578125" style="1"/>
  </cols>
  <sheetData>
    <row r="1" spans="1:20" ht="35.25" customHeight="1">
      <c r="A1" s="326" t="s">
        <v>0</v>
      </c>
      <c r="B1" s="326"/>
      <c r="C1" s="292" t="s">
        <v>83</v>
      </c>
      <c r="F1" s="36"/>
      <c r="H1" s="36"/>
      <c r="I1" s="36"/>
    </row>
    <row r="2" spans="1:20" ht="9" customHeight="1">
      <c r="F2" s="285"/>
      <c r="H2" s="271"/>
      <c r="I2" s="271"/>
    </row>
    <row r="3" spans="1:20" s="161" customFormat="1" ht="66" customHeight="1">
      <c r="A3" s="327" t="s">
        <v>667</v>
      </c>
      <c r="B3" s="327"/>
      <c r="C3" s="327"/>
      <c r="D3" s="327"/>
      <c r="E3" s="327"/>
      <c r="F3" s="327"/>
      <c r="G3" s="327"/>
      <c r="H3" s="327"/>
      <c r="I3" s="327"/>
    </row>
    <row r="4" spans="1:20" s="297" customFormat="1" ht="11.25" customHeight="1">
      <c r="A4" s="328" t="s">
        <v>5</v>
      </c>
      <c r="B4" s="325" t="s">
        <v>34</v>
      </c>
      <c r="C4" s="33"/>
      <c r="D4" s="296"/>
      <c r="E4" s="329" t="s">
        <v>1</v>
      </c>
      <c r="F4" s="329"/>
      <c r="G4" s="257"/>
      <c r="H4" s="328" t="s">
        <v>632</v>
      </c>
      <c r="I4" s="328"/>
    </row>
    <row r="5" spans="1:20" s="297" customFormat="1" ht="11.25" customHeight="1">
      <c r="A5" s="328"/>
      <c r="B5" s="328"/>
      <c r="C5" s="325" t="s">
        <v>2</v>
      </c>
      <c r="D5" s="325" t="s">
        <v>631</v>
      </c>
      <c r="E5" s="325" t="s">
        <v>82</v>
      </c>
      <c r="F5" s="34" t="s">
        <v>35</v>
      </c>
      <c r="G5" s="256"/>
      <c r="H5" s="329"/>
      <c r="I5" s="329"/>
    </row>
    <row r="6" spans="1:20" s="297" customFormat="1" ht="19.5" customHeight="1">
      <c r="A6" s="328"/>
      <c r="B6" s="328"/>
      <c r="C6" s="325"/>
      <c r="D6" s="325"/>
      <c r="E6" s="325"/>
      <c r="F6" s="257" t="s">
        <v>92</v>
      </c>
      <c r="G6" s="257"/>
      <c r="H6" s="256" t="s">
        <v>81</v>
      </c>
      <c r="I6" s="256" t="s">
        <v>82</v>
      </c>
    </row>
    <row r="7" spans="1:20" s="297" customFormat="1" ht="11.25" customHeight="1">
      <c r="A7" s="329"/>
      <c r="B7" s="329"/>
      <c r="C7" s="253" t="s">
        <v>7</v>
      </c>
      <c r="D7" s="253" t="s">
        <v>8</v>
      </c>
      <c r="E7" s="253" t="s">
        <v>9</v>
      </c>
      <c r="F7" s="258" t="s">
        <v>10</v>
      </c>
      <c r="G7" s="258"/>
      <c r="H7" s="258" t="s">
        <v>78</v>
      </c>
      <c r="I7" s="258" t="s">
        <v>79</v>
      </c>
    </row>
    <row r="8" spans="1:20" ht="10.5" customHeight="1">
      <c r="A8" s="364" t="s">
        <v>258</v>
      </c>
      <c r="B8" s="364"/>
      <c r="C8" s="284">
        <f>SUM(C9,C14,C16,C18,C44,C61,C79,C63,C68,C70,C81,C85,C96,C98,C100,C107,C112,C102)</f>
        <v>760463521649.58838</v>
      </c>
      <c r="D8" s="284">
        <f>SUM(D9,D14,D16,D18,D44,D61,D79,D63,D68,D70,D81,D85,D96,D98,D100,D107,D112,D102)</f>
        <v>749513171786.70056</v>
      </c>
      <c r="E8" s="284">
        <f>SUM(E9,E14,E16,E18,E44,E61,E79,E63,E68,E70,E81,E85,E96,E98,E100,E107,E112,E102)</f>
        <v>188808191940.46011</v>
      </c>
      <c r="F8" s="284">
        <f>SUM(F9,F14,F16,F18,F44,F61,F79,F63,F68,F70,F81,F85,F96,F98,F100,F107,F112,F102)</f>
        <v>174605877999.70273</v>
      </c>
      <c r="G8" s="11"/>
      <c r="H8" s="12">
        <f t="shared" ref="H8:H39" si="0">IFERROR(+F8/D8*100,"n.a.")</f>
        <v>23.295905205171334</v>
      </c>
      <c r="I8" s="12">
        <f t="shared" ref="I8:I39" si="1">IFERROR(+F8/E8*100,"n.a.")</f>
        <v>92.477914334757244</v>
      </c>
      <c r="K8" s="41"/>
      <c r="L8" s="41"/>
      <c r="M8" s="37"/>
      <c r="N8" s="37"/>
      <c r="O8" s="37"/>
      <c r="P8" s="38"/>
      <c r="Q8" s="38"/>
      <c r="R8" s="39"/>
      <c r="S8" s="40"/>
      <c r="T8" s="40"/>
    </row>
    <row r="9" spans="1:20" ht="10.5" customHeight="1">
      <c r="A9" s="352" t="s">
        <v>55</v>
      </c>
      <c r="B9" s="352"/>
      <c r="C9" s="266">
        <f>SUM(C10:C13)</f>
        <v>54948083</v>
      </c>
      <c r="D9" s="266">
        <f>SUM(D10:D13)</f>
        <v>77774896</v>
      </c>
      <c r="E9" s="266">
        <f>SUM(E10:E13)</f>
        <v>13575142.92</v>
      </c>
      <c r="F9" s="266">
        <f>SUM(F10:F13)</f>
        <v>13575142.92</v>
      </c>
      <c r="G9" s="266">
        <f>SUM(G10:G13)</f>
        <v>0</v>
      </c>
      <c r="H9" s="265">
        <f t="shared" si="0"/>
        <v>17.454401893382151</v>
      </c>
      <c r="I9" s="265">
        <f t="shared" si="1"/>
        <v>100</v>
      </c>
      <c r="K9" s="41"/>
      <c r="L9" s="41"/>
      <c r="M9" s="37"/>
      <c r="N9" s="37"/>
      <c r="O9" s="37"/>
      <c r="P9" s="38"/>
      <c r="Q9" s="38"/>
      <c r="R9" s="39"/>
      <c r="S9" s="40"/>
      <c r="T9" s="40"/>
    </row>
    <row r="10" spans="1:20" s="3" customFormat="1" ht="10.5" customHeight="1">
      <c r="A10" s="281"/>
      <c r="B10" s="283" t="s">
        <v>630</v>
      </c>
      <c r="C10" s="274">
        <v>564000</v>
      </c>
      <c r="D10" s="274">
        <v>24653000</v>
      </c>
      <c r="E10" s="274">
        <v>5510179.96</v>
      </c>
      <c r="F10" s="274">
        <v>5510179.96</v>
      </c>
      <c r="G10" s="11"/>
      <c r="H10" s="14">
        <f t="shared" si="0"/>
        <v>22.350951040441323</v>
      </c>
      <c r="I10" s="14">
        <f t="shared" si="1"/>
        <v>100</v>
      </c>
      <c r="K10" s="41"/>
      <c r="L10" s="41"/>
      <c r="M10" s="37"/>
      <c r="N10" s="37"/>
      <c r="O10" s="37"/>
      <c r="P10" s="38"/>
      <c r="Q10" s="38"/>
      <c r="R10" s="39"/>
      <c r="S10" s="40"/>
      <c r="T10" s="40"/>
    </row>
    <row r="11" spans="1:20" ht="10.5" customHeight="1">
      <c r="A11" s="281"/>
      <c r="B11" s="283" t="s">
        <v>666</v>
      </c>
      <c r="C11" s="274">
        <v>475000</v>
      </c>
      <c r="D11" s="274">
        <v>0</v>
      </c>
      <c r="E11" s="274">
        <v>0</v>
      </c>
      <c r="F11" s="274">
        <v>0</v>
      </c>
      <c r="G11" s="11"/>
      <c r="H11" s="14" t="str">
        <f t="shared" si="0"/>
        <v>n.a.</v>
      </c>
      <c r="I11" s="14" t="str">
        <f t="shared" si="1"/>
        <v>n.a.</v>
      </c>
      <c r="K11" s="41"/>
      <c r="L11" s="41"/>
      <c r="M11" s="37"/>
      <c r="N11" s="37"/>
      <c r="O11" s="37"/>
      <c r="P11" s="38"/>
      <c r="Q11" s="38"/>
      <c r="R11" s="39"/>
      <c r="S11" s="40"/>
      <c r="T11" s="40"/>
    </row>
    <row r="12" spans="1:20" ht="10.5" customHeight="1">
      <c r="A12" s="281"/>
      <c r="B12" s="283" t="s">
        <v>665</v>
      </c>
      <c r="C12" s="274">
        <v>211356</v>
      </c>
      <c r="D12" s="274">
        <v>1076199</v>
      </c>
      <c r="E12" s="274">
        <v>194800</v>
      </c>
      <c r="F12" s="274">
        <v>194800</v>
      </c>
      <c r="G12" s="11"/>
      <c r="H12" s="14">
        <f t="shared" si="0"/>
        <v>18.100741591471468</v>
      </c>
      <c r="I12" s="14">
        <f t="shared" si="1"/>
        <v>100</v>
      </c>
      <c r="K12" s="41"/>
      <c r="L12" s="41"/>
      <c r="M12" s="37"/>
      <c r="N12" s="37"/>
      <c r="O12" s="37"/>
      <c r="P12" s="38"/>
      <c r="Q12" s="38"/>
      <c r="R12" s="39"/>
      <c r="S12" s="40"/>
      <c r="T12" s="40"/>
    </row>
    <row r="13" spans="1:20" ht="10.5" customHeight="1">
      <c r="A13" s="281"/>
      <c r="B13" s="282" t="s">
        <v>664</v>
      </c>
      <c r="C13" s="274">
        <v>53697727</v>
      </c>
      <c r="D13" s="274">
        <v>52045697</v>
      </c>
      <c r="E13" s="274">
        <v>7870162.96</v>
      </c>
      <c r="F13" s="274">
        <v>7870162.96</v>
      </c>
      <c r="G13" s="11"/>
      <c r="H13" s="14">
        <f t="shared" si="0"/>
        <v>15.12164004643842</v>
      </c>
      <c r="I13" s="14">
        <f t="shared" si="1"/>
        <v>100</v>
      </c>
      <c r="K13" s="41"/>
      <c r="L13" s="41"/>
      <c r="M13" s="37"/>
      <c r="N13" s="37"/>
      <c r="O13" s="37"/>
      <c r="P13" s="38"/>
      <c r="Q13" s="38"/>
      <c r="R13" s="39"/>
      <c r="S13" s="40"/>
      <c r="T13" s="40"/>
    </row>
    <row r="14" spans="1:20" ht="10.5" customHeight="1">
      <c r="A14" s="352" t="s">
        <v>372</v>
      </c>
      <c r="B14" s="352"/>
      <c r="C14" s="266">
        <f>C15</f>
        <v>3000000</v>
      </c>
      <c r="D14" s="266">
        <f>D15</f>
        <v>3000000</v>
      </c>
      <c r="E14" s="266">
        <f>E15</f>
        <v>0</v>
      </c>
      <c r="F14" s="266">
        <f>F15</f>
        <v>0</v>
      </c>
      <c r="G14" s="266">
        <f>G15</f>
        <v>0</v>
      </c>
      <c r="H14" s="265">
        <f t="shared" si="0"/>
        <v>0</v>
      </c>
      <c r="I14" s="265" t="str">
        <f t="shared" si="1"/>
        <v>n.a.</v>
      </c>
      <c r="K14" s="41"/>
      <c r="L14" s="41"/>
      <c r="M14" s="37"/>
      <c r="N14" s="37"/>
      <c r="O14" s="37"/>
      <c r="P14" s="38"/>
      <c r="Q14" s="38"/>
      <c r="R14" s="39"/>
      <c r="S14" s="40"/>
      <c r="T14" s="40"/>
    </row>
    <row r="15" spans="1:20" ht="10.5" customHeight="1">
      <c r="A15" s="281"/>
      <c r="B15" s="269" t="s">
        <v>628</v>
      </c>
      <c r="C15" s="274">
        <v>3000000</v>
      </c>
      <c r="D15" s="274">
        <v>3000000</v>
      </c>
      <c r="E15" s="274">
        <v>0</v>
      </c>
      <c r="F15" s="274">
        <v>0</v>
      </c>
      <c r="G15" s="11"/>
      <c r="H15" s="14">
        <f t="shared" si="0"/>
        <v>0</v>
      </c>
      <c r="I15" s="14" t="str">
        <f t="shared" si="1"/>
        <v>n.a.</v>
      </c>
      <c r="K15" s="41"/>
      <c r="L15" s="41"/>
      <c r="M15" s="37"/>
      <c r="N15" s="37"/>
      <c r="O15" s="37"/>
      <c r="P15" s="38"/>
      <c r="Q15" s="38"/>
      <c r="R15" s="39"/>
      <c r="S15" s="40"/>
      <c r="T15" s="40"/>
    </row>
    <row r="16" spans="1:20" ht="10.5" customHeight="1">
      <c r="A16" s="352" t="s">
        <v>663</v>
      </c>
      <c r="B16" s="352"/>
      <c r="C16" s="266">
        <f>C17</f>
        <v>770833029</v>
      </c>
      <c r="D16" s="266">
        <f>D17</f>
        <v>763333029</v>
      </c>
      <c r="E16" s="266">
        <f>E17</f>
        <v>144203025.76000002</v>
      </c>
      <c r="F16" s="266">
        <f>F17</f>
        <v>143977007.30000004</v>
      </c>
      <c r="G16" s="278"/>
      <c r="H16" s="265">
        <f t="shared" si="0"/>
        <v>18.861624196796029</v>
      </c>
      <c r="I16" s="265">
        <f t="shared" si="1"/>
        <v>99.843263718768185</v>
      </c>
      <c r="K16" s="41"/>
      <c r="L16" s="41"/>
      <c r="M16" s="37"/>
      <c r="N16" s="37"/>
      <c r="O16" s="37"/>
      <c r="P16" s="38"/>
      <c r="Q16" s="38"/>
      <c r="R16" s="39"/>
      <c r="S16" s="40"/>
      <c r="T16" s="40"/>
    </row>
    <row r="17" spans="1:20" ht="10.5" customHeight="1">
      <c r="A17" s="269"/>
      <c r="B17" s="269" t="s">
        <v>662</v>
      </c>
      <c r="C17" s="274">
        <v>770833029</v>
      </c>
      <c r="D17" s="274">
        <v>763333029</v>
      </c>
      <c r="E17" s="274">
        <v>144203025.76000002</v>
      </c>
      <c r="F17" s="274">
        <v>143977007.30000004</v>
      </c>
      <c r="G17" s="11"/>
      <c r="H17" s="14">
        <f t="shared" si="0"/>
        <v>18.861624196796029</v>
      </c>
      <c r="I17" s="14">
        <f t="shared" si="1"/>
        <v>99.843263718768185</v>
      </c>
      <c r="K17" s="41"/>
      <c r="L17" s="41"/>
      <c r="M17" s="37"/>
      <c r="N17" s="37"/>
      <c r="O17" s="37"/>
      <c r="P17" s="38"/>
      <c r="Q17" s="38"/>
      <c r="R17" s="39"/>
      <c r="S17" s="40"/>
      <c r="T17" s="40"/>
    </row>
    <row r="18" spans="1:20" ht="10.5" customHeight="1">
      <c r="A18" s="352" t="s">
        <v>627</v>
      </c>
      <c r="B18" s="352"/>
      <c r="C18" s="266">
        <f>SUM(C19:C43)</f>
        <v>126241975932.03439</v>
      </c>
      <c r="D18" s="266">
        <f>SUM(D19:D43)</f>
        <v>123828612801.23813</v>
      </c>
      <c r="E18" s="266">
        <f>SUM(E19:E43)</f>
        <v>37737741678.173645</v>
      </c>
      <c r="F18" s="266">
        <f>SUM(F19:F43)</f>
        <v>35812095087.015251</v>
      </c>
      <c r="G18" s="266">
        <f>SUM(G19:G43)</f>
        <v>0</v>
      </c>
      <c r="H18" s="265">
        <f t="shared" si="0"/>
        <v>28.920694722227541</v>
      </c>
      <c r="I18" s="265">
        <f t="shared" si="1"/>
        <v>94.897292457030815</v>
      </c>
      <c r="K18" s="41"/>
      <c r="L18" s="41"/>
      <c r="M18" s="37"/>
      <c r="N18" s="37"/>
      <c r="O18" s="37"/>
      <c r="P18" s="38"/>
      <c r="Q18" s="38"/>
      <c r="R18" s="39"/>
      <c r="S18" s="40"/>
      <c r="T18" s="40"/>
    </row>
    <row r="19" spans="1:20" ht="10.5" customHeight="1">
      <c r="A19" s="281"/>
      <c r="B19" s="263" t="s">
        <v>661</v>
      </c>
      <c r="C19" s="274">
        <v>299330437</v>
      </c>
      <c r="D19" s="274">
        <v>284155229.74000001</v>
      </c>
      <c r="E19" s="274">
        <v>33459069.790000003</v>
      </c>
      <c r="F19" s="274">
        <v>33234220.790000007</v>
      </c>
      <c r="G19" s="11"/>
      <c r="H19" s="12">
        <f t="shared" si="0"/>
        <v>11.695797687907795</v>
      </c>
      <c r="I19" s="12">
        <f t="shared" si="1"/>
        <v>99.327987892636514</v>
      </c>
      <c r="J19" s="259"/>
      <c r="K19" s="41"/>
      <c r="L19" s="41"/>
      <c r="M19" s="37"/>
      <c r="N19" s="37"/>
      <c r="O19" s="37"/>
      <c r="P19" s="38"/>
      <c r="Q19" s="38"/>
      <c r="R19" s="39"/>
      <c r="S19" s="40"/>
      <c r="T19" s="40"/>
    </row>
    <row r="20" spans="1:20" ht="10.5" customHeight="1">
      <c r="A20" s="268"/>
      <c r="B20" s="263" t="s">
        <v>73</v>
      </c>
      <c r="C20" s="274">
        <v>4407078524.4485989</v>
      </c>
      <c r="D20" s="274">
        <v>3672607519.3963614</v>
      </c>
      <c r="E20" s="274">
        <v>1043286181.6687987</v>
      </c>
      <c r="F20" s="274">
        <v>1038008146.147609</v>
      </c>
      <c r="G20" s="11"/>
      <c r="H20" s="14">
        <f t="shared" si="0"/>
        <v>28.263519601958954</v>
      </c>
      <c r="I20" s="14">
        <f t="shared" si="1"/>
        <v>99.494095137659428</v>
      </c>
      <c r="J20" s="259"/>
      <c r="K20" s="41"/>
      <c r="L20" s="41"/>
      <c r="M20" s="37"/>
      <c r="N20" s="37"/>
      <c r="O20" s="37"/>
      <c r="P20" s="38"/>
      <c r="Q20" s="38"/>
      <c r="R20" s="39"/>
      <c r="S20" s="40"/>
      <c r="T20" s="40"/>
    </row>
    <row r="21" spans="1:20" ht="10.5" customHeight="1">
      <c r="A21" s="268"/>
      <c r="B21" s="263" t="s">
        <v>660</v>
      </c>
      <c r="C21" s="274">
        <v>367924545.5999999</v>
      </c>
      <c r="D21" s="274">
        <v>419213706.56</v>
      </c>
      <c r="E21" s="274">
        <v>81247199.716799974</v>
      </c>
      <c r="F21" s="274">
        <v>78158591.449599981</v>
      </c>
      <c r="G21" s="11"/>
      <c r="H21" s="14">
        <f t="shared" si="0"/>
        <v>18.644092553880636</v>
      </c>
      <c r="I21" s="14">
        <f t="shared" si="1"/>
        <v>96.198504960213</v>
      </c>
      <c r="J21" s="259"/>
      <c r="K21" s="41"/>
      <c r="L21" s="41"/>
      <c r="M21" s="37"/>
      <c r="N21" s="37"/>
      <c r="O21" s="37"/>
      <c r="P21" s="38"/>
      <c r="Q21" s="38"/>
      <c r="R21" s="39"/>
      <c r="S21" s="40"/>
      <c r="T21" s="40"/>
    </row>
    <row r="22" spans="1:20" ht="10.5" customHeight="1">
      <c r="A22" s="268"/>
      <c r="B22" s="263" t="s">
        <v>587</v>
      </c>
      <c r="C22" s="274">
        <v>10261365390</v>
      </c>
      <c r="D22" s="274">
        <v>10261365389.999998</v>
      </c>
      <c r="E22" s="274">
        <v>1802920072.5</v>
      </c>
      <c r="F22" s="274">
        <v>516753563.59000003</v>
      </c>
      <c r="G22" s="11"/>
      <c r="H22" s="14">
        <f t="shared" si="0"/>
        <v>5.0359142662787502</v>
      </c>
      <c r="I22" s="14">
        <f t="shared" si="1"/>
        <v>28.66203396767607</v>
      </c>
      <c r="J22" s="259"/>
      <c r="K22" s="41"/>
      <c r="L22" s="41"/>
      <c r="M22" s="37"/>
      <c r="N22" s="37"/>
      <c r="O22" s="37"/>
      <c r="P22" s="38"/>
      <c r="Q22" s="38"/>
      <c r="R22" s="39"/>
      <c r="S22" s="40"/>
      <c r="T22" s="40"/>
    </row>
    <row r="23" spans="1:20" ht="10.5" customHeight="1">
      <c r="A23" s="268"/>
      <c r="B23" s="263" t="s">
        <v>659</v>
      </c>
      <c r="C23" s="274">
        <v>198290966</v>
      </c>
      <c r="D23" s="274">
        <v>197048638.27000001</v>
      </c>
      <c r="E23" s="274">
        <v>23800136.419999994</v>
      </c>
      <c r="F23" s="274">
        <v>23660545.479999997</v>
      </c>
      <c r="G23" s="11"/>
      <c r="H23" s="14">
        <f t="shared" si="0"/>
        <v>12.007464597436011</v>
      </c>
      <c r="I23" s="14">
        <f t="shared" si="1"/>
        <v>99.41348680723236</v>
      </c>
      <c r="J23" s="259"/>
      <c r="K23" s="41"/>
      <c r="L23" s="41"/>
      <c r="M23" s="37"/>
      <c r="N23" s="37"/>
      <c r="O23" s="37"/>
      <c r="P23" s="38"/>
      <c r="Q23" s="38"/>
      <c r="R23" s="39"/>
      <c r="S23" s="40"/>
      <c r="T23" s="40"/>
    </row>
    <row r="24" spans="1:20" ht="10.5" customHeight="1">
      <c r="A24" s="268"/>
      <c r="B24" s="263" t="s">
        <v>559</v>
      </c>
      <c r="C24" s="274">
        <v>1000000000</v>
      </c>
      <c r="D24" s="274">
        <v>723934548.99999988</v>
      </c>
      <c r="E24" s="274">
        <v>39958422.359999999</v>
      </c>
      <c r="F24" s="274">
        <v>39935466.049999997</v>
      </c>
      <c r="G24" s="11"/>
      <c r="H24" s="14">
        <f t="shared" si="0"/>
        <v>5.5164470469277198</v>
      </c>
      <c r="I24" s="14">
        <f t="shared" si="1"/>
        <v>99.942549508603761</v>
      </c>
      <c r="J24" s="259"/>
      <c r="K24" s="41"/>
      <c r="L24" s="41"/>
      <c r="M24" s="37"/>
      <c r="N24" s="37"/>
      <c r="O24" s="37"/>
      <c r="P24" s="38"/>
      <c r="Q24" s="38"/>
      <c r="R24" s="39"/>
      <c r="S24" s="40"/>
      <c r="T24" s="40"/>
    </row>
    <row r="25" spans="1:20" ht="10.5" customHeight="1">
      <c r="A25" s="268"/>
      <c r="B25" s="263" t="s">
        <v>564</v>
      </c>
      <c r="C25" s="274">
        <v>1246992814.4000001</v>
      </c>
      <c r="D25" s="274">
        <v>1245848478.9560006</v>
      </c>
      <c r="E25" s="274">
        <v>253361331.42399994</v>
      </c>
      <c r="F25" s="274">
        <v>248391130.8039999</v>
      </c>
      <c r="G25" s="11"/>
      <c r="H25" s="14">
        <f t="shared" si="0"/>
        <v>19.937507249047442</v>
      </c>
      <c r="I25" s="14">
        <f t="shared" si="1"/>
        <v>98.038295507816699</v>
      </c>
      <c r="J25" s="259"/>
      <c r="K25" s="41"/>
      <c r="L25" s="41"/>
      <c r="M25" s="37"/>
      <c r="N25" s="37"/>
      <c r="O25" s="37"/>
      <c r="P25" s="38"/>
      <c r="Q25" s="38"/>
      <c r="R25" s="39"/>
      <c r="S25" s="40"/>
      <c r="T25" s="40"/>
    </row>
    <row r="26" spans="1:20" ht="10.5" customHeight="1">
      <c r="A26" s="268"/>
      <c r="B26" s="263" t="s">
        <v>658</v>
      </c>
      <c r="C26" s="274">
        <v>500000000</v>
      </c>
      <c r="D26" s="274">
        <v>535000000</v>
      </c>
      <c r="E26" s="274">
        <v>235000000</v>
      </c>
      <c r="F26" s="274">
        <v>235000000</v>
      </c>
      <c r="G26" s="11"/>
      <c r="H26" s="14">
        <f t="shared" si="0"/>
        <v>43.925233644859816</v>
      </c>
      <c r="I26" s="14">
        <f t="shared" si="1"/>
        <v>100</v>
      </c>
      <c r="J26" s="259"/>
      <c r="K26" s="41"/>
      <c r="L26" s="41"/>
      <c r="M26" s="37"/>
      <c r="N26" s="37"/>
      <c r="O26" s="37"/>
      <c r="P26" s="38"/>
      <c r="Q26" s="38"/>
      <c r="R26" s="39"/>
      <c r="S26" s="40"/>
      <c r="T26" s="40"/>
    </row>
    <row r="27" spans="1:20" ht="10.5" customHeight="1">
      <c r="A27" s="268"/>
      <c r="B27" s="263" t="s">
        <v>60</v>
      </c>
      <c r="C27" s="274">
        <v>2986961952</v>
      </c>
      <c r="D27" s="274">
        <v>2986961951.9999986</v>
      </c>
      <c r="E27" s="274">
        <v>1505567839.8799999</v>
      </c>
      <c r="F27" s="274">
        <v>1039879774.74</v>
      </c>
      <c r="G27" s="11"/>
      <c r="H27" s="14">
        <f t="shared" si="0"/>
        <v>34.813961190356686</v>
      </c>
      <c r="I27" s="14">
        <f t="shared" si="1"/>
        <v>69.068941777003076</v>
      </c>
      <c r="J27" s="259"/>
      <c r="K27" s="41"/>
      <c r="L27" s="41"/>
      <c r="M27" s="37"/>
      <c r="N27" s="37"/>
      <c r="O27" s="37"/>
      <c r="P27" s="38"/>
      <c r="Q27" s="38"/>
      <c r="R27" s="39"/>
      <c r="S27" s="40"/>
      <c r="T27" s="40"/>
    </row>
    <row r="28" spans="1:20" ht="10.5" customHeight="1">
      <c r="A28" s="268"/>
      <c r="B28" s="263" t="s">
        <v>555</v>
      </c>
      <c r="C28" s="274">
        <v>1170507</v>
      </c>
      <c r="D28" s="274">
        <v>538071.1</v>
      </c>
      <c r="E28" s="274">
        <v>7650</v>
      </c>
      <c r="F28" s="274">
        <v>7650</v>
      </c>
      <c r="G28" s="11"/>
      <c r="H28" s="14">
        <f t="shared" si="0"/>
        <v>1.4217451931538416</v>
      </c>
      <c r="I28" s="14">
        <f t="shared" si="1"/>
        <v>100</v>
      </c>
      <c r="J28" s="259"/>
      <c r="K28" s="41"/>
      <c r="L28" s="41"/>
      <c r="M28" s="37"/>
      <c r="N28" s="37"/>
      <c r="O28" s="37"/>
      <c r="P28" s="38"/>
      <c r="Q28" s="38"/>
      <c r="R28" s="39"/>
      <c r="S28" s="40"/>
      <c r="T28" s="40"/>
    </row>
    <row r="29" spans="1:20" ht="10.5" customHeight="1">
      <c r="A29" s="268"/>
      <c r="B29" s="263" t="s">
        <v>16</v>
      </c>
      <c r="C29" s="274">
        <v>20413793</v>
      </c>
      <c r="D29" s="274">
        <v>14480553.109999999</v>
      </c>
      <c r="E29" s="274">
        <v>3085988.9</v>
      </c>
      <c r="F29" s="274">
        <v>2462632.5300000003</v>
      </c>
      <c r="G29" s="11"/>
      <c r="H29" s="14">
        <f t="shared" si="0"/>
        <v>17.00648111500211</v>
      </c>
      <c r="I29" s="14">
        <f t="shared" si="1"/>
        <v>79.800433825280464</v>
      </c>
      <c r="J29" s="259"/>
      <c r="K29" s="41"/>
      <c r="L29" s="41"/>
      <c r="M29" s="37"/>
      <c r="N29" s="37"/>
      <c r="O29" s="37"/>
      <c r="P29" s="38"/>
      <c r="Q29" s="38"/>
      <c r="R29" s="39"/>
      <c r="S29" s="40"/>
      <c r="T29" s="40"/>
    </row>
    <row r="30" spans="1:20" ht="10.5" customHeight="1">
      <c r="A30" s="268"/>
      <c r="B30" s="263" t="s">
        <v>657</v>
      </c>
      <c r="C30" s="274">
        <v>1995825</v>
      </c>
      <c r="D30" s="274">
        <v>1527922.62</v>
      </c>
      <c r="E30" s="274">
        <v>0</v>
      </c>
      <c r="F30" s="274">
        <v>0</v>
      </c>
      <c r="G30" s="11"/>
      <c r="H30" s="14">
        <f t="shared" si="0"/>
        <v>0</v>
      </c>
      <c r="I30" s="14" t="str">
        <f t="shared" si="1"/>
        <v>n.a.</v>
      </c>
      <c r="J30" s="259"/>
      <c r="K30" s="41"/>
      <c r="L30" s="41"/>
      <c r="M30" s="37"/>
      <c r="N30" s="37"/>
      <c r="O30" s="37"/>
      <c r="P30" s="38"/>
      <c r="Q30" s="38"/>
      <c r="R30" s="39"/>
      <c r="S30" s="40"/>
      <c r="T30" s="40"/>
    </row>
    <row r="31" spans="1:20" ht="10.5" customHeight="1">
      <c r="A31" s="268"/>
      <c r="B31" s="263" t="s">
        <v>656</v>
      </c>
      <c r="C31" s="274">
        <v>1557347729</v>
      </c>
      <c r="D31" s="274">
        <v>1556068063.3899999</v>
      </c>
      <c r="E31" s="274">
        <v>156669445.45000005</v>
      </c>
      <c r="F31" s="274">
        <v>125117280.23999999</v>
      </c>
      <c r="G31" s="11"/>
      <c r="H31" s="14">
        <f t="shared" si="0"/>
        <v>8.0406045971680378</v>
      </c>
      <c r="I31" s="14">
        <f t="shared" si="1"/>
        <v>79.860677288176333</v>
      </c>
      <c r="J31" s="259"/>
      <c r="K31" s="41"/>
      <c r="L31" s="41"/>
      <c r="M31" s="37"/>
      <c r="N31" s="37"/>
      <c r="O31" s="37"/>
      <c r="P31" s="38"/>
      <c r="Q31" s="38"/>
      <c r="R31" s="39"/>
      <c r="S31" s="40"/>
      <c r="T31" s="40"/>
    </row>
    <row r="32" spans="1:20" ht="10.5" customHeight="1">
      <c r="A32" s="268"/>
      <c r="B32" s="263" t="s">
        <v>590</v>
      </c>
      <c r="C32" s="274">
        <v>197874110</v>
      </c>
      <c r="D32" s="274">
        <v>254104205.51000002</v>
      </c>
      <c r="E32" s="274">
        <v>24508185.850000001</v>
      </c>
      <c r="F32" s="274">
        <v>20965300.23</v>
      </c>
      <c r="G32" s="11"/>
      <c r="H32" s="14">
        <f t="shared" si="0"/>
        <v>8.2506703058776925</v>
      </c>
      <c r="I32" s="14">
        <f t="shared" si="1"/>
        <v>85.544072328797029</v>
      </c>
      <c r="J32" s="259"/>
      <c r="K32" s="41"/>
      <c r="L32" s="41"/>
      <c r="M32" s="37"/>
      <c r="N32" s="37"/>
      <c r="O32" s="37"/>
      <c r="P32" s="38"/>
      <c r="Q32" s="38"/>
      <c r="R32" s="39"/>
      <c r="S32" s="40"/>
      <c r="T32" s="40"/>
    </row>
    <row r="33" spans="1:20" ht="10.5" customHeight="1">
      <c r="A33" s="268"/>
      <c r="B33" s="263" t="s">
        <v>586</v>
      </c>
      <c r="C33" s="274">
        <v>327704281.58580005</v>
      </c>
      <c r="D33" s="274">
        <v>327704281.58580005</v>
      </c>
      <c r="E33" s="274">
        <v>42882378.504051</v>
      </c>
      <c r="F33" s="274">
        <v>42392708.504051</v>
      </c>
      <c r="G33" s="11"/>
      <c r="H33" s="14">
        <f t="shared" si="0"/>
        <v>12.936269339816873</v>
      </c>
      <c r="I33" s="14">
        <f t="shared" si="1"/>
        <v>98.858109048326824</v>
      </c>
      <c r="J33" s="259"/>
      <c r="K33" s="41"/>
      <c r="L33" s="41"/>
      <c r="M33" s="37"/>
      <c r="N33" s="37"/>
      <c r="O33" s="37"/>
      <c r="P33" s="38"/>
      <c r="Q33" s="38"/>
      <c r="R33" s="39"/>
      <c r="S33" s="40"/>
      <c r="T33" s="40"/>
    </row>
    <row r="34" spans="1:20" ht="10.5" customHeight="1">
      <c r="A34" s="268"/>
      <c r="B34" s="263" t="s">
        <v>562</v>
      </c>
      <c r="C34" s="274">
        <v>37308524</v>
      </c>
      <c r="D34" s="274">
        <v>39849336.170000002</v>
      </c>
      <c r="E34" s="274">
        <v>9976985.1699999999</v>
      </c>
      <c r="F34" s="274">
        <v>9976985.1699999999</v>
      </c>
      <c r="G34" s="11"/>
      <c r="H34" s="14">
        <f t="shared" si="0"/>
        <v>25.036766302548923</v>
      </c>
      <c r="I34" s="14">
        <f t="shared" si="1"/>
        <v>100</v>
      </c>
      <c r="K34" s="41"/>
      <c r="L34" s="41"/>
      <c r="M34" s="37"/>
      <c r="N34" s="37"/>
      <c r="O34" s="37"/>
      <c r="P34" s="38"/>
      <c r="Q34" s="38"/>
      <c r="R34" s="39"/>
      <c r="S34" s="40"/>
      <c r="T34" s="40"/>
    </row>
    <row r="35" spans="1:20" ht="10.5" customHeight="1">
      <c r="A35" s="268"/>
      <c r="B35" s="263" t="s">
        <v>585</v>
      </c>
      <c r="C35" s="274">
        <v>2141000000</v>
      </c>
      <c r="D35" s="274">
        <v>2141000000</v>
      </c>
      <c r="E35" s="274">
        <v>2164772.5</v>
      </c>
      <c r="F35" s="274">
        <v>2160590.52</v>
      </c>
      <c r="G35" s="11"/>
      <c r="H35" s="14">
        <f t="shared" si="0"/>
        <v>0.10091501728164409</v>
      </c>
      <c r="I35" s="14">
        <f t="shared" si="1"/>
        <v>99.806816651634307</v>
      </c>
      <c r="K35" s="41"/>
      <c r="L35" s="41"/>
      <c r="M35" s="37"/>
      <c r="N35" s="37"/>
      <c r="O35" s="37"/>
      <c r="P35" s="38"/>
      <c r="Q35" s="38"/>
      <c r="R35" s="39"/>
      <c r="S35" s="40"/>
      <c r="T35" s="40"/>
    </row>
    <row r="36" spans="1:20" ht="10.5" customHeight="1">
      <c r="A36" s="268"/>
      <c r="B36" s="263" t="s">
        <v>17</v>
      </c>
      <c r="C36" s="274">
        <v>4305006076</v>
      </c>
      <c r="D36" s="274">
        <v>4305006076.000001</v>
      </c>
      <c r="E36" s="274">
        <v>988456482.71999991</v>
      </c>
      <c r="F36" s="274">
        <v>988455958.27999997</v>
      </c>
      <c r="G36" s="11"/>
      <c r="H36" s="14">
        <f t="shared" si="0"/>
        <v>22.960617031194168</v>
      </c>
      <c r="I36" s="14">
        <f t="shared" si="1"/>
        <v>99.999946943541858</v>
      </c>
      <c r="K36" s="41"/>
      <c r="L36" s="41"/>
      <c r="M36" s="37"/>
      <c r="N36" s="37"/>
      <c r="O36" s="37"/>
      <c r="P36" s="38"/>
      <c r="Q36" s="38"/>
      <c r="R36" s="39"/>
      <c r="S36" s="40"/>
      <c r="T36" s="40"/>
    </row>
    <row r="37" spans="1:20" ht="10.5" customHeight="1">
      <c r="A37" s="268"/>
      <c r="B37" s="263" t="s">
        <v>444</v>
      </c>
      <c r="C37" s="274">
        <v>260529150</v>
      </c>
      <c r="D37" s="274">
        <v>260529149.99999997</v>
      </c>
      <c r="E37" s="274">
        <v>1143528.68</v>
      </c>
      <c r="F37" s="274">
        <v>1142428.18</v>
      </c>
      <c r="G37" s="11"/>
      <c r="H37" s="14">
        <f t="shared" si="0"/>
        <v>0.43850301588133234</v>
      </c>
      <c r="I37" s="14">
        <f t="shared" si="1"/>
        <v>99.90376279849842</v>
      </c>
      <c r="K37" s="41"/>
      <c r="L37" s="41"/>
      <c r="M37" s="37"/>
      <c r="N37" s="37"/>
      <c r="O37" s="37"/>
      <c r="P37" s="38"/>
      <c r="Q37" s="38"/>
      <c r="R37" s="39"/>
      <c r="S37" s="40"/>
      <c r="T37" s="40"/>
    </row>
    <row r="38" spans="1:20" ht="10.5" customHeight="1">
      <c r="A38" s="268"/>
      <c r="B38" s="263" t="s">
        <v>655</v>
      </c>
      <c r="C38" s="274">
        <v>789024100</v>
      </c>
      <c r="D38" s="274">
        <v>789024099.99999988</v>
      </c>
      <c r="E38" s="274">
        <v>1980193.0699999998</v>
      </c>
      <c r="F38" s="274">
        <v>1976659.3599999999</v>
      </c>
      <c r="G38" s="11"/>
      <c r="H38" s="14">
        <f t="shared" si="0"/>
        <v>0.25051951645076498</v>
      </c>
      <c r="I38" s="14">
        <f t="shared" si="1"/>
        <v>99.82154719893046</v>
      </c>
      <c r="K38" s="41"/>
      <c r="L38" s="41"/>
      <c r="M38" s="37"/>
      <c r="N38" s="37"/>
      <c r="O38" s="37"/>
      <c r="P38" s="38"/>
      <c r="Q38" s="38"/>
      <c r="R38" s="39"/>
      <c r="S38" s="40"/>
      <c r="T38" s="40"/>
    </row>
    <row r="39" spans="1:20" ht="10.5" customHeight="1">
      <c r="A39" s="268"/>
      <c r="B39" s="263" t="s">
        <v>446</v>
      </c>
      <c r="C39" s="274">
        <v>929065833</v>
      </c>
      <c r="D39" s="274">
        <v>929065832.99999976</v>
      </c>
      <c r="E39" s="274">
        <v>4872243.0999999996</v>
      </c>
      <c r="F39" s="274">
        <v>4856181.7300000004</v>
      </c>
      <c r="G39" s="11"/>
      <c r="H39" s="14">
        <f t="shared" si="0"/>
        <v>0.5226951156215861</v>
      </c>
      <c r="I39" s="14">
        <f t="shared" si="1"/>
        <v>99.670349576768885</v>
      </c>
      <c r="K39" s="41"/>
      <c r="L39" s="41"/>
      <c r="M39" s="37"/>
      <c r="N39" s="37"/>
      <c r="O39" s="37"/>
      <c r="P39" s="38"/>
      <c r="Q39" s="38"/>
      <c r="R39" s="39"/>
      <c r="S39" s="40"/>
      <c r="T39" s="40"/>
    </row>
    <row r="40" spans="1:20" ht="10.5" customHeight="1">
      <c r="A40" s="268"/>
      <c r="B40" s="263" t="s">
        <v>47</v>
      </c>
      <c r="C40" s="274">
        <v>333259332</v>
      </c>
      <c r="D40" s="274">
        <v>333259332.00000006</v>
      </c>
      <c r="E40" s="274">
        <v>1740897.67</v>
      </c>
      <c r="F40" s="274">
        <v>1738393.27</v>
      </c>
      <c r="G40" s="11"/>
      <c r="H40" s="14">
        <f t="shared" ref="H40:H71" si="2">IFERROR(+F40/D40*100,"n.a.")</f>
        <v>0.52163378578697972</v>
      </c>
      <c r="I40" s="14">
        <f t="shared" ref="I40:I71" si="3">IFERROR(+F40/E40*100,"n.a.")</f>
        <v>99.856143181580563</v>
      </c>
      <c r="K40" s="41"/>
      <c r="L40" s="41"/>
      <c r="M40" s="37"/>
      <c r="N40" s="37"/>
      <c r="O40" s="37"/>
      <c r="P40" s="38"/>
      <c r="Q40" s="38"/>
      <c r="R40" s="39"/>
      <c r="S40" s="40"/>
      <c r="T40" s="40"/>
    </row>
    <row r="41" spans="1:20" ht="10.5" customHeight="1">
      <c r="A41" s="268"/>
      <c r="B41" s="263" t="s">
        <v>654</v>
      </c>
      <c r="C41" s="274">
        <v>29352424805</v>
      </c>
      <c r="D41" s="274">
        <v>28316339181</v>
      </c>
      <c r="E41" s="274">
        <v>13699339888.16</v>
      </c>
      <c r="F41" s="274">
        <v>13699339888.16</v>
      </c>
      <c r="G41" s="11"/>
      <c r="H41" s="14">
        <f t="shared" si="2"/>
        <v>48.379629162487674</v>
      </c>
      <c r="I41" s="14">
        <f t="shared" si="3"/>
        <v>100</v>
      </c>
      <c r="K41" s="41"/>
      <c r="L41" s="41"/>
      <c r="M41" s="37"/>
      <c r="N41" s="37"/>
      <c r="O41" s="37"/>
      <c r="P41" s="38"/>
      <c r="Q41" s="38"/>
      <c r="R41" s="39"/>
      <c r="S41" s="40"/>
      <c r="T41" s="40"/>
    </row>
    <row r="42" spans="1:20" ht="10.5" customHeight="1">
      <c r="A42" s="268"/>
      <c r="B42" s="263" t="s">
        <v>653</v>
      </c>
      <c r="C42" s="274">
        <v>39714566796</v>
      </c>
      <c r="D42" s="274">
        <v>39228640790.829979</v>
      </c>
      <c r="E42" s="274">
        <v>10736611518.929996</v>
      </c>
      <c r="F42" s="274">
        <v>10619954136.079996</v>
      </c>
      <c r="G42" s="11"/>
      <c r="H42" s="14">
        <f t="shared" si="2"/>
        <v>27.071940097813684</v>
      </c>
      <c r="I42" s="14">
        <f t="shared" si="3"/>
        <v>98.913461825043044</v>
      </c>
      <c r="K42" s="41"/>
      <c r="L42" s="41"/>
      <c r="M42" s="37"/>
      <c r="N42" s="37"/>
      <c r="O42" s="37"/>
      <c r="P42" s="38"/>
      <c r="Q42" s="38"/>
      <c r="R42" s="39"/>
      <c r="S42" s="40"/>
      <c r="T42" s="40"/>
    </row>
    <row r="43" spans="1:20" ht="10.5" customHeight="1">
      <c r="A43" s="268"/>
      <c r="B43" s="263" t="s">
        <v>525</v>
      </c>
      <c r="C43" s="274">
        <v>25005340441</v>
      </c>
      <c r="D43" s="274">
        <v>25005340440.999996</v>
      </c>
      <c r="E43" s="274">
        <v>7045701265.7099991</v>
      </c>
      <c r="F43" s="274">
        <v>7038526855.7099991</v>
      </c>
      <c r="G43" s="11"/>
      <c r="H43" s="14">
        <f t="shared" si="2"/>
        <v>28.148094493323839</v>
      </c>
      <c r="I43" s="14">
        <f t="shared" si="3"/>
        <v>99.898173230322485</v>
      </c>
      <c r="K43" s="41"/>
      <c r="L43" s="41"/>
      <c r="M43" s="37"/>
      <c r="N43" s="37"/>
      <c r="O43" s="37"/>
      <c r="P43" s="38"/>
      <c r="Q43" s="38"/>
      <c r="R43" s="39"/>
      <c r="S43" s="40"/>
      <c r="T43" s="40"/>
    </row>
    <row r="44" spans="1:20" ht="10.5" customHeight="1">
      <c r="A44" s="352" t="s">
        <v>18</v>
      </c>
      <c r="B44" s="352"/>
      <c r="C44" s="266">
        <f>SUM(C45:C60)</f>
        <v>43500332668.759239</v>
      </c>
      <c r="D44" s="266">
        <f>SUM(D45:D60)</f>
        <v>37531264588.288467</v>
      </c>
      <c r="E44" s="266">
        <f>SUM(E45:E60)</f>
        <v>6871866634.8507261</v>
      </c>
      <c r="F44" s="266">
        <f>SUM(F45:F60)</f>
        <v>6070673986.3737497</v>
      </c>
      <c r="G44" s="278"/>
      <c r="H44" s="265">
        <f t="shared" si="2"/>
        <v>16.174978522487855</v>
      </c>
      <c r="I44" s="265">
        <f t="shared" si="3"/>
        <v>88.34097500650374</v>
      </c>
      <c r="K44" s="41"/>
      <c r="L44" s="41"/>
      <c r="M44" s="37"/>
      <c r="N44" s="37"/>
      <c r="O44" s="37"/>
      <c r="P44" s="38"/>
      <c r="Q44" s="38"/>
      <c r="R44" s="39"/>
      <c r="S44" s="40"/>
      <c r="T44" s="40"/>
    </row>
    <row r="45" spans="1:20" ht="10.5" customHeight="1">
      <c r="A45" s="264"/>
      <c r="B45" s="263" t="s">
        <v>624</v>
      </c>
      <c r="C45" s="274">
        <v>166000000</v>
      </c>
      <c r="D45" s="274">
        <v>48388969.200000003</v>
      </c>
      <c r="E45" s="274">
        <v>4656215.1899999995</v>
      </c>
      <c r="F45" s="274">
        <v>1820807.35</v>
      </c>
      <c r="G45" s="11"/>
      <c r="H45" s="14">
        <f t="shared" si="2"/>
        <v>3.7628562461710797</v>
      </c>
      <c r="I45" s="14">
        <f t="shared" si="3"/>
        <v>39.104879729581405</v>
      </c>
      <c r="K45" s="41"/>
      <c r="L45" s="41"/>
      <c r="M45" s="37"/>
      <c r="N45" s="37"/>
      <c r="O45" s="37"/>
      <c r="P45" s="38"/>
      <c r="Q45" s="38"/>
      <c r="R45" s="39"/>
      <c r="S45" s="40"/>
      <c r="T45" s="40"/>
    </row>
    <row r="46" spans="1:20" ht="10.5" customHeight="1">
      <c r="A46" s="264"/>
      <c r="B46" s="263" t="s">
        <v>538</v>
      </c>
      <c r="C46" s="274">
        <v>2385587983.3795209</v>
      </c>
      <c r="D46" s="274">
        <v>2333020041.5226798</v>
      </c>
      <c r="E46" s="274">
        <v>496507114.37328488</v>
      </c>
      <c r="F46" s="274">
        <v>496209089.07164484</v>
      </c>
      <c r="G46" s="11"/>
      <c r="H46" s="14">
        <f t="shared" si="2"/>
        <v>21.268959556291968</v>
      </c>
      <c r="I46" s="14">
        <f t="shared" si="3"/>
        <v>99.939975623105383</v>
      </c>
      <c r="K46" s="41"/>
      <c r="L46" s="41"/>
      <c r="M46" s="37"/>
      <c r="N46" s="37"/>
      <c r="O46" s="37"/>
      <c r="P46" s="38"/>
      <c r="Q46" s="38"/>
      <c r="R46" s="39"/>
      <c r="S46" s="40"/>
      <c r="T46" s="40"/>
    </row>
    <row r="47" spans="1:20" ht="10.5" customHeight="1">
      <c r="A47" s="264"/>
      <c r="B47" s="263" t="s">
        <v>622</v>
      </c>
      <c r="C47" s="274">
        <v>151693798</v>
      </c>
      <c r="D47" s="274">
        <v>145260392</v>
      </c>
      <c r="E47" s="274">
        <v>28272814.370000001</v>
      </c>
      <c r="F47" s="274">
        <v>27927521.189999998</v>
      </c>
      <c r="G47" s="11"/>
      <c r="H47" s="14">
        <f t="shared" si="2"/>
        <v>19.225833556885895</v>
      </c>
      <c r="I47" s="14">
        <f t="shared" si="3"/>
        <v>98.778709556532903</v>
      </c>
      <c r="K47" s="41"/>
      <c r="L47" s="41"/>
      <c r="M47" s="37"/>
      <c r="N47" s="37"/>
      <c r="O47" s="37"/>
      <c r="P47" s="38"/>
      <c r="Q47" s="38"/>
      <c r="R47" s="39"/>
      <c r="S47" s="40"/>
      <c r="T47" s="40"/>
    </row>
    <row r="48" spans="1:20" ht="10.5" customHeight="1">
      <c r="A48" s="264"/>
      <c r="B48" s="263" t="s">
        <v>442</v>
      </c>
      <c r="C48" s="274">
        <v>222032589.59999999</v>
      </c>
      <c r="D48" s="274">
        <v>226999396.35999998</v>
      </c>
      <c r="E48" s="274">
        <v>42859061.031599998</v>
      </c>
      <c r="F48" s="274">
        <v>42848785.5792</v>
      </c>
      <c r="G48" s="11"/>
      <c r="H48" s="14">
        <f t="shared" si="2"/>
        <v>18.876167190879134</v>
      </c>
      <c r="I48" s="14">
        <f t="shared" si="3"/>
        <v>99.976025017457985</v>
      </c>
      <c r="K48" s="41"/>
      <c r="L48" s="41"/>
      <c r="M48" s="37"/>
      <c r="N48" s="37"/>
      <c r="O48" s="37"/>
      <c r="P48" s="38"/>
      <c r="Q48" s="38"/>
      <c r="R48" s="39"/>
      <c r="S48" s="40"/>
      <c r="T48" s="40"/>
    </row>
    <row r="49" spans="1:20" ht="10.5" customHeight="1">
      <c r="A49" s="264"/>
      <c r="B49" s="263" t="s">
        <v>440</v>
      </c>
      <c r="C49" s="274">
        <v>187822890.89000002</v>
      </c>
      <c r="D49" s="274">
        <v>183768783.62620005</v>
      </c>
      <c r="E49" s="274">
        <v>29453951.163599998</v>
      </c>
      <c r="F49" s="274">
        <v>29051431.157799996</v>
      </c>
      <c r="G49" s="11"/>
      <c r="H49" s="14">
        <f t="shared" si="2"/>
        <v>15.808686646635731</v>
      </c>
      <c r="I49" s="14">
        <f t="shared" si="3"/>
        <v>98.633392159971237</v>
      </c>
      <c r="K49" s="41"/>
      <c r="L49" s="41"/>
      <c r="M49" s="37"/>
      <c r="N49" s="37"/>
      <c r="O49" s="37"/>
      <c r="P49" s="38"/>
      <c r="Q49" s="38"/>
      <c r="R49" s="39"/>
      <c r="S49" s="40"/>
      <c r="T49" s="40"/>
    </row>
    <row r="50" spans="1:20" ht="10.5" customHeight="1">
      <c r="A50" s="264"/>
      <c r="B50" s="263" t="s">
        <v>438</v>
      </c>
      <c r="C50" s="274">
        <v>1066951</v>
      </c>
      <c r="D50" s="274">
        <v>1066951</v>
      </c>
      <c r="E50" s="274">
        <v>257160</v>
      </c>
      <c r="F50" s="274">
        <v>257160</v>
      </c>
      <c r="G50" s="11"/>
      <c r="H50" s="14">
        <f t="shared" si="2"/>
        <v>24.102325223932493</v>
      </c>
      <c r="I50" s="14">
        <f t="shared" si="3"/>
        <v>100</v>
      </c>
      <c r="K50" s="41"/>
      <c r="L50" s="41"/>
      <c r="M50" s="37"/>
      <c r="N50" s="37"/>
      <c r="O50" s="37"/>
      <c r="P50" s="38"/>
      <c r="Q50" s="38"/>
      <c r="R50" s="39"/>
      <c r="S50" s="40"/>
      <c r="T50" s="40"/>
    </row>
    <row r="51" spans="1:20" ht="10.5" customHeight="1">
      <c r="A51" s="264"/>
      <c r="B51" s="263" t="s">
        <v>435</v>
      </c>
      <c r="C51" s="274">
        <v>14000000</v>
      </c>
      <c r="D51" s="274">
        <v>14000000</v>
      </c>
      <c r="E51" s="274">
        <v>8351218</v>
      </c>
      <c r="F51" s="274">
        <v>7275953</v>
      </c>
      <c r="G51" s="11"/>
      <c r="H51" s="14">
        <f t="shared" si="2"/>
        <v>51.97109285714285</v>
      </c>
      <c r="I51" s="14">
        <f t="shared" si="3"/>
        <v>87.124452983983886</v>
      </c>
      <c r="K51" s="41"/>
      <c r="L51" s="41"/>
      <c r="M51" s="37"/>
      <c r="N51" s="37"/>
      <c r="O51" s="37"/>
      <c r="P51" s="38"/>
      <c r="Q51" s="38"/>
      <c r="R51" s="39"/>
      <c r="S51" s="40"/>
      <c r="T51" s="40"/>
    </row>
    <row r="52" spans="1:20" ht="10.5" customHeight="1">
      <c r="A52" s="264"/>
      <c r="B52" s="263" t="s">
        <v>621</v>
      </c>
      <c r="C52" s="274">
        <v>5011121.04</v>
      </c>
      <c r="D52" s="274">
        <v>1168065.72</v>
      </c>
      <c r="E52" s="274">
        <v>12229.71</v>
      </c>
      <c r="F52" s="274">
        <v>0</v>
      </c>
      <c r="G52" s="11"/>
      <c r="H52" s="14">
        <f t="shared" si="2"/>
        <v>0</v>
      </c>
      <c r="I52" s="14">
        <f t="shared" si="3"/>
        <v>0</v>
      </c>
      <c r="K52" s="41"/>
      <c r="L52" s="41"/>
      <c r="M52" s="37"/>
      <c r="N52" s="37"/>
      <c r="O52" s="37"/>
      <c r="P52" s="38"/>
      <c r="Q52" s="38"/>
      <c r="R52" s="39"/>
      <c r="S52" s="40"/>
      <c r="T52" s="40"/>
    </row>
    <row r="53" spans="1:20" ht="10.5" customHeight="1">
      <c r="A53" s="264"/>
      <c r="B53" s="263" t="s">
        <v>28</v>
      </c>
      <c r="C53" s="274">
        <v>238865205</v>
      </c>
      <c r="D53" s="274">
        <v>206149633.56999999</v>
      </c>
      <c r="E53" s="274">
        <v>25931744.770000003</v>
      </c>
      <c r="F53" s="274">
        <v>23480799.420000002</v>
      </c>
      <c r="G53" s="11"/>
      <c r="H53" s="14">
        <f t="shared" si="2"/>
        <v>11.390172765952009</v>
      </c>
      <c r="I53" s="14">
        <f t="shared" si="3"/>
        <v>90.548474960946479</v>
      </c>
      <c r="K53" s="41"/>
      <c r="L53" s="41"/>
      <c r="M53" s="37"/>
      <c r="N53" s="37"/>
      <c r="O53" s="37"/>
      <c r="P53" s="38"/>
      <c r="Q53" s="38"/>
      <c r="R53" s="39"/>
      <c r="S53" s="40"/>
      <c r="T53" s="40"/>
    </row>
    <row r="54" spans="1:20" ht="10.5" customHeight="1">
      <c r="A54" s="264"/>
      <c r="B54" s="263" t="s">
        <v>652</v>
      </c>
      <c r="C54" s="274">
        <v>1742774078</v>
      </c>
      <c r="D54" s="274">
        <v>1743920696.1600001</v>
      </c>
      <c r="E54" s="274">
        <v>0</v>
      </c>
      <c r="F54" s="274">
        <v>0</v>
      </c>
      <c r="G54" s="11"/>
      <c r="H54" s="14">
        <f t="shared" si="2"/>
        <v>0</v>
      </c>
      <c r="I54" s="14" t="str">
        <f t="shared" si="3"/>
        <v>n.a.</v>
      </c>
      <c r="K54" s="41"/>
      <c r="L54" s="41"/>
      <c r="M54" s="37"/>
      <c r="N54" s="37"/>
      <c r="O54" s="37"/>
      <c r="P54" s="38"/>
      <c r="Q54" s="38"/>
      <c r="R54" s="39"/>
      <c r="S54" s="40"/>
      <c r="T54" s="40"/>
    </row>
    <row r="55" spans="1:20" ht="10.5" customHeight="1">
      <c r="A55" s="264"/>
      <c r="B55" s="263" t="s">
        <v>38</v>
      </c>
      <c r="C55" s="274">
        <v>4633390944.6000013</v>
      </c>
      <c r="D55" s="274">
        <v>4792894099.8719997</v>
      </c>
      <c r="E55" s="274">
        <v>357092607.99999994</v>
      </c>
      <c r="F55" s="274">
        <v>357066788.99999994</v>
      </c>
      <c r="G55" s="11"/>
      <c r="H55" s="14">
        <f t="shared" si="2"/>
        <v>7.4499202686229991</v>
      </c>
      <c r="I55" s="14">
        <f t="shared" si="3"/>
        <v>99.992769662708895</v>
      </c>
      <c r="K55" s="41"/>
      <c r="L55" s="41"/>
      <c r="M55" s="37"/>
      <c r="N55" s="37"/>
      <c r="O55" s="37"/>
      <c r="P55" s="38"/>
      <c r="Q55" s="38"/>
      <c r="R55" s="39"/>
      <c r="S55" s="40"/>
      <c r="T55" s="40"/>
    </row>
    <row r="56" spans="1:20" ht="10.5" customHeight="1">
      <c r="A56" s="264"/>
      <c r="B56" s="263" t="s">
        <v>651</v>
      </c>
      <c r="C56" s="274">
        <v>93749014</v>
      </c>
      <c r="D56" s="274">
        <v>92213779.620000005</v>
      </c>
      <c r="E56" s="274">
        <v>11664164.089999998</v>
      </c>
      <c r="F56" s="274">
        <v>11659917.249999998</v>
      </c>
      <c r="G56" s="11"/>
      <c r="H56" s="14">
        <f t="shared" si="2"/>
        <v>12.644441316741245</v>
      </c>
      <c r="I56" s="14">
        <f t="shared" si="3"/>
        <v>99.96359070425251</v>
      </c>
      <c r="K56" s="41"/>
      <c r="L56" s="41"/>
      <c r="M56" s="37"/>
      <c r="N56" s="37"/>
      <c r="O56" s="37"/>
      <c r="P56" s="38"/>
      <c r="Q56" s="38"/>
      <c r="R56" s="39"/>
      <c r="S56" s="40"/>
      <c r="T56" s="40"/>
    </row>
    <row r="57" spans="1:20" ht="10.5" customHeight="1">
      <c r="A57" s="268"/>
      <c r="B57" s="263" t="s">
        <v>63</v>
      </c>
      <c r="C57" s="274">
        <v>606156683.26823556</v>
      </c>
      <c r="D57" s="274">
        <v>603875176.25330853</v>
      </c>
      <c r="E57" s="274">
        <v>267023952.02998281</v>
      </c>
      <c r="F57" s="274">
        <v>224392867.75444654</v>
      </c>
      <c r="G57" s="11"/>
      <c r="H57" s="14">
        <f t="shared" si="2"/>
        <v>37.158816354510996</v>
      </c>
      <c r="I57" s="14">
        <f t="shared" si="3"/>
        <v>84.034733981186292</v>
      </c>
      <c r="K57" s="41"/>
      <c r="L57" s="41"/>
      <c r="M57" s="37"/>
      <c r="N57" s="37"/>
      <c r="O57" s="37"/>
      <c r="P57" s="38"/>
      <c r="Q57" s="38"/>
      <c r="R57" s="39"/>
      <c r="S57" s="40"/>
      <c r="T57" s="40"/>
    </row>
    <row r="58" spans="1:20" ht="10.5" customHeight="1">
      <c r="A58" s="264"/>
      <c r="B58" s="263" t="s">
        <v>136</v>
      </c>
      <c r="C58" s="274">
        <v>1955900000</v>
      </c>
      <c r="D58" s="274">
        <v>1927030941.98</v>
      </c>
      <c r="E58" s="274">
        <v>748170704.20000005</v>
      </c>
      <c r="F58" s="274">
        <v>0</v>
      </c>
      <c r="G58" s="11"/>
      <c r="H58" s="14">
        <f t="shared" si="2"/>
        <v>0</v>
      </c>
      <c r="I58" s="14">
        <f t="shared" si="3"/>
        <v>0</v>
      </c>
      <c r="K58" s="41"/>
      <c r="L58" s="41"/>
      <c r="M58" s="37"/>
      <c r="N58" s="37"/>
      <c r="O58" s="37"/>
      <c r="P58" s="38"/>
      <c r="Q58" s="38"/>
      <c r="R58" s="39"/>
      <c r="S58" s="40"/>
      <c r="T58" s="40"/>
    </row>
    <row r="59" spans="1:20" ht="10.5" customHeight="1">
      <c r="A59" s="264"/>
      <c r="B59" s="263" t="s">
        <v>48</v>
      </c>
      <c r="C59" s="274">
        <v>30741769469.591484</v>
      </c>
      <c r="D59" s="274">
        <v>24859755220.020775</v>
      </c>
      <c r="E59" s="274">
        <v>4773836796.7087584</v>
      </c>
      <c r="F59" s="274">
        <v>4773836796.7087584</v>
      </c>
      <c r="G59" s="11"/>
      <c r="H59" s="280">
        <f t="shared" si="2"/>
        <v>19.203072413457051</v>
      </c>
      <c r="I59" s="280">
        <f t="shared" si="3"/>
        <v>100</v>
      </c>
      <c r="K59" s="41"/>
      <c r="L59" s="41"/>
      <c r="M59" s="37"/>
      <c r="N59" s="37"/>
      <c r="O59" s="37"/>
      <c r="P59" s="38"/>
      <c r="Q59" s="38"/>
      <c r="R59" s="39"/>
      <c r="S59" s="40"/>
      <c r="T59" s="40"/>
    </row>
    <row r="60" spans="1:20" ht="10.5" customHeight="1">
      <c r="A60" s="264"/>
      <c r="B60" s="263" t="s">
        <v>620</v>
      </c>
      <c r="C60" s="274">
        <v>354511940.38999993</v>
      </c>
      <c r="D60" s="274">
        <v>351752441.3835004</v>
      </c>
      <c r="E60" s="274">
        <v>77776901.213500053</v>
      </c>
      <c r="F60" s="274">
        <v>74846068.891900018</v>
      </c>
      <c r="G60" s="11"/>
      <c r="H60" s="14">
        <f t="shared" si="2"/>
        <v>21.278052427303155</v>
      </c>
      <c r="I60" s="14">
        <f t="shared" si="3"/>
        <v>96.231744546424125</v>
      </c>
      <c r="K60" s="41"/>
      <c r="L60" s="41"/>
      <c r="M60" s="37"/>
      <c r="N60" s="37"/>
      <c r="O60" s="37"/>
      <c r="P60" s="38"/>
      <c r="Q60" s="38"/>
      <c r="R60" s="39"/>
      <c r="S60" s="40"/>
      <c r="T60" s="40"/>
    </row>
    <row r="61" spans="1:20" ht="10.5" customHeight="1">
      <c r="A61" s="352" t="s">
        <v>619</v>
      </c>
      <c r="B61" s="352"/>
      <c r="C61" s="266">
        <f>C62</f>
        <v>1000000.0699999998</v>
      </c>
      <c r="D61" s="266">
        <f>D62</f>
        <v>994284.67999999982</v>
      </c>
      <c r="E61" s="266">
        <f>E62</f>
        <v>198252.21999999997</v>
      </c>
      <c r="F61" s="266">
        <f>F62</f>
        <v>145395.9</v>
      </c>
      <c r="G61" s="266">
        <f>G62</f>
        <v>0</v>
      </c>
      <c r="H61" s="265">
        <f t="shared" si="2"/>
        <v>14.623166073523331</v>
      </c>
      <c r="I61" s="265">
        <f t="shared" si="3"/>
        <v>73.338850883990105</v>
      </c>
      <c r="K61" s="41"/>
      <c r="L61" s="41"/>
      <c r="M61" s="37"/>
      <c r="N61" s="37"/>
      <c r="O61" s="37"/>
      <c r="P61" s="38"/>
      <c r="Q61" s="38"/>
      <c r="R61" s="39"/>
      <c r="S61" s="40"/>
      <c r="T61" s="40"/>
    </row>
    <row r="62" spans="1:20" ht="10.5" customHeight="1">
      <c r="A62" s="264"/>
      <c r="B62" s="263" t="s">
        <v>580</v>
      </c>
      <c r="C62" s="274">
        <v>1000000.0699999998</v>
      </c>
      <c r="D62" s="274">
        <v>994284.67999999982</v>
      </c>
      <c r="E62" s="274">
        <v>198252.21999999997</v>
      </c>
      <c r="F62" s="274">
        <v>145395.9</v>
      </c>
      <c r="G62" s="11"/>
      <c r="H62" s="14">
        <f t="shared" si="2"/>
        <v>14.623166073523331</v>
      </c>
      <c r="I62" s="14">
        <f t="shared" si="3"/>
        <v>73.338850883990105</v>
      </c>
      <c r="K62" s="41"/>
      <c r="L62" s="41"/>
      <c r="M62" s="37"/>
      <c r="N62" s="37"/>
      <c r="O62" s="37"/>
      <c r="P62" s="38"/>
      <c r="Q62" s="38"/>
      <c r="R62" s="39"/>
      <c r="S62" s="40"/>
      <c r="T62" s="40"/>
    </row>
    <row r="63" spans="1:20" ht="10.5" customHeight="1">
      <c r="A63" s="352" t="s">
        <v>306</v>
      </c>
      <c r="B63" s="352"/>
      <c r="C63" s="266">
        <f>SUM(C64:C67)</f>
        <v>143938419.03871846</v>
      </c>
      <c r="D63" s="266">
        <f>SUM(D64:D67)</f>
        <v>143329640.61972874</v>
      </c>
      <c r="E63" s="266">
        <f>SUM(E64:E67)</f>
        <v>27670480.902358603</v>
      </c>
      <c r="F63" s="266">
        <f>SUM(F64:F67)</f>
        <v>26279011.322358601</v>
      </c>
      <c r="G63" s="266">
        <f>SUM(G64:G67)</f>
        <v>0</v>
      </c>
      <c r="H63" s="265">
        <f t="shared" si="2"/>
        <v>18.334666304006209</v>
      </c>
      <c r="I63" s="265">
        <f t="shared" si="3"/>
        <v>94.971285157962697</v>
      </c>
      <c r="K63" s="41"/>
      <c r="L63" s="41"/>
      <c r="M63" s="37"/>
      <c r="N63" s="37"/>
      <c r="O63" s="37"/>
      <c r="P63" s="38"/>
      <c r="Q63" s="38"/>
      <c r="R63" s="39"/>
      <c r="S63" s="40"/>
      <c r="T63" s="40"/>
    </row>
    <row r="64" spans="1:20" ht="10.5" customHeight="1">
      <c r="A64" s="264"/>
      <c r="B64" s="263" t="s">
        <v>39</v>
      </c>
      <c r="C64" s="274">
        <v>2309900</v>
      </c>
      <c r="D64" s="274">
        <v>2309900</v>
      </c>
      <c r="E64" s="274">
        <v>226679.67999999999</v>
      </c>
      <c r="F64" s="274">
        <v>226679.67999999999</v>
      </c>
      <c r="G64" s="11"/>
      <c r="H64" s="14">
        <f t="shared" si="2"/>
        <v>9.8133979825966478</v>
      </c>
      <c r="I64" s="14">
        <f t="shared" si="3"/>
        <v>100</v>
      </c>
      <c r="K64" s="41"/>
      <c r="L64" s="41"/>
      <c r="M64" s="37"/>
      <c r="N64" s="37"/>
      <c r="O64" s="37"/>
      <c r="P64" s="38"/>
      <c r="Q64" s="38"/>
      <c r="R64" s="39"/>
      <c r="S64" s="40"/>
      <c r="T64" s="40"/>
    </row>
    <row r="65" spans="1:20" ht="10.5" customHeight="1">
      <c r="A65" s="264"/>
      <c r="B65" s="263" t="s">
        <v>426</v>
      </c>
      <c r="C65" s="274">
        <v>68074048</v>
      </c>
      <c r="D65" s="274">
        <v>67116899.349999994</v>
      </c>
      <c r="E65" s="274">
        <v>13912429.810000002</v>
      </c>
      <c r="F65" s="274">
        <v>12817302.480000002</v>
      </c>
      <c r="G65" s="11"/>
      <c r="H65" s="14">
        <f t="shared" si="2"/>
        <v>19.096982435318662</v>
      </c>
      <c r="I65" s="14">
        <f t="shared" si="3"/>
        <v>92.128425120873985</v>
      </c>
      <c r="K65" s="41"/>
      <c r="L65" s="41"/>
      <c r="M65" s="37"/>
      <c r="N65" s="37"/>
      <c r="O65" s="37"/>
      <c r="P65" s="38"/>
      <c r="Q65" s="38"/>
      <c r="R65" s="39"/>
      <c r="S65" s="40"/>
      <c r="T65" s="40"/>
    </row>
    <row r="66" spans="1:20" ht="10.5" customHeight="1">
      <c r="A66" s="264"/>
      <c r="B66" s="263" t="s">
        <v>650</v>
      </c>
      <c r="C66" s="274">
        <v>124999.9999746</v>
      </c>
      <c r="D66" s="274">
        <v>149148.70098486601</v>
      </c>
      <c r="E66" s="274">
        <v>8159.7442038507997</v>
      </c>
      <c r="F66" s="274">
        <v>8159.7442038507997</v>
      </c>
      <c r="G66" s="11"/>
      <c r="H66" s="14">
        <f t="shared" si="2"/>
        <v>5.4708784923837603</v>
      </c>
      <c r="I66" s="14">
        <f t="shared" si="3"/>
        <v>100</v>
      </c>
      <c r="K66" s="41"/>
      <c r="L66" s="41"/>
      <c r="M66" s="37"/>
      <c r="N66" s="37"/>
      <c r="O66" s="37"/>
      <c r="P66" s="38"/>
      <c r="Q66" s="38"/>
      <c r="R66" s="39"/>
      <c r="S66" s="40"/>
      <c r="T66" s="40"/>
    </row>
    <row r="67" spans="1:20" ht="10.5" customHeight="1">
      <c r="A67" s="264"/>
      <c r="B67" s="263" t="s">
        <v>424</v>
      </c>
      <c r="C67" s="274">
        <v>73429471.038743868</v>
      </c>
      <c r="D67" s="274">
        <v>73753692.56874387</v>
      </c>
      <c r="E67" s="274">
        <v>13523211.66815475</v>
      </c>
      <c r="F67" s="274">
        <v>13226869.41815475</v>
      </c>
      <c r="G67" s="11"/>
      <c r="H67" s="14">
        <f t="shared" si="2"/>
        <v>17.933840269524588</v>
      </c>
      <c r="I67" s="14">
        <f t="shared" si="3"/>
        <v>97.808640008957013</v>
      </c>
      <c r="K67" s="41"/>
      <c r="L67" s="41"/>
      <c r="M67" s="37"/>
      <c r="N67" s="37"/>
      <c r="O67" s="37"/>
      <c r="P67" s="38"/>
      <c r="Q67" s="38"/>
      <c r="R67" s="39"/>
      <c r="S67" s="40"/>
      <c r="T67" s="40"/>
    </row>
    <row r="68" spans="1:20" ht="10.5" customHeight="1">
      <c r="A68" s="352" t="s">
        <v>22</v>
      </c>
      <c r="B68" s="352"/>
      <c r="C68" s="266">
        <f>C69</f>
        <v>5236890000</v>
      </c>
      <c r="D68" s="266">
        <f>D69</f>
        <v>5236890000</v>
      </c>
      <c r="E68" s="266">
        <f>E69</f>
        <v>1277006167.8</v>
      </c>
      <c r="F68" s="266">
        <f>F69</f>
        <v>1277006167.8</v>
      </c>
      <c r="G68" s="266">
        <f>G69</f>
        <v>0</v>
      </c>
      <c r="H68" s="265">
        <f t="shared" si="2"/>
        <v>24.384819383259913</v>
      </c>
      <c r="I68" s="265">
        <f t="shared" si="3"/>
        <v>100</v>
      </c>
      <c r="K68" s="41"/>
      <c r="L68" s="41"/>
      <c r="M68" s="37"/>
      <c r="N68" s="37"/>
      <c r="O68" s="37"/>
      <c r="P68" s="38"/>
      <c r="Q68" s="38"/>
      <c r="R68" s="39"/>
      <c r="S68" s="40"/>
      <c r="T68" s="40"/>
    </row>
    <row r="69" spans="1:20" ht="10.5" customHeight="1">
      <c r="A69" s="268"/>
      <c r="B69" s="263" t="s">
        <v>49</v>
      </c>
      <c r="C69" s="274">
        <v>5236890000</v>
      </c>
      <c r="D69" s="274">
        <v>5236890000</v>
      </c>
      <c r="E69" s="274">
        <v>1277006167.8</v>
      </c>
      <c r="F69" s="274">
        <v>1277006167.8</v>
      </c>
      <c r="G69" s="11"/>
      <c r="H69" s="14">
        <f t="shared" si="2"/>
        <v>24.384819383259913</v>
      </c>
      <c r="I69" s="14">
        <f t="shared" si="3"/>
        <v>100</v>
      </c>
      <c r="K69" s="41"/>
      <c r="L69" s="41"/>
      <c r="M69" s="37"/>
      <c r="N69" s="37"/>
      <c r="O69" s="37"/>
      <c r="P69" s="38"/>
      <c r="Q69" s="38"/>
      <c r="R69" s="39"/>
      <c r="S69" s="40"/>
      <c r="T69" s="40"/>
    </row>
    <row r="70" spans="1:20" ht="10.5" customHeight="1">
      <c r="A70" s="352" t="s">
        <v>649</v>
      </c>
      <c r="B70" s="352"/>
      <c r="C70" s="266">
        <f>SUM(C71:C78)</f>
        <v>49058375417.929687</v>
      </c>
      <c r="D70" s="266">
        <f>SUM(D71:D78)</f>
        <v>47000057509.696762</v>
      </c>
      <c r="E70" s="266">
        <f>SUM(E71:E78)</f>
        <v>14859211800.879852</v>
      </c>
      <c r="F70" s="266">
        <f>SUM(F71:F78)</f>
        <v>14323663007.316219</v>
      </c>
      <c r="G70" s="266">
        <f>SUM(G71:G78)</f>
        <v>0</v>
      </c>
      <c r="H70" s="265">
        <f t="shared" si="2"/>
        <v>30.475841448408968</v>
      </c>
      <c r="I70" s="265">
        <f t="shared" si="3"/>
        <v>96.395846558079739</v>
      </c>
      <c r="K70" s="41"/>
      <c r="L70" s="41"/>
      <c r="M70" s="37"/>
      <c r="N70" s="37"/>
      <c r="O70" s="37"/>
      <c r="P70" s="38"/>
      <c r="Q70" s="38"/>
      <c r="R70" s="39"/>
      <c r="S70" s="40"/>
      <c r="T70" s="40"/>
    </row>
    <row r="71" spans="1:20" ht="10.5" customHeight="1">
      <c r="A71" s="268"/>
      <c r="B71" s="263" t="s">
        <v>648</v>
      </c>
      <c r="C71" s="274">
        <v>1019802963.1413974</v>
      </c>
      <c r="D71" s="274">
        <v>1019802963.1413974</v>
      </c>
      <c r="E71" s="274">
        <v>520099508.64082122</v>
      </c>
      <c r="F71" s="274">
        <v>520099508.64082122</v>
      </c>
      <c r="G71" s="11"/>
      <c r="H71" s="14">
        <f t="shared" si="2"/>
        <v>50.999999748844481</v>
      </c>
      <c r="I71" s="14">
        <f t="shared" si="3"/>
        <v>100</v>
      </c>
      <c r="K71" s="41"/>
      <c r="L71" s="41"/>
      <c r="M71" s="37"/>
      <c r="N71" s="37"/>
      <c r="O71" s="37"/>
      <c r="P71" s="38"/>
      <c r="Q71" s="38"/>
      <c r="R71" s="39"/>
      <c r="S71" s="40"/>
      <c r="T71" s="40"/>
    </row>
    <row r="72" spans="1:20" ht="10.5" customHeight="1">
      <c r="A72" s="268"/>
      <c r="B72" s="263" t="s">
        <v>576</v>
      </c>
      <c r="C72" s="274">
        <v>6684555.2800000003</v>
      </c>
      <c r="D72" s="274">
        <v>966420</v>
      </c>
      <c r="E72" s="274">
        <v>0</v>
      </c>
      <c r="F72" s="274">
        <v>0</v>
      </c>
      <c r="G72" s="11"/>
      <c r="H72" s="14">
        <f t="shared" ref="H72:H97" si="4">IFERROR(+F72/D72*100,"n.a.")</f>
        <v>0</v>
      </c>
      <c r="I72" s="14" t="str">
        <f t="shared" ref="I72:I103" si="5">IFERROR(+F72/E72*100,"n.a.")</f>
        <v>n.a.</v>
      </c>
      <c r="K72" s="41"/>
      <c r="L72" s="41"/>
      <c r="M72" s="37"/>
      <c r="N72" s="37"/>
      <c r="O72" s="37"/>
      <c r="P72" s="38"/>
      <c r="Q72" s="38"/>
      <c r="R72" s="39"/>
      <c r="S72" s="40"/>
      <c r="T72" s="40"/>
    </row>
    <row r="73" spans="1:20" ht="10.5" customHeight="1">
      <c r="A73" s="268"/>
      <c r="B73" s="263" t="s">
        <v>24</v>
      </c>
      <c r="C73" s="274">
        <v>1202538266</v>
      </c>
      <c r="D73" s="274">
        <v>1202538266</v>
      </c>
      <c r="E73" s="274">
        <v>601269138</v>
      </c>
      <c r="F73" s="274">
        <v>601269138</v>
      </c>
      <c r="G73" s="11"/>
      <c r="H73" s="14">
        <f t="shared" si="4"/>
        <v>50.000000415787184</v>
      </c>
      <c r="I73" s="14">
        <f t="shared" si="5"/>
        <v>100</v>
      </c>
      <c r="K73" s="41"/>
      <c r="L73" s="41"/>
      <c r="M73" s="37"/>
      <c r="N73" s="37"/>
      <c r="O73" s="37"/>
      <c r="P73" s="38"/>
      <c r="Q73" s="38"/>
      <c r="R73" s="39"/>
      <c r="S73" s="40"/>
      <c r="T73" s="40"/>
    </row>
    <row r="74" spans="1:20" ht="10.5" customHeight="1">
      <c r="A74" s="268"/>
      <c r="B74" s="263" t="s">
        <v>412</v>
      </c>
      <c r="C74" s="274">
        <v>27594091.958289228</v>
      </c>
      <c r="D74" s="274">
        <v>1823461.2702461581</v>
      </c>
      <c r="E74" s="274">
        <v>124945.73622825929</v>
      </c>
      <c r="F74" s="274">
        <v>0</v>
      </c>
      <c r="G74" s="11"/>
      <c r="H74" s="14">
        <f t="shared" si="4"/>
        <v>0</v>
      </c>
      <c r="I74" s="14">
        <f t="shared" si="5"/>
        <v>0</v>
      </c>
      <c r="K74" s="41"/>
      <c r="L74" s="41"/>
      <c r="M74" s="37"/>
      <c r="N74" s="37"/>
      <c r="O74" s="37"/>
      <c r="P74" s="38"/>
      <c r="Q74" s="38"/>
      <c r="R74" s="39"/>
      <c r="S74" s="40"/>
      <c r="T74" s="40"/>
    </row>
    <row r="75" spans="1:20" ht="10.5" customHeight="1">
      <c r="A75" s="268"/>
      <c r="B75" s="263" t="s">
        <v>617</v>
      </c>
      <c r="C75" s="274">
        <v>83081719.260000005</v>
      </c>
      <c r="D75" s="274">
        <v>83088297.633599997</v>
      </c>
      <c r="E75" s="274">
        <v>2357426</v>
      </c>
      <c r="F75" s="274">
        <v>2357426</v>
      </c>
      <c r="G75" s="11"/>
      <c r="H75" s="14">
        <f t="shared" si="4"/>
        <v>2.8372539420601668</v>
      </c>
      <c r="I75" s="14">
        <f t="shared" si="5"/>
        <v>100</v>
      </c>
      <c r="K75" s="41"/>
      <c r="L75" s="41"/>
      <c r="M75" s="37"/>
      <c r="N75" s="37"/>
      <c r="O75" s="37"/>
      <c r="P75" s="38"/>
      <c r="Q75" s="38"/>
      <c r="R75" s="39"/>
      <c r="S75" s="40"/>
      <c r="T75" s="40"/>
    </row>
    <row r="76" spans="1:20" ht="10.5" customHeight="1">
      <c r="A76" s="268"/>
      <c r="B76" s="263" t="s">
        <v>27</v>
      </c>
      <c r="C76" s="274">
        <v>181458193.75</v>
      </c>
      <c r="D76" s="274">
        <v>181778099.2295</v>
      </c>
      <c r="E76" s="274">
        <v>0</v>
      </c>
      <c r="F76" s="274">
        <v>0</v>
      </c>
      <c r="G76" s="11"/>
      <c r="H76" s="14">
        <f t="shared" si="4"/>
        <v>0</v>
      </c>
      <c r="I76" s="14" t="str">
        <f t="shared" si="5"/>
        <v>n.a.</v>
      </c>
      <c r="K76" s="41"/>
      <c r="L76" s="41"/>
      <c r="M76" s="37"/>
      <c r="N76" s="37"/>
      <c r="O76" s="37"/>
      <c r="P76" s="38"/>
      <c r="Q76" s="38"/>
      <c r="R76" s="39"/>
      <c r="S76" s="40"/>
      <c r="T76" s="40"/>
    </row>
    <row r="77" spans="1:20" ht="10.5" customHeight="1">
      <c r="A77" s="268"/>
      <c r="B77" s="263" t="s">
        <v>28</v>
      </c>
      <c r="C77" s="274">
        <v>3543744711.3600001</v>
      </c>
      <c r="D77" s="274">
        <v>3491767423.2420006</v>
      </c>
      <c r="E77" s="274">
        <v>560015926.36359978</v>
      </c>
      <c r="F77" s="274">
        <v>558738201.29539979</v>
      </c>
      <c r="G77" s="11"/>
      <c r="H77" s="14">
        <f t="shared" si="4"/>
        <v>16.001586977881484</v>
      </c>
      <c r="I77" s="14">
        <f t="shared" si="5"/>
        <v>99.771841298068651</v>
      </c>
      <c r="K77" s="41"/>
      <c r="L77" s="41"/>
      <c r="M77" s="37"/>
      <c r="N77" s="37"/>
      <c r="O77" s="37"/>
      <c r="P77" s="38"/>
      <c r="Q77" s="38"/>
      <c r="R77" s="39"/>
      <c r="S77" s="40"/>
      <c r="T77" s="40"/>
    </row>
    <row r="78" spans="1:20" ht="10.5" customHeight="1">
      <c r="A78" s="268"/>
      <c r="B78" s="263" t="s">
        <v>38</v>
      </c>
      <c r="C78" s="274">
        <v>42993470917.18</v>
      </c>
      <c r="D78" s="274">
        <v>41018292579.180016</v>
      </c>
      <c r="E78" s="274">
        <v>13175344856.139202</v>
      </c>
      <c r="F78" s="274">
        <v>12641198733.379999</v>
      </c>
      <c r="G78" s="11"/>
      <c r="H78" s="14">
        <f t="shared" si="4"/>
        <v>30.818442062106687</v>
      </c>
      <c r="I78" s="14">
        <f t="shared" si="5"/>
        <v>95.945866096170434</v>
      </c>
      <c r="K78" s="41"/>
      <c r="L78" s="41"/>
      <c r="M78" s="37"/>
      <c r="N78" s="37"/>
      <c r="O78" s="37"/>
      <c r="P78" s="38"/>
      <c r="Q78" s="38"/>
      <c r="R78" s="39"/>
      <c r="S78" s="40"/>
      <c r="T78" s="40"/>
    </row>
    <row r="79" spans="1:20" ht="10.5" customHeight="1">
      <c r="A79" s="352" t="s">
        <v>647</v>
      </c>
      <c r="B79" s="352"/>
      <c r="C79" s="266">
        <f>C80</f>
        <v>6904520</v>
      </c>
      <c r="D79" s="266">
        <f>D80</f>
        <v>6904520</v>
      </c>
      <c r="E79" s="266">
        <f>E80</f>
        <v>1106147.26</v>
      </c>
      <c r="F79" s="266">
        <f>F80</f>
        <v>996404.27</v>
      </c>
      <c r="G79" s="266">
        <f>G80</f>
        <v>0</v>
      </c>
      <c r="H79" s="265">
        <f t="shared" si="4"/>
        <v>14.431188120245869</v>
      </c>
      <c r="I79" s="265">
        <f t="shared" si="5"/>
        <v>90.078808313460897</v>
      </c>
      <c r="K79" s="41"/>
      <c r="L79" s="41"/>
      <c r="M79" s="37"/>
      <c r="N79" s="37"/>
      <c r="O79" s="37"/>
      <c r="P79" s="38"/>
      <c r="Q79" s="38"/>
      <c r="R79" s="39"/>
      <c r="S79" s="40"/>
      <c r="T79" s="40"/>
    </row>
    <row r="80" spans="1:20" ht="10.5" customHeight="1">
      <c r="A80" s="268"/>
      <c r="B80" s="263" t="s">
        <v>408</v>
      </c>
      <c r="C80" s="274">
        <v>6904520</v>
      </c>
      <c r="D80" s="274">
        <v>6904520</v>
      </c>
      <c r="E80" s="274">
        <v>1106147.26</v>
      </c>
      <c r="F80" s="274">
        <v>996404.27</v>
      </c>
      <c r="G80" s="11"/>
      <c r="H80" s="14">
        <f t="shared" si="4"/>
        <v>14.431188120245869</v>
      </c>
      <c r="I80" s="14">
        <f t="shared" si="5"/>
        <v>90.078808313460897</v>
      </c>
      <c r="K80" s="41"/>
      <c r="L80" s="41"/>
      <c r="M80" s="37"/>
      <c r="N80" s="37"/>
      <c r="O80" s="37"/>
      <c r="P80" s="38"/>
      <c r="Q80" s="38"/>
      <c r="R80" s="39"/>
      <c r="S80" s="40"/>
      <c r="T80" s="40"/>
    </row>
    <row r="81" spans="1:20" ht="10.5" customHeight="1">
      <c r="A81" s="352" t="s">
        <v>646</v>
      </c>
      <c r="B81" s="352"/>
      <c r="C81" s="266">
        <f>SUM(C82:C84)</f>
        <v>37367286540</v>
      </c>
      <c r="D81" s="266">
        <f>SUM(D82:D84)</f>
        <v>37332763651.330009</v>
      </c>
      <c r="E81" s="266">
        <f>SUM(E82:E84)</f>
        <v>9030809908.3400002</v>
      </c>
      <c r="F81" s="266">
        <f>SUM(F82:F84)</f>
        <v>7077141116.0300007</v>
      </c>
      <c r="G81" s="278"/>
      <c r="H81" s="279">
        <f t="shared" si="4"/>
        <v>18.956917259400033</v>
      </c>
      <c r="I81" s="279">
        <f t="shared" si="5"/>
        <v>78.366627000909673</v>
      </c>
      <c r="K81" s="41"/>
      <c r="L81" s="41"/>
      <c r="M81" s="37"/>
      <c r="N81" s="37"/>
      <c r="O81" s="37"/>
      <c r="P81" s="38"/>
      <c r="Q81" s="38"/>
      <c r="R81" s="39"/>
      <c r="S81" s="40"/>
      <c r="T81" s="40"/>
    </row>
    <row r="82" spans="1:20" ht="10.5" customHeight="1">
      <c r="A82" s="268"/>
      <c r="B82" s="263" t="s">
        <v>645</v>
      </c>
      <c r="C82" s="274">
        <v>143735963</v>
      </c>
      <c r="D82" s="274">
        <v>143735963</v>
      </c>
      <c r="E82" s="274">
        <v>52528130.859999999</v>
      </c>
      <c r="F82" s="274">
        <v>0</v>
      </c>
      <c r="G82" s="11"/>
      <c r="H82" s="14">
        <f t="shared" si="4"/>
        <v>0</v>
      </c>
      <c r="I82" s="14">
        <f t="shared" si="5"/>
        <v>0</v>
      </c>
      <c r="K82" s="41"/>
      <c r="L82" s="41"/>
      <c r="M82" s="37"/>
      <c r="N82" s="37"/>
      <c r="O82" s="37"/>
      <c r="P82" s="38"/>
      <c r="Q82" s="38"/>
      <c r="R82" s="39"/>
      <c r="S82" s="40"/>
      <c r="T82" s="40"/>
    </row>
    <row r="83" spans="1:20" ht="10.5" customHeight="1">
      <c r="A83" s="268"/>
      <c r="B83" s="263" t="s">
        <v>644</v>
      </c>
      <c r="C83" s="274">
        <v>36367464554</v>
      </c>
      <c r="D83" s="274">
        <v>36332941665.330009</v>
      </c>
      <c r="E83" s="274">
        <v>8643850931.4799995</v>
      </c>
      <c r="F83" s="274">
        <v>6819448998.4500008</v>
      </c>
      <c r="G83" s="11"/>
      <c r="H83" s="14">
        <f t="shared" si="4"/>
        <v>18.769328014409922</v>
      </c>
      <c r="I83" s="14">
        <f t="shared" si="5"/>
        <v>78.893644192940457</v>
      </c>
      <c r="K83" s="41"/>
      <c r="L83" s="41"/>
      <c r="M83" s="37"/>
      <c r="N83" s="37"/>
      <c r="O83" s="37"/>
      <c r="P83" s="38"/>
      <c r="Q83" s="38"/>
      <c r="R83" s="39"/>
      <c r="S83" s="40"/>
      <c r="T83" s="40"/>
    </row>
    <row r="84" spans="1:20" ht="10.5" customHeight="1">
      <c r="A84" s="268"/>
      <c r="B84" s="263" t="s">
        <v>550</v>
      </c>
      <c r="C84" s="274">
        <v>856086023</v>
      </c>
      <c r="D84" s="274">
        <v>856086023</v>
      </c>
      <c r="E84" s="274">
        <v>334430846</v>
      </c>
      <c r="F84" s="274">
        <v>257692117.58000001</v>
      </c>
      <c r="G84" s="11"/>
      <c r="H84" s="14">
        <f t="shared" si="4"/>
        <v>30.101194349250584</v>
      </c>
      <c r="I84" s="14">
        <f t="shared" si="5"/>
        <v>77.053932273938628</v>
      </c>
      <c r="K84" s="41"/>
      <c r="L84" s="41"/>
      <c r="M84" s="37"/>
      <c r="N84" s="37"/>
      <c r="O84" s="37"/>
      <c r="P84" s="38"/>
      <c r="Q84" s="38"/>
      <c r="R84" s="39"/>
      <c r="S84" s="40"/>
      <c r="T84" s="40"/>
    </row>
    <row r="85" spans="1:20" ht="10.5" customHeight="1">
      <c r="A85" s="352" t="s">
        <v>30</v>
      </c>
      <c r="B85" s="352"/>
      <c r="C85" s="266">
        <f>SUM(C86:C95)</f>
        <v>399979409516.1322</v>
      </c>
      <c r="D85" s="266">
        <f>SUM(D86:D95)</f>
        <v>400404128227.37463</v>
      </c>
      <c r="E85" s="266">
        <f>SUM(E86:E95)</f>
        <v>99260475754.867187</v>
      </c>
      <c r="F85" s="266">
        <f>SUM(F86:F95)</f>
        <v>92128211647.981506</v>
      </c>
      <c r="G85" s="278"/>
      <c r="H85" s="265">
        <f t="shared" si="4"/>
        <v>23.0088066413904</v>
      </c>
      <c r="I85" s="265">
        <f t="shared" si="5"/>
        <v>92.81459810398303</v>
      </c>
      <c r="K85" s="41"/>
      <c r="L85" s="41"/>
      <c r="M85" s="37"/>
      <c r="N85" s="37"/>
      <c r="O85" s="37"/>
      <c r="P85" s="38"/>
      <c r="Q85" s="38"/>
      <c r="R85" s="39"/>
      <c r="S85" s="40"/>
      <c r="T85" s="40"/>
    </row>
    <row r="86" spans="1:20" ht="10.5" customHeight="1">
      <c r="A86" s="268"/>
      <c r="B86" s="263" t="s">
        <v>543</v>
      </c>
      <c r="C86" s="274">
        <v>332403725.91999966</v>
      </c>
      <c r="D86" s="274">
        <v>280251581.53999978</v>
      </c>
      <c r="E86" s="274">
        <v>77821580.200000033</v>
      </c>
      <c r="F86" s="274">
        <v>77821580.200000033</v>
      </c>
      <c r="G86" s="11"/>
      <c r="H86" s="14">
        <f t="shared" si="4"/>
        <v>27.768471375742337</v>
      </c>
      <c r="I86" s="14">
        <f t="shared" si="5"/>
        <v>100</v>
      </c>
      <c r="K86" s="41"/>
      <c r="L86" s="41"/>
      <c r="M86" s="37"/>
      <c r="N86" s="37"/>
      <c r="O86" s="37"/>
      <c r="P86" s="38"/>
      <c r="Q86" s="38"/>
      <c r="R86" s="39"/>
      <c r="S86" s="40"/>
      <c r="T86" s="40"/>
    </row>
    <row r="87" spans="1:20" ht="10.5" customHeight="1">
      <c r="A87" s="268"/>
      <c r="B87" s="263" t="s">
        <v>541</v>
      </c>
      <c r="C87" s="274">
        <v>4166553226</v>
      </c>
      <c r="D87" s="274">
        <v>4162386672</v>
      </c>
      <c r="E87" s="274">
        <v>1063140558</v>
      </c>
      <c r="F87" s="274">
        <v>1063140558</v>
      </c>
      <c r="G87" s="11"/>
      <c r="H87" s="14">
        <f t="shared" si="4"/>
        <v>25.54160970079139</v>
      </c>
      <c r="I87" s="14">
        <f t="shared" si="5"/>
        <v>100</v>
      </c>
      <c r="K87" s="41"/>
      <c r="L87" s="41"/>
      <c r="M87" s="37"/>
      <c r="N87" s="37"/>
      <c r="O87" s="37"/>
      <c r="P87" s="38"/>
      <c r="Q87" s="38"/>
      <c r="R87" s="39"/>
      <c r="S87" s="40"/>
      <c r="T87" s="40"/>
    </row>
    <row r="88" spans="1:20" ht="10.5" customHeight="1">
      <c r="A88" s="268"/>
      <c r="B88" s="263" t="s">
        <v>52</v>
      </c>
      <c r="C88" s="274">
        <v>8114196827.9519987</v>
      </c>
      <c r="D88" s="274">
        <v>8106082630.2329988</v>
      </c>
      <c r="E88" s="274">
        <v>2025506386.1970003</v>
      </c>
      <c r="F88" s="274">
        <v>2025506386.1970003</v>
      </c>
      <c r="G88" s="11"/>
      <c r="H88" s="14">
        <f t="shared" si="4"/>
        <v>24.987487527483786</v>
      </c>
      <c r="I88" s="14">
        <f t="shared" si="5"/>
        <v>100</v>
      </c>
      <c r="K88" s="41"/>
      <c r="L88" s="41"/>
      <c r="M88" s="37"/>
      <c r="N88" s="37"/>
      <c r="O88" s="37"/>
      <c r="P88" s="38"/>
      <c r="Q88" s="38"/>
      <c r="R88" s="39"/>
      <c r="S88" s="40"/>
      <c r="T88" s="40"/>
    </row>
    <row r="89" spans="1:20" ht="10.5" customHeight="1">
      <c r="A89" s="268"/>
      <c r="B89" s="263" t="s">
        <v>544</v>
      </c>
      <c r="C89" s="274">
        <v>7498439552</v>
      </c>
      <c r="D89" s="274">
        <v>7490941112</v>
      </c>
      <c r="E89" s="274">
        <v>1871797974</v>
      </c>
      <c r="F89" s="274">
        <v>1871797974</v>
      </c>
      <c r="G89" s="11"/>
      <c r="H89" s="14">
        <f t="shared" si="4"/>
        <v>24.987487500088626</v>
      </c>
      <c r="I89" s="14">
        <f t="shared" si="5"/>
        <v>100</v>
      </c>
      <c r="K89" s="41"/>
      <c r="L89" s="41"/>
      <c r="M89" s="37"/>
      <c r="N89" s="37"/>
      <c r="O89" s="37"/>
      <c r="P89" s="38"/>
      <c r="Q89" s="38"/>
      <c r="R89" s="39"/>
      <c r="S89" s="40"/>
      <c r="T89" s="40"/>
    </row>
    <row r="90" spans="1:20" ht="10.5" customHeight="1">
      <c r="A90" s="268"/>
      <c r="B90" s="263" t="s">
        <v>539</v>
      </c>
      <c r="C90" s="274">
        <v>553009917</v>
      </c>
      <c r="D90" s="274">
        <v>552456907</v>
      </c>
      <c r="E90" s="274">
        <v>138045099</v>
      </c>
      <c r="F90" s="274">
        <v>138045099</v>
      </c>
      <c r="G90" s="11"/>
      <c r="H90" s="14">
        <f t="shared" si="4"/>
        <v>24.987487214093242</v>
      </c>
      <c r="I90" s="14">
        <f t="shared" si="5"/>
        <v>100</v>
      </c>
      <c r="K90" s="41"/>
      <c r="L90" s="41"/>
      <c r="M90" s="37"/>
      <c r="N90" s="37"/>
      <c r="O90" s="37"/>
      <c r="P90" s="38"/>
      <c r="Q90" s="38"/>
      <c r="R90" s="39"/>
      <c r="S90" s="40"/>
      <c r="T90" s="40"/>
    </row>
    <row r="91" spans="1:20" ht="10.5" customHeight="1">
      <c r="A91" s="268"/>
      <c r="B91" s="263" t="s">
        <v>643</v>
      </c>
      <c r="C91" s="274">
        <v>23411088282.260166</v>
      </c>
      <c r="D91" s="274">
        <v>23935843337.961475</v>
      </c>
      <c r="E91" s="274">
        <v>6167399162.2901907</v>
      </c>
      <c r="F91" s="274">
        <v>6154134889.6545172</v>
      </c>
      <c r="G91" s="11"/>
      <c r="H91" s="14">
        <f t="shared" si="4"/>
        <v>25.710959094949697</v>
      </c>
      <c r="I91" s="14">
        <f t="shared" si="5"/>
        <v>99.784929233755832</v>
      </c>
      <c r="K91" s="41"/>
      <c r="L91" s="41"/>
      <c r="M91" s="37"/>
      <c r="N91" s="37"/>
      <c r="O91" s="37"/>
      <c r="P91" s="38"/>
      <c r="Q91" s="38"/>
      <c r="R91" s="39"/>
      <c r="S91" s="40"/>
      <c r="T91" s="40"/>
    </row>
    <row r="92" spans="1:20" ht="10.5" customHeight="1">
      <c r="A92" s="268"/>
      <c r="B92" s="263" t="s">
        <v>545</v>
      </c>
      <c r="C92" s="274">
        <v>9241129755</v>
      </c>
      <c r="D92" s="274">
        <v>9231888625</v>
      </c>
      <c r="E92" s="274">
        <v>1762490959</v>
      </c>
      <c r="F92" s="274">
        <v>1762490959</v>
      </c>
      <c r="G92" s="11"/>
      <c r="H92" s="14">
        <f t="shared" si="4"/>
        <v>19.09133689315928</v>
      </c>
      <c r="I92" s="14">
        <f t="shared" si="5"/>
        <v>100</v>
      </c>
      <c r="K92" s="41"/>
      <c r="L92" s="41"/>
      <c r="M92" s="37"/>
      <c r="N92" s="37"/>
      <c r="O92" s="37"/>
      <c r="P92" s="38"/>
      <c r="Q92" s="38"/>
      <c r="R92" s="39"/>
      <c r="S92" s="40"/>
      <c r="T92" s="40"/>
    </row>
    <row r="93" spans="1:20" ht="10.5" customHeight="1">
      <c r="A93" s="268"/>
      <c r="B93" s="263" t="s">
        <v>546</v>
      </c>
      <c r="C93" s="274">
        <v>12843700689</v>
      </c>
      <c r="D93" s="274">
        <v>12830856992</v>
      </c>
      <c r="E93" s="274">
        <v>3245106994</v>
      </c>
      <c r="F93" s="274">
        <v>3245106994</v>
      </c>
      <c r="G93" s="11"/>
      <c r="H93" s="14">
        <f t="shared" si="4"/>
        <v>25.291428281238847</v>
      </c>
      <c r="I93" s="14">
        <f t="shared" si="5"/>
        <v>100</v>
      </c>
      <c r="K93" s="41"/>
      <c r="L93" s="41"/>
      <c r="M93" s="37"/>
      <c r="N93" s="37"/>
      <c r="O93" s="37"/>
      <c r="P93" s="38"/>
      <c r="Q93" s="38"/>
      <c r="R93" s="39"/>
      <c r="S93" s="40"/>
      <c r="T93" s="40"/>
    </row>
    <row r="94" spans="1:20" ht="10.5" customHeight="1">
      <c r="A94" s="268"/>
      <c r="B94" s="263" t="s">
        <v>547</v>
      </c>
      <c r="C94" s="274">
        <v>10749607402</v>
      </c>
      <c r="D94" s="274">
        <v>10738857796</v>
      </c>
      <c r="E94" s="274">
        <v>3112025710</v>
      </c>
      <c r="F94" s="274">
        <v>3112025710</v>
      </c>
      <c r="G94" s="11"/>
      <c r="H94" s="14">
        <f t="shared" si="4"/>
        <v>28.979112761500247</v>
      </c>
      <c r="I94" s="14">
        <f t="shared" si="5"/>
        <v>100</v>
      </c>
      <c r="K94" s="41"/>
      <c r="L94" s="41"/>
      <c r="M94" s="37"/>
      <c r="N94" s="37"/>
      <c r="O94" s="37"/>
      <c r="P94" s="38"/>
      <c r="Q94" s="38"/>
      <c r="R94" s="39"/>
      <c r="S94" s="40"/>
      <c r="T94" s="40"/>
    </row>
    <row r="95" spans="1:20" ht="10.5" customHeight="1">
      <c r="A95" s="268"/>
      <c r="B95" s="263" t="s">
        <v>548</v>
      </c>
      <c r="C95" s="274">
        <v>323069280139</v>
      </c>
      <c r="D95" s="274">
        <v>323074562573.64014</v>
      </c>
      <c r="E95" s="274">
        <v>79797141332.179993</v>
      </c>
      <c r="F95" s="274">
        <v>72678141497.929993</v>
      </c>
      <c r="G95" s="11"/>
      <c r="H95" s="14">
        <f t="shared" si="4"/>
        <v>22.495779586906991</v>
      </c>
      <c r="I95" s="14">
        <f t="shared" si="5"/>
        <v>91.078627986665609</v>
      </c>
      <c r="K95" s="41"/>
      <c r="L95" s="41"/>
      <c r="M95" s="37"/>
      <c r="N95" s="37"/>
      <c r="O95" s="37"/>
      <c r="P95" s="38"/>
      <c r="Q95" s="38"/>
      <c r="R95" s="39"/>
      <c r="S95" s="40"/>
      <c r="T95" s="40"/>
    </row>
    <row r="96" spans="1:20" ht="10.5" customHeight="1">
      <c r="A96" s="352" t="s">
        <v>614</v>
      </c>
      <c r="B96" s="352"/>
      <c r="C96" s="266">
        <f>C97</f>
        <v>11265143</v>
      </c>
      <c r="D96" s="266">
        <f>D97</f>
        <v>11265380.5</v>
      </c>
      <c r="E96" s="266">
        <f>E97</f>
        <v>2940870.5</v>
      </c>
      <c r="F96" s="266">
        <f>F97</f>
        <v>1630176.55</v>
      </c>
      <c r="G96" s="278"/>
      <c r="H96" s="265">
        <f t="shared" si="4"/>
        <v>14.470674559106103</v>
      </c>
      <c r="I96" s="265">
        <f t="shared" si="5"/>
        <v>55.431769266956842</v>
      </c>
      <c r="K96" s="41"/>
      <c r="L96" s="41"/>
      <c r="M96" s="37"/>
      <c r="N96" s="37"/>
      <c r="O96" s="37"/>
      <c r="P96" s="38"/>
      <c r="Q96" s="38"/>
      <c r="R96" s="39"/>
      <c r="S96" s="40"/>
      <c r="T96" s="40"/>
    </row>
    <row r="97" spans="1:20" ht="10.5" customHeight="1">
      <c r="A97" s="268"/>
      <c r="B97" s="263" t="s">
        <v>642</v>
      </c>
      <c r="C97" s="274">
        <v>11265143</v>
      </c>
      <c r="D97" s="274">
        <v>11265380.5</v>
      </c>
      <c r="E97" s="274">
        <v>2940870.5</v>
      </c>
      <c r="F97" s="274">
        <v>1630176.55</v>
      </c>
      <c r="G97" s="11"/>
      <c r="H97" s="14">
        <f t="shared" si="4"/>
        <v>14.470674559106103</v>
      </c>
      <c r="I97" s="14">
        <f t="shared" si="5"/>
        <v>55.431769266956842</v>
      </c>
      <c r="K97" s="41"/>
      <c r="L97" s="41"/>
      <c r="M97" s="37"/>
      <c r="N97" s="37"/>
      <c r="O97" s="37"/>
      <c r="P97" s="38"/>
      <c r="Q97" s="38"/>
      <c r="R97" s="39"/>
      <c r="S97" s="40"/>
      <c r="T97" s="40"/>
    </row>
    <row r="98" spans="1:20" ht="10.5" customHeight="1">
      <c r="A98" s="352" t="s">
        <v>400</v>
      </c>
      <c r="B98" s="352"/>
      <c r="C98" s="266">
        <f>C99</f>
        <v>8000000</v>
      </c>
      <c r="D98" s="266">
        <f>D99</f>
        <v>8000000</v>
      </c>
      <c r="E98" s="266">
        <f>E99</f>
        <v>0</v>
      </c>
      <c r="F98" s="266">
        <f>F99</f>
        <v>0</v>
      </c>
      <c r="G98" s="278"/>
      <c r="H98" s="265" t="s">
        <v>640</v>
      </c>
      <c r="I98" s="265" t="str">
        <f t="shared" si="5"/>
        <v>n.a.</v>
      </c>
      <c r="K98" s="41"/>
      <c r="L98" s="41"/>
      <c r="M98" s="37"/>
      <c r="N98" s="37"/>
      <c r="O98" s="37"/>
      <c r="P98" s="38"/>
      <c r="Q98" s="38"/>
      <c r="R98" s="39"/>
      <c r="S98" s="40"/>
      <c r="T98" s="40"/>
    </row>
    <row r="99" spans="1:20" ht="10.5" customHeight="1">
      <c r="A99" s="268"/>
      <c r="B99" s="263" t="s">
        <v>641</v>
      </c>
      <c r="C99" s="274">
        <v>8000000</v>
      </c>
      <c r="D99" s="274">
        <v>8000000</v>
      </c>
      <c r="E99" s="274">
        <v>0</v>
      </c>
      <c r="F99" s="274">
        <v>0</v>
      </c>
      <c r="G99" s="11"/>
      <c r="H99" s="14" t="s">
        <v>640</v>
      </c>
      <c r="I99" s="14" t="str">
        <f t="shared" si="5"/>
        <v>n.a.</v>
      </c>
      <c r="K99" s="41"/>
      <c r="L99" s="41"/>
      <c r="M99" s="37"/>
      <c r="N99" s="37"/>
      <c r="O99" s="37"/>
      <c r="P99" s="38"/>
      <c r="Q99" s="38"/>
      <c r="R99" s="39"/>
      <c r="S99" s="40"/>
      <c r="T99" s="40"/>
    </row>
    <row r="100" spans="1:20" ht="10.5" customHeight="1">
      <c r="A100" s="352" t="s">
        <v>71</v>
      </c>
      <c r="B100" s="352"/>
      <c r="C100" s="266">
        <f>C101</f>
        <v>1085600516.4419999</v>
      </c>
      <c r="D100" s="266">
        <f>D101</f>
        <v>1085600516.4419999</v>
      </c>
      <c r="E100" s="266">
        <f>E101</f>
        <v>160400715.48657</v>
      </c>
      <c r="F100" s="266">
        <f>F101</f>
        <v>160025007.03657001</v>
      </c>
      <c r="G100" s="278"/>
      <c r="H100" s="265">
        <f t="shared" ref="H100:H115" si="6">IFERROR(+F100/D100*100,"n.a.")</f>
        <v>14.740690024820896</v>
      </c>
      <c r="I100" s="265">
        <f t="shared" si="5"/>
        <v>99.76576884407261</v>
      </c>
      <c r="K100" s="41"/>
      <c r="L100" s="41"/>
      <c r="M100" s="37"/>
      <c r="N100" s="37"/>
      <c r="O100" s="37"/>
      <c r="P100" s="38"/>
      <c r="Q100" s="38"/>
      <c r="R100" s="39"/>
      <c r="S100" s="40"/>
      <c r="T100" s="40"/>
    </row>
    <row r="101" spans="1:20" ht="10.5" customHeight="1">
      <c r="A101" s="268"/>
      <c r="B101" s="263" t="s">
        <v>41</v>
      </c>
      <c r="C101" s="274">
        <v>1085600516.4419999</v>
      </c>
      <c r="D101" s="274">
        <v>1085600516.4419999</v>
      </c>
      <c r="E101" s="274">
        <v>160400715.48657</v>
      </c>
      <c r="F101" s="274">
        <v>160025007.03657001</v>
      </c>
      <c r="G101" s="11"/>
      <c r="H101" s="14">
        <f t="shared" si="6"/>
        <v>14.740690024820896</v>
      </c>
      <c r="I101" s="14">
        <f t="shared" si="5"/>
        <v>99.76576884407261</v>
      </c>
      <c r="K101" s="41"/>
      <c r="L101" s="41"/>
      <c r="M101" s="37"/>
      <c r="N101" s="37"/>
      <c r="O101" s="37"/>
      <c r="P101" s="38"/>
      <c r="Q101" s="38"/>
      <c r="R101" s="39"/>
      <c r="S101" s="40"/>
      <c r="T101" s="40"/>
    </row>
    <row r="102" spans="1:20" ht="10.5" customHeight="1">
      <c r="A102" s="352" t="s">
        <v>91</v>
      </c>
      <c r="B102" s="352"/>
      <c r="C102" s="266">
        <f>SUM(C103:C106)</f>
        <v>100591419.73417988</v>
      </c>
      <c r="D102" s="266">
        <f>SUM(D103:D106)</f>
        <v>99613521.998067111</v>
      </c>
      <c r="E102" s="266">
        <f>SUM(E103:E106)</f>
        <v>16377365.312580666</v>
      </c>
      <c r="F102" s="266">
        <f>SUM(F103:F106)</f>
        <v>16308094.073625676</v>
      </c>
      <c r="G102" s="278"/>
      <c r="H102" s="265">
        <f t="shared" si="6"/>
        <v>16.371365801062748</v>
      </c>
      <c r="I102" s="265">
        <f t="shared" si="5"/>
        <v>99.577030629573997</v>
      </c>
      <c r="K102" s="41"/>
      <c r="L102" s="41"/>
      <c r="M102" s="37"/>
      <c r="N102" s="37"/>
      <c r="O102" s="37"/>
      <c r="P102" s="38"/>
      <c r="Q102" s="38"/>
      <c r="R102" s="39"/>
      <c r="S102" s="40"/>
      <c r="T102" s="40"/>
    </row>
    <row r="103" spans="1:20" ht="10.5" customHeight="1">
      <c r="A103" s="268"/>
      <c r="B103" s="263" t="s">
        <v>393</v>
      </c>
      <c r="C103" s="261">
        <v>78455138.488897741</v>
      </c>
      <c r="D103" s="261">
        <v>76751561.392784968</v>
      </c>
      <c r="E103" s="274">
        <v>14620065.45267982</v>
      </c>
      <c r="F103" s="274">
        <v>14550864.077380454</v>
      </c>
      <c r="G103" s="11"/>
      <c r="H103" s="14">
        <f t="shared" si="6"/>
        <v>18.958394869538523</v>
      </c>
      <c r="I103" s="14">
        <f t="shared" si="5"/>
        <v>99.526668498692104</v>
      </c>
      <c r="K103" s="41"/>
      <c r="L103" s="41"/>
      <c r="M103" s="37"/>
      <c r="N103" s="37"/>
      <c r="O103" s="37"/>
      <c r="P103" s="38"/>
      <c r="Q103" s="38"/>
      <c r="R103" s="39"/>
      <c r="S103" s="40"/>
      <c r="T103" s="40"/>
    </row>
    <row r="104" spans="1:20" ht="10.5" customHeight="1">
      <c r="A104" s="268"/>
      <c r="B104" s="263" t="s">
        <v>639</v>
      </c>
      <c r="C104" s="261">
        <v>1751954.05</v>
      </c>
      <c r="D104" s="261">
        <v>1751954.0500000003</v>
      </c>
      <c r="E104" s="274">
        <v>541996</v>
      </c>
      <c r="F104" s="274">
        <v>541996</v>
      </c>
      <c r="G104" s="11"/>
      <c r="H104" s="14">
        <f t="shared" si="6"/>
        <v>30.936656129765499</v>
      </c>
      <c r="I104" s="14">
        <f t="shared" ref="I104:I115" si="7">IFERROR(+F104/E104*100,"n.a.")</f>
        <v>100</v>
      </c>
      <c r="K104" s="41"/>
      <c r="L104" s="41"/>
      <c r="M104" s="37"/>
      <c r="N104" s="37"/>
      <c r="O104" s="37"/>
      <c r="P104" s="38"/>
      <c r="Q104" s="38"/>
      <c r="R104" s="39"/>
      <c r="S104" s="40"/>
      <c r="T104" s="40"/>
    </row>
    <row r="105" spans="1:20" ht="10.5" customHeight="1">
      <c r="A105" s="268"/>
      <c r="B105" s="263" t="s">
        <v>638</v>
      </c>
      <c r="C105" s="261">
        <v>999999.99528214789</v>
      </c>
      <c r="D105" s="261">
        <v>999999.99528214778</v>
      </c>
      <c r="E105" s="274">
        <v>257514.45190084571</v>
      </c>
      <c r="F105" s="274">
        <v>257444.58824522173</v>
      </c>
      <c r="G105" s="11"/>
      <c r="H105" s="14">
        <f t="shared" si="6"/>
        <v>25.744458945980725</v>
      </c>
      <c r="I105" s="14">
        <f t="shared" si="7"/>
        <v>99.97287000589354</v>
      </c>
      <c r="K105" s="41"/>
      <c r="L105" s="41"/>
      <c r="M105" s="37"/>
      <c r="N105" s="37"/>
      <c r="O105" s="37"/>
      <c r="P105" s="38"/>
      <c r="Q105" s="38"/>
      <c r="R105" s="39"/>
      <c r="S105" s="40"/>
      <c r="T105" s="40"/>
    </row>
    <row r="106" spans="1:20" ht="10.5" customHeight="1">
      <c r="A106" s="268"/>
      <c r="B106" s="263" t="s">
        <v>637</v>
      </c>
      <c r="C106" s="261">
        <v>19384327.199999999</v>
      </c>
      <c r="D106" s="261">
        <v>20110006.560000002</v>
      </c>
      <c r="E106" s="274">
        <v>957789.40799999994</v>
      </c>
      <c r="F106" s="274">
        <v>957789.40799999994</v>
      </c>
      <c r="G106" s="11"/>
      <c r="H106" s="14">
        <f t="shared" si="6"/>
        <v>4.762750350888</v>
      </c>
      <c r="I106" s="14">
        <f t="shared" si="7"/>
        <v>100</v>
      </c>
      <c r="K106" s="41"/>
      <c r="L106" s="41"/>
      <c r="M106" s="37"/>
      <c r="N106" s="37"/>
      <c r="O106" s="37"/>
      <c r="P106" s="38"/>
      <c r="Q106" s="38"/>
      <c r="R106" s="39"/>
      <c r="S106" s="40"/>
      <c r="T106" s="40"/>
    </row>
    <row r="107" spans="1:20" ht="10.5" customHeight="1">
      <c r="A107" s="352" t="s">
        <v>681</v>
      </c>
      <c r="B107" s="352"/>
      <c r="C107" s="266">
        <f>SUM(C108:C111)</f>
        <v>85340971099.518097</v>
      </c>
      <c r="D107" s="266">
        <f>SUM(D108:D111)</f>
        <v>84168212525.012741</v>
      </c>
      <c r="E107" s="266">
        <f>SUM(E108:E111)</f>
        <v>16147027137.217199</v>
      </c>
      <c r="F107" s="266">
        <f>SUM(F108:F111)</f>
        <v>14440317747.163454</v>
      </c>
      <c r="G107" s="278"/>
      <c r="H107" s="265">
        <f t="shared" si="6"/>
        <v>17.156498057829307</v>
      </c>
      <c r="I107" s="265">
        <f t="shared" si="7"/>
        <v>89.430194328961278</v>
      </c>
      <c r="K107" s="41"/>
      <c r="L107" s="41"/>
      <c r="M107" s="37"/>
      <c r="N107" s="37"/>
      <c r="O107" s="37"/>
      <c r="P107" s="38"/>
      <c r="Q107" s="38"/>
      <c r="R107" s="39"/>
      <c r="S107" s="40"/>
      <c r="T107" s="40"/>
    </row>
    <row r="108" spans="1:20" ht="10.5" customHeight="1">
      <c r="A108" s="268"/>
      <c r="B108" s="263" t="s">
        <v>538</v>
      </c>
      <c r="C108" s="261">
        <v>68948654358.101196</v>
      </c>
      <c r="D108" s="261">
        <v>67539458222.987343</v>
      </c>
      <c r="E108" s="274">
        <v>12534532069.9767</v>
      </c>
      <c r="F108" s="274">
        <v>11048362961.962021</v>
      </c>
      <c r="G108" s="11"/>
      <c r="H108" s="14">
        <f t="shared" si="6"/>
        <v>16.358382570207919</v>
      </c>
      <c r="I108" s="14">
        <f t="shared" si="7"/>
        <v>88.143401766273982</v>
      </c>
      <c r="K108" s="41"/>
      <c r="L108" s="41"/>
      <c r="M108" s="37"/>
      <c r="N108" s="37"/>
      <c r="O108" s="37"/>
      <c r="P108" s="38"/>
      <c r="Q108" s="38"/>
      <c r="R108" s="39"/>
      <c r="S108" s="40"/>
      <c r="T108" s="40"/>
    </row>
    <row r="109" spans="1:20" ht="10.5" customHeight="1">
      <c r="A109" s="268"/>
      <c r="B109" s="263" t="s">
        <v>636</v>
      </c>
      <c r="C109" s="261">
        <v>1723763979</v>
      </c>
      <c r="D109" s="261">
        <v>1820380650</v>
      </c>
      <c r="E109" s="274">
        <v>382614021</v>
      </c>
      <c r="F109" s="274">
        <v>339489983.18999791</v>
      </c>
      <c r="G109" s="11"/>
      <c r="H109" s="14">
        <f t="shared" si="6"/>
        <v>18.649395289386199</v>
      </c>
      <c r="I109" s="14">
        <f t="shared" si="7"/>
        <v>88.729101537551315</v>
      </c>
      <c r="K109" s="41"/>
      <c r="L109" s="41"/>
      <c r="M109" s="37"/>
      <c r="N109" s="37"/>
      <c r="O109" s="37"/>
      <c r="P109" s="38"/>
      <c r="Q109" s="38"/>
      <c r="R109" s="39"/>
      <c r="S109" s="40"/>
      <c r="T109" s="40"/>
    </row>
    <row r="110" spans="1:20" ht="10.5" customHeight="1">
      <c r="A110" s="268"/>
      <c r="B110" s="263" t="s">
        <v>62</v>
      </c>
      <c r="C110" s="261">
        <v>3972659500.4169002</v>
      </c>
      <c r="D110" s="261">
        <v>4133050009.0254002</v>
      </c>
      <c r="E110" s="274">
        <v>688013152.24049997</v>
      </c>
      <c r="F110" s="274">
        <v>664149488.93141353</v>
      </c>
      <c r="G110" s="11"/>
      <c r="H110" s="14">
        <f t="shared" si="6"/>
        <v>16.069234281731429</v>
      </c>
      <c r="I110" s="14">
        <f t="shared" si="7"/>
        <v>96.531510592293927</v>
      </c>
      <c r="K110" s="41"/>
      <c r="L110" s="41"/>
      <c r="M110" s="37"/>
      <c r="N110" s="37"/>
      <c r="O110" s="37"/>
      <c r="P110" s="38"/>
      <c r="Q110" s="38"/>
      <c r="R110" s="39"/>
      <c r="S110" s="40"/>
      <c r="T110" s="40"/>
    </row>
    <row r="111" spans="1:20" ht="10.5" customHeight="1">
      <c r="A111" s="268"/>
      <c r="B111" s="263" t="s">
        <v>388</v>
      </c>
      <c r="C111" s="261">
        <v>10695893262</v>
      </c>
      <c r="D111" s="261">
        <v>10675323643</v>
      </c>
      <c r="E111" s="274">
        <v>2541867894</v>
      </c>
      <c r="F111" s="274">
        <v>2388315313.0800209</v>
      </c>
      <c r="G111" s="11"/>
      <c r="H111" s="14">
        <f t="shared" si="6"/>
        <v>22.372298891810008</v>
      </c>
      <c r="I111" s="14">
        <f t="shared" si="7"/>
        <v>93.959065249518474</v>
      </c>
      <c r="K111" s="41"/>
      <c r="L111" s="41"/>
      <c r="M111" s="37"/>
      <c r="N111" s="37"/>
      <c r="O111" s="37"/>
      <c r="P111" s="38"/>
      <c r="Q111" s="38"/>
      <c r="R111" s="39"/>
      <c r="S111" s="40"/>
      <c r="T111" s="40"/>
    </row>
    <row r="112" spans="1:20" ht="10.5" customHeight="1">
      <c r="A112" s="352" t="s">
        <v>265</v>
      </c>
      <c r="B112" s="352"/>
      <c r="C112" s="266">
        <f>SUM(C113:C115)</f>
        <v>11552199344.929993</v>
      </c>
      <c r="D112" s="266">
        <f>SUM(D113:D115)</f>
        <v>11811426694.520014</v>
      </c>
      <c r="E112" s="266">
        <f>SUM(E113:E115)</f>
        <v>3257580857.9700031</v>
      </c>
      <c r="F112" s="266">
        <f>SUM(F113:F115)</f>
        <v>3113833000.650013</v>
      </c>
      <c r="G112" s="278"/>
      <c r="H112" s="265">
        <f t="shared" si="6"/>
        <v>26.362886391147782</v>
      </c>
      <c r="I112" s="265">
        <f t="shared" si="7"/>
        <v>95.587281986622173</v>
      </c>
      <c r="K112" s="41"/>
      <c r="L112" s="41"/>
      <c r="M112" s="37"/>
      <c r="N112" s="37"/>
      <c r="O112" s="37"/>
      <c r="P112" s="38"/>
      <c r="Q112" s="38"/>
      <c r="R112" s="39"/>
      <c r="S112" s="40"/>
      <c r="T112" s="40"/>
    </row>
    <row r="113" spans="1:20" ht="10.5" customHeight="1">
      <c r="A113" s="268"/>
      <c r="B113" s="263" t="s">
        <v>536</v>
      </c>
      <c r="C113" s="261">
        <v>9576437045.9099922</v>
      </c>
      <c r="D113" s="274">
        <v>9696053786.0400143</v>
      </c>
      <c r="E113" s="274">
        <v>2736671515.9200034</v>
      </c>
      <c r="F113" s="274">
        <v>2606321370.090013</v>
      </c>
      <c r="G113" s="11"/>
      <c r="H113" s="14">
        <f t="shared" si="6"/>
        <v>26.880228055690957</v>
      </c>
      <c r="I113" s="14">
        <f t="shared" si="7"/>
        <v>95.236909323179404</v>
      </c>
      <c r="K113" s="41"/>
      <c r="L113" s="41"/>
      <c r="M113" s="37"/>
      <c r="N113" s="37"/>
      <c r="O113" s="37"/>
      <c r="P113" s="38"/>
      <c r="Q113" s="38"/>
      <c r="R113" s="39"/>
      <c r="S113" s="40"/>
      <c r="T113" s="40"/>
    </row>
    <row r="114" spans="1:20">
      <c r="A114" s="268"/>
      <c r="B114" s="263" t="s">
        <v>636</v>
      </c>
      <c r="C114" s="261">
        <v>1658459480</v>
      </c>
      <c r="D114" s="274">
        <v>1797701794</v>
      </c>
      <c r="E114" s="274">
        <v>437850615</v>
      </c>
      <c r="F114" s="274">
        <v>437850615</v>
      </c>
      <c r="G114" s="11"/>
      <c r="H114" s="14">
        <f t="shared" si="6"/>
        <v>24.356131615453013</v>
      </c>
      <c r="I114" s="14">
        <f t="shared" si="7"/>
        <v>100</v>
      </c>
      <c r="K114" s="41"/>
      <c r="L114" s="41"/>
      <c r="M114" s="37"/>
      <c r="N114" s="37"/>
      <c r="O114" s="37"/>
      <c r="P114" s="38"/>
      <c r="Q114" s="38"/>
      <c r="R114" s="39"/>
      <c r="S114" s="40"/>
      <c r="T114" s="40"/>
    </row>
    <row r="115" spans="1:20" ht="12.75" thickBot="1">
      <c r="A115" s="277"/>
      <c r="B115" s="276" t="s">
        <v>62</v>
      </c>
      <c r="C115" s="275">
        <v>317302819.01999986</v>
      </c>
      <c r="D115" s="274">
        <v>317671114.47999924</v>
      </c>
      <c r="E115" s="274">
        <v>83058727.049999952</v>
      </c>
      <c r="F115" s="274">
        <v>69661015.560000166</v>
      </c>
      <c r="G115" s="273"/>
      <c r="H115" s="272">
        <f t="shared" si="6"/>
        <v>21.928659039091219</v>
      </c>
      <c r="I115" s="272">
        <f t="shared" si="7"/>
        <v>83.869592075574928</v>
      </c>
      <c r="K115" s="41"/>
      <c r="L115" s="41"/>
      <c r="M115" s="37"/>
      <c r="N115" s="37"/>
      <c r="O115" s="37"/>
      <c r="P115" s="38"/>
      <c r="Q115" s="38"/>
      <c r="R115" s="39"/>
      <c r="S115" s="40"/>
      <c r="T115" s="40"/>
    </row>
    <row r="116" spans="1:20" ht="27" customHeight="1">
      <c r="A116" s="353" t="s">
        <v>635</v>
      </c>
      <c r="B116" s="354"/>
      <c r="C116" s="354"/>
      <c r="D116" s="354"/>
      <c r="E116" s="354"/>
      <c r="F116" s="354"/>
      <c r="G116" s="354"/>
      <c r="H116" s="354"/>
      <c r="I116" s="354"/>
    </row>
    <row r="117" spans="1:20" ht="12" customHeight="1">
      <c r="A117" s="324" t="s">
        <v>634</v>
      </c>
      <c r="B117" s="324"/>
      <c r="C117" s="324"/>
      <c r="D117" s="324"/>
      <c r="E117" s="324"/>
      <c r="F117" s="324"/>
      <c r="G117" s="324"/>
      <c r="H117" s="324"/>
      <c r="I117" s="324"/>
    </row>
    <row r="118" spans="1:20" ht="9" customHeight="1">
      <c r="A118" s="324" t="s">
        <v>36</v>
      </c>
      <c r="B118" s="324"/>
      <c r="C118" s="324"/>
      <c r="D118" s="324"/>
      <c r="E118" s="324"/>
      <c r="F118" s="324"/>
      <c r="G118" s="324"/>
      <c r="H118" s="6"/>
      <c r="I118" s="6"/>
    </row>
    <row r="119" spans="1:20">
      <c r="A119" s="8"/>
      <c r="B119" s="8"/>
      <c r="C119" s="8"/>
      <c r="D119" s="9"/>
      <c r="E119" s="9"/>
      <c r="F119" s="9"/>
      <c r="G119" s="9"/>
      <c r="H119" s="8"/>
      <c r="I119" s="8"/>
    </row>
    <row r="120" spans="1:20">
      <c r="B120" s="28"/>
      <c r="C120" s="28"/>
      <c r="D120" s="28"/>
      <c r="E120" s="28"/>
      <c r="F120" s="28"/>
    </row>
    <row r="121" spans="1:20">
      <c r="B121" s="28"/>
      <c r="C121" s="28"/>
      <c r="D121" s="28"/>
      <c r="E121" s="28"/>
      <c r="F121" s="28"/>
      <c r="H121" s="108"/>
      <c r="I121" s="108"/>
      <c r="J121" s="108"/>
      <c r="K121" s="108"/>
    </row>
    <row r="122" spans="1:20">
      <c r="B122" s="260"/>
      <c r="C122" s="260"/>
      <c r="D122" s="260"/>
      <c r="E122" s="260"/>
      <c r="F122" s="28"/>
      <c r="H122" s="108"/>
      <c r="I122" s="108"/>
      <c r="J122" s="108"/>
      <c r="K122" s="108"/>
    </row>
    <row r="123" spans="1:20">
      <c r="B123" s="190"/>
      <c r="C123" s="191"/>
      <c r="D123" s="191"/>
      <c r="E123" s="191"/>
      <c r="F123" s="108"/>
      <c r="G123" s="259"/>
      <c r="H123" s="108"/>
      <c r="I123" s="108"/>
      <c r="J123" s="108"/>
      <c r="K123" s="108"/>
    </row>
    <row r="124" spans="1:20">
      <c r="B124" s="190"/>
      <c r="C124" s="191"/>
      <c r="D124" s="191"/>
      <c r="E124" s="191"/>
      <c r="F124" s="108"/>
      <c r="G124" s="259"/>
      <c r="H124" s="108"/>
      <c r="I124" s="108"/>
      <c r="J124" s="108"/>
      <c r="K124" s="108"/>
    </row>
    <row r="125" spans="1:20">
      <c r="B125" s="190"/>
      <c r="C125" s="191"/>
      <c r="D125" s="191"/>
      <c r="E125" s="191"/>
      <c r="F125" s="108"/>
      <c r="G125" s="259"/>
      <c r="H125" s="108"/>
      <c r="I125" s="108"/>
      <c r="J125" s="108"/>
      <c r="K125" s="108"/>
    </row>
    <row r="126" spans="1:20">
      <c r="B126" s="190"/>
      <c r="C126" s="191"/>
      <c r="D126" s="191"/>
      <c r="E126" s="191"/>
      <c r="F126" s="108"/>
      <c r="G126" s="259"/>
      <c r="H126" s="108"/>
      <c r="I126" s="108"/>
      <c r="J126" s="108"/>
      <c r="K126" s="108"/>
    </row>
    <row r="127" spans="1:20">
      <c r="B127" s="190"/>
      <c r="C127" s="191"/>
      <c r="D127" s="191"/>
      <c r="E127" s="191"/>
      <c r="F127" s="108"/>
      <c r="G127" s="259"/>
      <c r="H127" s="108"/>
      <c r="I127" s="108"/>
      <c r="J127" s="108"/>
      <c r="K127" s="108"/>
    </row>
    <row r="128" spans="1:20">
      <c r="B128" s="190"/>
      <c r="C128" s="191"/>
      <c r="D128" s="191"/>
      <c r="E128" s="191"/>
      <c r="F128" s="108"/>
      <c r="G128" s="259"/>
      <c r="H128" s="108"/>
      <c r="I128" s="108"/>
      <c r="J128" s="108"/>
      <c r="K128" s="108"/>
    </row>
    <row r="129" spans="2:11">
      <c r="B129" s="190"/>
      <c r="C129" s="191"/>
      <c r="D129" s="191"/>
      <c r="E129" s="191"/>
      <c r="F129" s="108"/>
      <c r="G129" s="259"/>
      <c r="H129" s="108"/>
      <c r="I129" s="108"/>
      <c r="J129" s="108"/>
      <c r="K129" s="108"/>
    </row>
    <row r="130" spans="2:11">
      <c r="B130" s="190"/>
      <c r="C130" s="191"/>
      <c r="D130" s="191"/>
      <c r="E130" s="191"/>
      <c r="F130" s="108"/>
      <c r="G130" s="259"/>
      <c r="H130" s="108"/>
      <c r="I130" s="108"/>
      <c r="J130" s="108"/>
      <c r="K130" s="108"/>
    </row>
    <row r="131" spans="2:11">
      <c r="B131" s="190"/>
      <c r="C131" s="191"/>
      <c r="D131" s="191"/>
      <c r="E131" s="191"/>
      <c r="F131" s="108"/>
      <c r="G131" s="259"/>
      <c r="H131" s="108"/>
      <c r="I131" s="108"/>
      <c r="J131" s="108"/>
      <c r="K131" s="108"/>
    </row>
    <row r="132" spans="2:11">
      <c r="B132" s="190"/>
      <c r="C132" s="191"/>
      <c r="D132" s="191"/>
      <c r="E132" s="191"/>
      <c r="F132" s="108"/>
      <c r="G132" s="259"/>
      <c r="H132" s="108"/>
      <c r="I132" s="108"/>
      <c r="J132" s="108"/>
      <c r="K132" s="108"/>
    </row>
    <row r="133" spans="2:11">
      <c r="B133" s="190"/>
      <c r="C133" s="191"/>
      <c r="D133" s="191"/>
      <c r="E133" s="191"/>
      <c r="F133" s="108"/>
      <c r="G133" s="259"/>
      <c r="H133" s="108"/>
      <c r="I133" s="108"/>
      <c r="J133" s="108"/>
      <c r="K133" s="108"/>
    </row>
    <row r="134" spans="2:11">
      <c r="B134" s="190"/>
      <c r="C134" s="191"/>
      <c r="D134" s="191"/>
      <c r="E134" s="191"/>
      <c r="F134" s="108"/>
      <c r="G134" s="259"/>
      <c r="H134" s="108"/>
      <c r="I134" s="108"/>
      <c r="J134" s="108"/>
      <c r="K134" s="108"/>
    </row>
    <row r="135" spans="2:11">
      <c r="B135" s="190"/>
      <c r="C135" s="191"/>
      <c r="D135" s="191"/>
      <c r="E135" s="191"/>
      <c r="F135" s="108"/>
      <c r="G135" s="259"/>
      <c r="H135" s="108"/>
      <c r="I135" s="108"/>
      <c r="J135" s="108"/>
      <c r="K135" s="108"/>
    </row>
    <row r="136" spans="2:11">
      <c r="B136" s="190"/>
      <c r="C136" s="191"/>
      <c r="D136" s="191"/>
      <c r="E136" s="191"/>
      <c r="F136" s="108"/>
      <c r="G136" s="259"/>
      <c r="H136" s="108"/>
      <c r="I136" s="108"/>
      <c r="J136" s="108"/>
      <c r="K136" s="108"/>
    </row>
    <row r="137" spans="2:11">
      <c r="B137" s="190"/>
      <c r="C137" s="191"/>
      <c r="D137" s="191"/>
      <c r="E137" s="191"/>
      <c r="F137" s="108"/>
      <c r="G137" s="259"/>
      <c r="H137" s="108"/>
      <c r="I137" s="108"/>
      <c r="J137" s="108"/>
      <c r="K137" s="108"/>
    </row>
    <row r="138" spans="2:11">
      <c r="B138" s="190"/>
      <c r="C138" s="191"/>
      <c r="D138" s="191"/>
      <c r="E138" s="191"/>
      <c r="F138" s="108"/>
      <c r="G138" s="259"/>
      <c r="H138" s="108"/>
      <c r="I138" s="108"/>
      <c r="J138" s="108"/>
      <c r="K138" s="108"/>
    </row>
    <row r="139" spans="2:11">
      <c r="H139" s="108"/>
      <c r="I139" s="108"/>
      <c r="J139" s="108"/>
      <c r="K139" s="108"/>
    </row>
  </sheetData>
  <mergeCells count="31">
    <mergeCell ref="A44:B44"/>
    <mergeCell ref="A1:B1"/>
    <mergeCell ref="A3:I3"/>
    <mergeCell ref="A4:A7"/>
    <mergeCell ref="B4:B7"/>
    <mergeCell ref="E4:F4"/>
    <mergeCell ref="H4:I5"/>
    <mergeCell ref="C5:C6"/>
    <mergeCell ref="D5:D6"/>
    <mergeCell ref="E5:E6"/>
    <mergeCell ref="A8:B8"/>
    <mergeCell ref="A9:B9"/>
    <mergeCell ref="A14:B14"/>
    <mergeCell ref="A16:B16"/>
    <mergeCell ref="A18:B18"/>
    <mergeCell ref="A81:B81"/>
    <mergeCell ref="A85:B85"/>
    <mergeCell ref="A96:B96"/>
    <mergeCell ref="A98:B98"/>
    <mergeCell ref="A100:B100"/>
    <mergeCell ref="A102:B102"/>
    <mergeCell ref="A112:B112"/>
    <mergeCell ref="A116:I116"/>
    <mergeCell ref="A118:G118"/>
    <mergeCell ref="A117:I117"/>
    <mergeCell ref="A107:B107"/>
    <mergeCell ref="A61:B61"/>
    <mergeCell ref="A63:B63"/>
    <mergeCell ref="A68:B68"/>
    <mergeCell ref="A70:B70"/>
    <mergeCell ref="A79:B79"/>
  </mergeCells>
  <conditionalFormatting sqref="S8:T8 S10:T10">
    <cfRule type="cellIs" dxfId="35" priority="17" operator="greaterThan">
      <formula>0.1</formula>
    </cfRule>
    <cfRule type="cellIs" dxfId="34" priority="18" operator="greaterThan">
      <formula>1</formula>
    </cfRule>
  </conditionalFormatting>
  <conditionalFormatting sqref="S8:T8 S10:T10">
    <cfRule type="cellIs" dxfId="33" priority="19" operator="greaterThan">
      <formula>0</formula>
    </cfRule>
    <cfRule type="cellIs" dxfId="32" priority="20" operator="greaterThan">
      <formula>1</formula>
    </cfRule>
  </conditionalFormatting>
  <conditionalFormatting sqref="T8:T115">
    <cfRule type="cellIs" dxfId="31" priority="1" operator="greaterThan">
      <formula>0.1</formula>
    </cfRule>
    <cfRule type="cellIs" dxfId="30" priority="2" operator="greaterThan">
      <formula>1</formula>
    </cfRule>
  </conditionalFormatting>
  <conditionalFormatting sqref="T8:T115">
    <cfRule type="cellIs" dxfId="29" priority="9" operator="greaterThan">
      <formula>0.1</formula>
    </cfRule>
    <cfRule type="cellIs" dxfId="28" priority="10" operator="greaterThan">
      <formula>1</formula>
    </cfRule>
  </conditionalFormatting>
  <conditionalFormatting sqref="S8:S115">
    <cfRule type="cellIs" dxfId="27" priority="15" operator="greaterThan">
      <formula>0</formula>
    </cfRule>
    <cfRule type="cellIs" dxfId="26" priority="16" operator="greaterThan">
      <formula>1</formula>
    </cfRule>
  </conditionalFormatting>
  <conditionalFormatting sqref="S8:S115">
    <cfRule type="cellIs" dxfId="25" priority="13" operator="greaterThan">
      <formula>0.1</formula>
    </cfRule>
    <cfRule type="cellIs" dxfId="24" priority="14" operator="greaterThan">
      <formula>1</formula>
    </cfRule>
  </conditionalFormatting>
  <conditionalFormatting sqref="T8:T115">
    <cfRule type="cellIs" dxfId="23" priority="11" operator="greaterThan">
      <formula>0</formula>
    </cfRule>
    <cfRule type="cellIs" dxfId="22" priority="12" operator="greaterThan">
      <formula>1</formula>
    </cfRule>
  </conditionalFormatting>
  <conditionalFormatting sqref="S8:S115">
    <cfRule type="cellIs" dxfId="21" priority="7" operator="greaterThan">
      <formula>0</formula>
    </cfRule>
    <cfRule type="cellIs" dxfId="20" priority="8" operator="greaterThan">
      <formula>1</formula>
    </cfRule>
  </conditionalFormatting>
  <conditionalFormatting sqref="S8:S115">
    <cfRule type="cellIs" dxfId="19" priority="5" operator="greaterThan">
      <formula>0.1</formula>
    </cfRule>
    <cfRule type="cellIs" dxfId="18" priority="6" operator="greaterThan">
      <formula>1</formula>
    </cfRule>
  </conditionalFormatting>
  <conditionalFormatting sqref="T8:T115">
    <cfRule type="cellIs" dxfId="17" priority="3" operator="greaterThan">
      <formula>0</formula>
    </cfRule>
    <cfRule type="cellIs" dxfId="16"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13'!Área_de_impresión</vt:lpstr>
      <vt:lpstr>'Anexo 14'!Área_de_impresión</vt:lpstr>
      <vt:lpstr>'Anexo 16 '!Área_de_impresión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16 '!Títulos_a_imprimir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del Socorro Elizalde Mata</dc:creator>
  <cp:lastModifiedBy>Usuario de Windows</cp:lastModifiedBy>
  <cp:lastPrinted>2016-07-12T18:58:45Z</cp:lastPrinted>
  <dcterms:created xsi:type="dcterms:W3CDTF">2014-07-23T17:41:59Z</dcterms:created>
  <dcterms:modified xsi:type="dcterms:W3CDTF">2017-04-27T20:21:18Z</dcterms:modified>
</cp:coreProperties>
</file>