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triana_carcano\Documents\Next\4. Trimestrales\Trimestral 2015\3T\Transversales\Finales\"/>
    </mc:Choice>
  </mc:AlternateContent>
  <bookViews>
    <workbookView xWindow="0" yWindow="0" windowWidth="25200" windowHeight="12045"/>
  </bookViews>
  <sheets>
    <sheet name="Anexo 10" sheetId="8" r:id="rId1"/>
    <sheet name="Anexo 11" sheetId="7" r:id="rId2"/>
    <sheet name="Anexo 12" sheetId="6" r:id="rId3"/>
    <sheet name="Anexo 13" sheetId="5" r:id="rId4"/>
    <sheet name="Anexo 14" sheetId="4" r:id="rId5"/>
    <sheet name="Anexo 15" sheetId="10" r:id="rId6"/>
    <sheet name="Anexo 16" sheetId="11" r:id="rId7"/>
    <sheet name="Anexo 17" sheetId="9" r:id="rId8"/>
    <sheet name="Anexo 18" sheetId="3" r:id="rId9"/>
    <sheet name="Anexo 19" sheetId="2"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a" localSheetId="1">#N/A</definedName>
    <definedName name="\a">#N/A</definedName>
    <definedName name="\b" localSheetId="1">#N/A</definedName>
    <definedName name="\b">#N/A</definedName>
    <definedName name="\c" localSheetId="0">#REF!</definedName>
    <definedName name="\c" localSheetId="1">#REF!</definedName>
    <definedName name="\c" localSheetId="2">#REF!</definedName>
    <definedName name="\c" localSheetId="3">#REF!</definedName>
    <definedName name="\c" localSheetId="5">#REF!</definedName>
    <definedName name="\c" localSheetId="6">#REF!</definedName>
    <definedName name="\c" localSheetId="7">#REF!</definedName>
    <definedName name="\c" localSheetId="8">#REF!</definedName>
    <definedName name="\c">#REF!</definedName>
    <definedName name="\p" localSheetId="1">#N/A</definedName>
    <definedName name="\p">#N/A</definedName>
    <definedName name="\s">#N/A</definedName>
    <definedName name="\z" localSheetId="0">#REF!</definedName>
    <definedName name="\z" localSheetId="1">#REF!</definedName>
    <definedName name="\z" localSheetId="2">#REF!</definedName>
    <definedName name="\z" localSheetId="3">#REF!</definedName>
    <definedName name="\z" localSheetId="5">#REF!</definedName>
    <definedName name="\z" localSheetId="6">#REF!</definedName>
    <definedName name="\z" localSheetId="7">#REF!</definedName>
    <definedName name="\z" localSheetId="8">#REF!</definedName>
    <definedName name="\z">#REF!</definedName>
    <definedName name="_________ABR1" localSheetId="0">[1]!ABR&amp;[1]!MAY&amp;[1]!JUN&amp;[1]!JUL&amp;[1]!AGO&amp;[1]!SEP</definedName>
    <definedName name="_________ABR1" localSheetId="2">[2]!ABR&amp;[2]!MAY&amp;[2]!JUN&amp;[2]!JUL&amp;[2]!AGO&amp;[2]!SEP</definedName>
    <definedName name="_________ABR1" localSheetId="3">[1]!ABR&amp;[1]!MAY&amp;[1]!JUN&amp;[1]!JUL&amp;[1]!AGO&amp;[1]!SEP</definedName>
    <definedName name="_________ABR1" localSheetId="6">[2]!ABR&amp;[2]!MAY&amp;[2]!JUN&amp;[2]!JUL&amp;[2]!AGO&amp;[2]!SEP</definedName>
    <definedName name="_________ABR1" localSheetId="7">[2]!ABR&amp;[2]!MAY&amp;[2]!JUN&amp;[2]!JUL&amp;[2]!AGO&amp;[2]!SEP</definedName>
    <definedName name="_________ABR1">[3]!ABR&amp;[3]!MAY&amp;[3]!JUN&amp;[3]!JUL&amp;[3]!AGO&amp;[3]!SEP</definedName>
    <definedName name="_________AGO1" localSheetId="0">[1]!AGO&amp;[1]!SEP&amp;[1]!OCT&amp;[1]!NOV&amp;[1]!DIC</definedName>
    <definedName name="_________AGO1" localSheetId="2">[2]!AGO&amp;[2]!SEP&amp;[2]!OCT&amp;[2]!NOV&amp;[2]!DIC</definedName>
    <definedName name="_________AGO1" localSheetId="3">[1]!AGO&amp;[1]!SEP&amp;[1]!OCT&amp;[1]!NOV&amp;[1]!DIC</definedName>
    <definedName name="_________AGO1" localSheetId="6">[2]!AGO&amp;[2]!SEP&amp;[2]!OCT&amp;[2]!NOV&amp;[2]!DIC</definedName>
    <definedName name="_________AGO1" localSheetId="7">[2]!AGO&amp;[2]!SEP&amp;[2]!OCT&amp;[2]!NOV&amp;[2]!DIC</definedName>
    <definedName name="_________AGO1">[3]!AGO&amp;[3]!SEP&amp;[3]!OCT&amp;[3]!NOV&amp;[3]!DIC</definedName>
    <definedName name="_________FEB1" localSheetId="0">[1]!FEB&amp;[1]!MAR&amp;[1]!ABR&amp;[1]!MAY&amp;[1]!JUN&amp;[1]!JUL</definedName>
    <definedName name="_________FEB1" localSheetId="2">[2]!FEB&amp;[2]!MAR&amp;[2]!ABR&amp;[2]!MAY&amp;[2]!JUN&amp;[2]!JUL</definedName>
    <definedName name="_________FEB1" localSheetId="3">[1]!FEB&amp;[1]!MAR&amp;[1]!ABR&amp;[1]!MAY&amp;[1]!JUN&amp;[1]!JUL</definedName>
    <definedName name="_________FEB1" localSheetId="6">[2]!FEB&amp;[2]!MAR&amp;[2]!ABR&amp;[2]!MAY&amp;[2]!JUN&amp;[2]!JUL</definedName>
    <definedName name="_________FEB1" localSheetId="7">[2]!FEB&amp;[2]!MAR&amp;[2]!ABR&amp;[2]!MAY&amp;[2]!JUN&amp;[2]!JUL</definedName>
    <definedName name="_________FEB1">[3]!FEB&amp;[3]!MAR&amp;[3]!ABR&amp;[3]!MAY&amp;[3]!JUN&amp;[3]!JUL</definedName>
    <definedName name="_________JUL1" localSheetId="0">[1]!JUL&amp;[1]!AGO&amp;[1]!SEP&amp;[1]!OCT&amp;[1]!NOV</definedName>
    <definedName name="_________JUL1" localSheetId="2">[2]!JUL&amp;[2]!AGO&amp;[2]!SEP&amp;[2]!OCT&amp;[2]!NOV</definedName>
    <definedName name="_________JUL1" localSheetId="3">[1]!JUL&amp;[1]!AGO&amp;[1]!SEP&amp;[1]!OCT&amp;[1]!NOV</definedName>
    <definedName name="_________JUL1" localSheetId="6">[2]!JUL&amp;[2]!AGO&amp;[2]!SEP&amp;[2]!OCT&amp;[2]!NOV</definedName>
    <definedName name="_________JUL1" localSheetId="7">[2]!JUL&amp;[2]!AGO&amp;[2]!SEP&amp;[2]!OCT&amp;[2]!NOV</definedName>
    <definedName name="_________JUL1">[3]!JUL&amp;[3]!AGO&amp;[3]!SEP&amp;[3]!OCT&amp;[3]!NOV</definedName>
    <definedName name="_________JUN1" localSheetId="0">[1]!JUN&amp;[1]!JUL&amp;[1]!AGO&amp;[1]!SEP&amp;[1]!OCT</definedName>
    <definedName name="_________JUN1" localSheetId="2">[2]!JUN&amp;[2]!JUL&amp;[2]!AGO&amp;[2]!SEP&amp;[2]!OCT</definedName>
    <definedName name="_________JUN1" localSheetId="3">[1]!JUN&amp;[1]!JUL&amp;[1]!AGO&amp;[1]!SEP&amp;[1]!OCT</definedName>
    <definedName name="_________JUN1" localSheetId="6">[2]!JUN&amp;[2]!JUL&amp;[2]!AGO&amp;[2]!SEP&amp;[2]!OCT</definedName>
    <definedName name="_________JUN1" localSheetId="7">[2]!JUN&amp;[2]!JUL&amp;[2]!AGO&amp;[2]!SEP&amp;[2]!OCT</definedName>
    <definedName name="_________JUN1">[3]!JUN&amp;[3]!JUL&amp;[3]!AGO&amp;[3]!SEP&amp;[3]!OCT</definedName>
    <definedName name="_________MAR1" localSheetId="0">[1]!MAR&amp;[1]!ABR&amp;[1]!MAY&amp;[1]!JUN&amp;[1]!JUL&amp;[1]!AGO</definedName>
    <definedName name="_________MAR1" localSheetId="2">[2]!MAR&amp;[2]!ABR&amp;[2]!MAY&amp;[2]!JUN&amp;[2]!JUL&amp;[2]!AGO</definedName>
    <definedName name="_________MAR1" localSheetId="3">[1]!MAR&amp;[1]!ABR&amp;[1]!MAY&amp;[1]!JUN&amp;[1]!JUL&amp;[1]!AGO</definedName>
    <definedName name="_________MAR1" localSheetId="6">[2]!MAR&amp;[2]!ABR&amp;[2]!MAY&amp;[2]!JUN&amp;[2]!JUL&amp;[2]!AGO</definedName>
    <definedName name="_________MAR1" localSheetId="7">[2]!MAR&amp;[2]!ABR&amp;[2]!MAY&amp;[2]!JUN&amp;[2]!JUL&amp;[2]!AGO</definedName>
    <definedName name="_________MAR1">[3]!MAR&amp;[3]!ABR&amp;[3]!MAY&amp;[3]!JUN&amp;[3]!JUL&amp;[3]!AGO</definedName>
    <definedName name="_________MAY1" localSheetId="0">[1]!MAY&amp;[1]!JUN&amp;[1]!JUL&amp;[1]!AGO&amp;[1]!SEP</definedName>
    <definedName name="_________MAY1" localSheetId="2">[2]!MAY&amp;[2]!JUN&amp;[2]!JUL&amp;[2]!AGO&amp;[2]!SEP</definedName>
    <definedName name="_________MAY1" localSheetId="3">[1]!MAY&amp;[1]!JUN&amp;[1]!JUL&amp;[1]!AGO&amp;[1]!SEP</definedName>
    <definedName name="_________MAY1" localSheetId="6">[2]!MAY&amp;[2]!JUN&amp;[2]!JUL&amp;[2]!AGO&amp;[2]!SEP</definedName>
    <definedName name="_________MAY1" localSheetId="7">[2]!MAY&amp;[2]!JUN&amp;[2]!JUL&amp;[2]!AGO&amp;[2]!SEP</definedName>
    <definedName name="_________MAY1">[3]!MAY&amp;[3]!JUN&amp;[3]!JUL&amp;[3]!AGO&amp;[3]!SEP</definedName>
    <definedName name="_________NOV1" localSheetId="0">[1]!NOV&amp;[1]!DIC</definedName>
    <definedName name="_________NOV1" localSheetId="2">[2]!NOV&amp;[2]!DIC</definedName>
    <definedName name="_________NOV1" localSheetId="3">[1]!NOV&amp;[1]!DIC</definedName>
    <definedName name="_________NOV1" localSheetId="6">[2]!NOV&amp;[2]!DIC</definedName>
    <definedName name="_________NOV1" localSheetId="7">[2]!NOV&amp;[2]!DIC</definedName>
    <definedName name="_________NOV1">[3]!NOV&amp;[3]!DIC</definedName>
    <definedName name="_________OCT1" localSheetId="0">[1]!OCT&amp;[1]!NOV&amp;[1]!DIC</definedName>
    <definedName name="_________OCT1" localSheetId="2">[2]!OCT&amp;[2]!NOV&amp;[2]!DIC</definedName>
    <definedName name="_________OCT1" localSheetId="3">[1]!OCT&amp;[1]!NOV&amp;[1]!DIC</definedName>
    <definedName name="_________OCT1" localSheetId="6">[2]!OCT&amp;[2]!NOV&amp;[2]!DIC</definedName>
    <definedName name="_________OCT1" localSheetId="7">[2]!OCT&amp;[2]!NOV&amp;[2]!DIC</definedName>
    <definedName name="_________OCT1">[3]!OCT&amp;[3]!NOV&amp;[3]!DIC</definedName>
    <definedName name="_________SEP1" localSheetId="0">[1]!SEP&amp;[1]!OCT&amp;[1]!NOV&amp;[1]!DIC</definedName>
    <definedName name="_________SEP1" localSheetId="2">[2]!SEP&amp;[2]!OCT&amp;[2]!NOV&amp;[2]!DIC</definedName>
    <definedName name="_________SEP1" localSheetId="3">[1]!SEP&amp;[1]!OCT&amp;[1]!NOV&amp;[1]!DIC</definedName>
    <definedName name="_________SEP1" localSheetId="6">[2]!SEP&amp;[2]!OCT&amp;[2]!NOV&amp;[2]!DIC</definedName>
    <definedName name="_________SEP1" localSheetId="7">[2]!SEP&amp;[2]!OCT&amp;[2]!NOV&amp;[2]!DIC</definedName>
    <definedName name="_________SEP1">[3]!SEP&amp;[3]!OCT&amp;[3]!NOV&amp;[3]!DIC</definedName>
    <definedName name="________cad179" localSheetId="0">'[4]Mod Eco Controlados 99'!#REF!</definedName>
    <definedName name="________cad179" localSheetId="1">'[4]Mod Eco Controlados 99'!#REF!</definedName>
    <definedName name="________cad179" localSheetId="2">'[4]Mod Eco Controlados 99'!#REF!</definedName>
    <definedName name="________cad179" localSheetId="3">'[4]Mod Eco Controlados 99'!#REF!</definedName>
    <definedName name="________cad179" localSheetId="5">'[4]Mod Eco Controlados 99'!#REF!</definedName>
    <definedName name="________cad179" localSheetId="6">'[4]Mod Eco Controlados 99'!#REF!</definedName>
    <definedName name="________cad179" localSheetId="7">'[4]Mod Eco Controlados 99'!#REF!</definedName>
    <definedName name="________cad179" localSheetId="8">'[4]Mod Eco Controlados 99'!#REF!</definedName>
    <definedName name="________cad179">'[4]Mod Eco Controlados 99'!#REF!</definedName>
    <definedName name="________def1">'[5]Premisas IMSS'!$M$12</definedName>
    <definedName name="________def2">'[5]Premisas IMSS'!$M$13</definedName>
    <definedName name="________def3">'[5]Premisas IMSS'!$M$14</definedName>
    <definedName name="________def4">'[5]Premisas IMSS'!$M$15</definedName>
    <definedName name="________def5">'[5]Premisas IMSS'!$M$16</definedName>
    <definedName name="________def6">'[5]Premisas IMSS'!$M$17</definedName>
    <definedName name="________FEB1" localSheetId="0">[1]!FEB&amp;[1]!MAR&amp;[1]!ABR&amp;[1]!MAY&amp;[1]!JUN&amp;[1]!JUL</definedName>
    <definedName name="________FEB1" localSheetId="2">[2]!FEB&amp;[2]!MAR&amp;[2]!ABR&amp;[2]!MAY&amp;[2]!JUN&amp;[2]!JUL</definedName>
    <definedName name="________FEB1" localSheetId="3">[1]!FEB&amp;[1]!MAR&amp;[1]!ABR&amp;[1]!MAY&amp;[1]!JUN&amp;[1]!JUL</definedName>
    <definedName name="________FEB1" localSheetId="6">[2]!FEB&amp;[2]!MAR&amp;[2]!ABR&amp;[2]!MAY&amp;[2]!JUN&amp;[2]!JUL</definedName>
    <definedName name="________FEB1" localSheetId="7">[2]!FEB&amp;[2]!MAR&amp;[2]!ABR&amp;[2]!MAY&amp;[2]!JUN&amp;[2]!JUL</definedName>
    <definedName name="________FEB1">[3]!FEB&amp;[3]!MAR&amp;[3]!ABR&amp;[3]!MAY&amp;[3]!JUN&amp;[3]!JUL</definedName>
    <definedName name="________JUL1" localSheetId="0">[1]!JUL&amp;[1]!AGO&amp;[1]!SEP&amp;[1]!OCT&amp;[1]!NOV</definedName>
    <definedName name="________JUL1" localSheetId="2">[2]!JUL&amp;[2]!AGO&amp;[2]!SEP&amp;[2]!OCT&amp;[2]!NOV</definedName>
    <definedName name="________JUL1" localSheetId="3">[1]!JUL&amp;[1]!AGO&amp;[1]!SEP&amp;[1]!OCT&amp;[1]!NOV</definedName>
    <definedName name="________JUL1" localSheetId="6">[2]!JUL&amp;[2]!AGO&amp;[2]!SEP&amp;[2]!OCT&amp;[2]!NOV</definedName>
    <definedName name="________JUL1" localSheetId="7">[2]!JUL&amp;[2]!AGO&amp;[2]!SEP&amp;[2]!OCT&amp;[2]!NOV</definedName>
    <definedName name="________JUL1">[3]!JUL&amp;[3]!AGO&amp;[3]!SEP&amp;[3]!OCT&amp;[3]!NOV</definedName>
    <definedName name="________JUN1" localSheetId="0">[1]!JUN&amp;[1]!JUL&amp;[1]!AGO&amp;[1]!SEP&amp;[1]!OCT</definedName>
    <definedName name="________JUN1" localSheetId="2">[2]!JUN&amp;[2]!JUL&amp;[2]!AGO&amp;[2]!SEP&amp;[2]!OCT</definedName>
    <definedName name="________JUN1" localSheetId="3">[1]!JUN&amp;[1]!JUL&amp;[1]!AGO&amp;[1]!SEP&amp;[1]!OCT</definedName>
    <definedName name="________JUN1" localSheetId="6">[2]!JUN&amp;[2]!JUL&amp;[2]!AGO&amp;[2]!SEP&amp;[2]!OCT</definedName>
    <definedName name="________JUN1" localSheetId="7">[2]!JUN&amp;[2]!JUL&amp;[2]!AGO&amp;[2]!SEP&amp;[2]!OCT</definedName>
    <definedName name="________JUN1">[3]!JUN&amp;[3]!JUL&amp;[3]!AGO&amp;[3]!SEP&amp;[3]!OCT</definedName>
    <definedName name="________OCT1" localSheetId="0">[1]!OCT&amp;[1]!NOV&amp;[1]!DIC</definedName>
    <definedName name="________OCT1" localSheetId="2">[2]!OCT&amp;[2]!NOV&amp;[2]!DIC</definedName>
    <definedName name="________OCT1" localSheetId="3">[1]!OCT&amp;[1]!NOV&amp;[1]!DIC</definedName>
    <definedName name="________OCT1" localSheetId="6">[2]!OCT&amp;[2]!NOV&amp;[2]!DIC</definedName>
    <definedName name="________OCT1" localSheetId="7">[2]!OCT&amp;[2]!NOV&amp;[2]!DIC</definedName>
    <definedName name="________OCT1">[3]!OCT&amp;[3]!NOV&amp;[3]!DIC</definedName>
    <definedName name="________SEP1" localSheetId="0">[1]!SEP&amp;[1]!OCT&amp;[1]!NOV&amp;[1]!DIC</definedName>
    <definedName name="________SEP1" localSheetId="2">[2]!SEP&amp;[2]!OCT&amp;[2]!NOV&amp;[2]!DIC</definedName>
    <definedName name="________SEP1" localSheetId="3">[1]!SEP&amp;[1]!OCT&amp;[1]!NOV&amp;[1]!DIC</definedName>
    <definedName name="________SEP1" localSheetId="6">[2]!SEP&amp;[2]!OCT&amp;[2]!NOV&amp;[2]!DIC</definedName>
    <definedName name="________SEP1" localSheetId="7">[2]!SEP&amp;[2]!OCT&amp;[2]!NOV&amp;[2]!DIC</definedName>
    <definedName name="________SEP1">[3]!SEP&amp;[3]!OCT&amp;[3]!NOV&amp;[3]!DIC</definedName>
    <definedName name="________smg97">'[5]Premisa macro'!$E$4</definedName>
    <definedName name="_______ABR1" localSheetId="0">[1]!ABR&amp;[1]!MAY&amp;[1]!JUN&amp;[1]!JUL&amp;[1]!AGO&amp;[1]!SEP</definedName>
    <definedName name="_______ABR1" localSheetId="2">[2]!ABR&amp;[2]!MAY&amp;[2]!JUN&amp;[2]!JUL&amp;[2]!AGO&amp;[2]!SEP</definedName>
    <definedName name="_______ABR1" localSheetId="3">[1]!ABR&amp;[1]!MAY&amp;[1]!JUN&amp;[1]!JUL&amp;[1]!AGO&amp;[1]!SEP</definedName>
    <definedName name="_______ABR1" localSheetId="6">[2]!ABR&amp;[2]!MAY&amp;[2]!JUN&amp;[2]!JUL&amp;[2]!AGO&amp;[2]!SEP</definedName>
    <definedName name="_______ABR1" localSheetId="7">[2]!ABR&amp;[2]!MAY&amp;[2]!JUN&amp;[2]!JUL&amp;[2]!AGO&amp;[2]!SEP</definedName>
    <definedName name="_______ABR1">[3]!ABR&amp;[3]!MAY&amp;[3]!JUN&amp;[3]!JUL&amp;[3]!AGO&amp;[3]!SEP</definedName>
    <definedName name="_______ABR2">[6]edofza4!$C$22</definedName>
    <definedName name="_______AGO1" localSheetId="0">[1]!AGO&amp;[1]!SEP&amp;[1]!OCT&amp;[1]!NOV&amp;[1]!DIC</definedName>
    <definedName name="_______AGO1" localSheetId="2">[2]!AGO&amp;[2]!SEP&amp;[2]!OCT&amp;[2]!NOV&amp;[2]!DIC</definedName>
    <definedName name="_______AGO1" localSheetId="3">[1]!AGO&amp;[1]!SEP&amp;[1]!OCT&amp;[1]!NOV&amp;[1]!DIC</definedName>
    <definedName name="_______AGO1" localSheetId="6">[2]!AGO&amp;[2]!SEP&amp;[2]!OCT&amp;[2]!NOV&amp;[2]!DIC</definedName>
    <definedName name="_______AGO1" localSheetId="7">[2]!AGO&amp;[2]!SEP&amp;[2]!OCT&amp;[2]!NOV&amp;[2]!DIC</definedName>
    <definedName name="_______AGO1">[3]!AGO&amp;[3]!SEP&amp;[3]!OCT&amp;[3]!NOV&amp;[3]!DIC</definedName>
    <definedName name="_______AGO2">[6]edofza8!$C$22</definedName>
    <definedName name="_______CFD02" localSheetId="0">#REF!</definedName>
    <definedName name="_______CFD02" localSheetId="1">#REF!</definedName>
    <definedName name="_______CFD02" localSheetId="2">#REF!</definedName>
    <definedName name="_______CFD02" localSheetId="3">#REF!</definedName>
    <definedName name="_______CFD02" localSheetId="5">#REF!</definedName>
    <definedName name="_______CFD02" localSheetId="6">#REF!</definedName>
    <definedName name="_______CFD02" localSheetId="7">#REF!</definedName>
    <definedName name="_______CFD02" localSheetId="8">#REF!</definedName>
    <definedName name="_______CFD02">#REF!</definedName>
    <definedName name="_______def1">'[7]Premisas IMSS'!$M$12</definedName>
    <definedName name="_______def2">'[7]Premisas IMSS'!$M$13</definedName>
    <definedName name="_______def3">'[7]Premisas IMSS'!$M$14</definedName>
    <definedName name="_______def4">'[7]Premisas IMSS'!$M$15</definedName>
    <definedName name="_______def5">'[7]Premisas IMSS'!$M$16</definedName>
    <definedName name="_______def6">'[7]Premisas IMSS'!$M$17</definedName>
    <definedName name="_______DIC2">[6]edofza12!$C$22</definedName>
    <definedName name="_______ENE2">[6]edofza1!$C$22</definedName>
    <definedName name="_______FEB1" localSheetId="0">[1]!FEB&amp;[1]!MAR&amp;[1]!ABR&amp;[1]!MAY&amp;[1]!JUN&amp;[1]!JUL</definedName>
    <definedName name="_______FEB1" localSheetId="2">[2]!FEB&amp;[2]!MAR&amp;[2]!ABR&amp;[2]!MAY&amp;[2]!JUN&amp;[2]!JUL</definedName>
    <definedName name="_______FEB1" localSheetId="3">[1]!FEB&amp;[1]!MAR&amp;[1]!ABR&amp;[1]!MAY&amp;[1]!JUN&amp;[1]!JUL</definedName>
    <definedName name="_______FEB1" localSheetId="6">[2]!FEB&amp;[2]!MAR&amp;[2]!ABR&amp;[2]!MAY&amp;[2]!JUN&amp;[2]!JUL</definedName>
    <definedName name="_______FEB1" localSheetId="7">[2]!FEB&amp;[2]!MAR&amp;[2]!ABR&amp;[2]!MAY&amp;[2]!JUN&amp;[2]!JUL</definedName>
    <definedName name="_______FEB1">[3]!FEB&amp;[3]!MAR&amp;[3]!ABR&amp;[3]!MAY&amp;[3]!JUN&amp;[3]!JUL</definedName>
    <definedName name="_______FEB2">[6]edofza2!$C$22</definedName>
    <definedName name="_______JUL1" localSheetId="0">[1]!JUL&amp;[1]!AGO&amp;[1]!SEP&amp;[1]!OCT&amp;[1]!NOV</definedName>
    <definedName name="_______JUL1" localSheetId="2">[2]!JUL&amp;[2]!AGO&amp;[2]!SEP&amp;[2]!OCT&amp;[2]!NOV</definedName>
    <definedName name="_______JUL1" localSheetId="3">[1]!JUL&amp;[1]!AGO&amp;[1]!SEP&amp;[1]!OCT&amp;[1]!NOV</definedName>
    <definedName name="_______JUL1" localSheetId="6">[2]!JUL&amp;[2]!AGO&amp;[2]!SEP&amp;[2]!OCT&amp;[2]!NOV</definedName>
    <definedName name="_______JUL1" localSheetId="7">[2]!JUL&amp;[2]!AGO&amp;[2]!SEP&amp;[2]!OCT&amp;[2]!NOV</definedName>
    <definedName name="_______JUL1">[3]!JUL&amp;[3]!AGO&amp;[3]!SEP&amp;[3]!OCT&amp;[3]!NOV</definedName>
    <definedName name="_______JUL2">[6]edofza7!$C$22</definedName>
    <definedName name="_______JUN1" localSheetId="0">[1]!JUN&amp;[1]!JUL&amp;[1]!AGO&amp;[1]!SEP&amp;[1]!OCT</definedName>
    <definedName name="_______JUN1" localSheetId="2">[2]!JUN&amp;[2]!JUL&amp;[2]!AGO&amp;[2]!SEP&amp;[2]!OCT</definedName>
    <definedName name="_______JUN1" localSheetId="3">[1]!JUN&amp;[1]!JUL&amp;[1]!AGO&amp;[1]!SEP&amp;[1]!OCT</definedName>
    <definedName name="_______JUN1" localSheetId="6">[2]!JUN&amp;[2]!JUL&amp;[2]!AGO&amp;[2]!SEP&amp;[2]!OCT</definedName>
    <definedName name="_______JUN1" localSheetId="7">[2]!JUN&amp;[2]!JUL&amp;[2]!AGO&amp;[2]!SEP&amp;[2]!OCT</definedName>
    <definedName name="_______JUN1">[3]!JUN&amp;[3]!JUL&amp;[3]!AGO&amp;[3]!SEP&amp;[3]!OCT</definedName>
    <definedName name="_______JUN2">[6]edofza6!$C$22</definedName>
    <definedName name="_______MAR1" localSheetId="0">[1]!MAR&amp;[1]!ABR&amp;[1]!MAY&amp;[1]!JUN&amp;[1]!JUL&amp;[1]!AGO</definedName>
    <definedName name="_______MAR1" localSheetId="2">[2]!MAR&amp;[2]!ABR&amp;[2]!MAY&amp;[2]!JUN&amp;[2]!JUL&amp;[2]!AGO</definedName>
    <definedName name="_______MAR1" localSheetId="3">[1]!MAR&amp;[1]!ABR&amp;[1]!MAY&amp;[1]!JUN&amp;[1]!JUL&amp;[1]!AGO</definedName>
    <definedName name="_______MAR1" localSheetId="6">[2]!MAR&amp;[2]!ABR&amp;[2]!MAY&amp;[2]!JUN&amp;[2]!JUL&amp;[2]!AGO</definedName>
    <definedName name="_______MAR1" localSheetId="7">[2]!MAR&amp;[2]!ABR&amp;[2]!MAY&amp;[2]!JUN&amp;[2]!JUL&amp;[2]!AGO</definedName>
    <definedName name="_______MAR1">[3]!MAR&amp;[3]!ABR&amp;[3]!MAY&amp;[3]!JUN&amp;[3]!JUL&amp;[3]!AGO</definedName>
    <definedName name="_______MAR2">[6]edofza3!$C$22</definedName>
    <definedName name="_______MAY1" localSheetId="0">[1]!MAY&amp;[1]!JUN&amp;[1]!JUL&amp;[1]!AGO&amp;[1]!SEP</definedName>
    <definedName name="_______MAY1" localSheetId="2">[2]!MAY&amp;[2]!JUN&amp;[2]!JUL&amp;[2]!AGO&amp;[2]!SEP</definedName>
    <definedName name="_______MAY1" localSheetId="3">[1]!MAY&amp;[1]!JUN&amp;[1]!JUL&amp;[1]!AGO&amp;[1]!SEP</definedName>
    <definedName name="_______MAY1" localSheetId="6">[2]!MAY&amp;[2]!JUN&amp;[2]!JUL&amp;[2]!AGO&amp;[2]!SEP</definedName>
    <definedName name="_______MAY1" localSheetId="7">[2]!MAY&amp;[2]!JUN&amp;[2]!JUL&amp;[2]!AGO&amp;[2]!SEP</definedName>
    <definedName name="_______MAY1">[3]!MAY&amp;[3]!JUN&amp;[3]!JUL&amp;[3]!AGO&amp;[3]!SEP</definedName>
    <definedName name="_______MAY2">[6]edofza5!$C$22</definedName>
    <definedName name="_______NOV1" localSheetId="0">[1]!NOV&amp;[1]!DIC</definedName>
    <definedName name="_______NOV1" localSheetId="2">[2]!NOV&amp;[2]!DIC</definedName>
    <definedName name="_______NOV1" localSheetId="3">[1]!NOV&amp;[1]!DIC</definedName>
    <definedName name="_______NOV1" localSheetId="6">[2]!NOV&amp;[2]!DIC</definedName>
    <definedName name="_______NOV1" localSheetId="7">[2]!NOV&amp;[2]!DIC</definedName>
    <definedName name="_______NOV1">[3]!NOV&amp;[3]!DIC</definedName>
    <definedName name="_______NOV2">[6]edofza11!$C$43</definedName>
    <definedName name="_______OCT1" localSheetId="0">[1]!OCT&amp;[1]!NOV&amp;[1]!DIC</definedName>
    <definedName name="_______OCT1" localSheetId="2">[2]!OCT&amp;[2]!NOV&amp;[2]!DIC</definedName>
    <definedName name="_______OCT1" localSheetId="3">[1]!OCT&amp;[1]!NOV&amp;[1]!DIC</definedName>
    <definedName name="_______OCT1" localSheetId="6">[2]!OCT&amp;[2]!NOV&amp;[2]!DIC</definedName>
    <definedName name="_______OCT1" localSheetId="7">[2]!OCT&amp;[2]!NOV&amp;[2]!DIC</definedName>
    <definedName name="_______OCT1">[3]!OCT&amp;[3]!NOV&amp;[3]!DIC</definedName>
    <definedName name="_______OCT2">[6]edofza10!$C$22</definedName>
    <definedName name="_______PIB08" localSheetId="0">#REF!</definedName>
    <definedName name="_______PIB08" localSheetId="1">#REF!</definedName>
    <definedName name="_______PIB08" localSheetId="2">#REF!</definedName>
    <definedName name="_______PIB08" localSheetId="3">#REF!</definedName>
    <definedName name="_______PIB08" localSheetId="5">#REF!</definedName>
    <definedName name="_______PIB08" localSheetId="6">#REF!</definedName>
    <definedName name="_______PIB08" localSheetId="7">#REF!</definedName>
    <definedName name="_______PIB08" localSheetId="8">#REF!</definedName>
    <definedName name="_______PIB08">#REF!</definedName>
    <definedName name="_______SEP1" localSheetId="0">[1]!SEP&amp;[1]!OCT&amp;[1]!NOV&amp;[1]!DIC</definedName>
    <definedName name="_______SEP1" localSheetId="2">[2]!SEP&amp;[2]!OCT&amp;[2]!NOV&amp;[2]!DIC</definedName>
    <definedName name="_______SEP1" localSheetId="3">[1]!SEP&amp;[1]!OCT&amp;[1]!NOV&amp;[1]!DIC</definedName>
    <definedName name="_______SEP1" localSheetId="6">[2]!SEP&amp;[2]!OCT&amp;[2]!NOV&amp;[2]!DIC</definedName>
    <definedName name="_______SEP1" localSheetId="7">[2]!SEP&amp;[2]!OCT&amp;[2]!NOV&amp;[2]!DIC</definedName>
    <definedName name="_______SEP1">[3]!SEP&amp;[3]!OCT&amp;[3]!NOV&amp;[3]!DIC</definedName>
    <definedName name="_______SEP2">[6]edofza9!$C$22</definedName>
    <definedName name="_______smg97">'[7]Premisa macro'!$E$4</definedName>
    <definedName name="_______syt03" localSheetId="0">#REF!</definedName>
    <definedName name="_______syt03" localSheetId="1">#REF!</definedName>
    <definedName name="_______syt03" localSheetId="2">#REF!</definedName>
    <definedName name="_______syt03" localSheetId="3">#REF!</definedName>
    <definedName name="_______syt03" localSheetId="5">#REF!</definedName>
    <definedName name="_______syt03" localSheetId="6">#REF!</definedName>
    <definedName name="_______syt03" localSheetId="7">#REF!</definedName>
    <definedName name="_______syt03" localSheetId="8">#REF!</definedName>
    <definedName name="_______syt03">#REF!</definedName>
    <definedName name="_______TDC2001">'[8]Tipos de Cambio'!$C$4</definedName>
    <definedName name="______ABR1" localSheetId="0">[1]!ABR&amp;[1]!MAY&amp;[1]!JUN&amp;[1]!JUL&amp;[1]!AGO&amp;[1]!SEP</definedName>
    <definedName name="______ABR1" localSheetId="2">[2]!ABR&amp;[2]!MAY&amp;[2]!JUN&amp;[2]!JUL&amp;[2]!AGO&amp;[2]!SEP</definedName>
    <definedName name="______ABR1" localSheetId="3">[1]!ABR&amp;[1]!MAY&amp;[1]!JUN&amp;[1]!JUL&amp;[1]!AGO&amp;[1]!SEP</definedName>
    <definedName name="______ABR1" localSheetId="6">[2]!ABR&amp;[2]!MAY&amp;[2]!JUN&amp;[2]!JUL&amp;[2]!AGO&amp;[2]!SEP</definedName>
    <definedName name="______ABR1" localSheetId="7">[2]!ABR&amp;[2]!MAY&amp;[2]!JUN&amp;[2]!JUL&amp;[2]!AGO&amp;[2]!SEP</definedName>
    <definedName name="______ABR1">[3]!ABR&amp;[3]!MAY&amp;[3]!JUN&amp;[3]!JUL&amp;[3]!AGO&amp;[3]!SEP</definedName>
    <definedName name="______ABR2">[6]edofza4!$C$22</definedName>
    <definedName name="______AGO1" localSheetId="0">[1]!AGO&amp;[1]!SEP&amp;[1]!OCT&amp;[1]!NOV&amp;[1]!DIC</definedName>
    <definedName name="______AGO1" localSheetId="2">[2]!AGO&amp;[2]!SEP&amp;[2]!OCT&amp;[2]!NOV&amp;[2]!DIC</definedName>
    <definedName name="______AGO1" localSheetId="3">[1]!AGO&amp;[1]!SEP&amp;[1]!OCT&amp;[1]!NOV&amp;[1]!DIC</definedName>
    <definedName name="______AGO1" localSheetId="6">[2]!AGO&amp;[2]!SEP&amp;[2]!OCT&amp;[2]!NOV&amp;[2]!DIC</definedName>
    <definedName name="______AGO1" localSheetId="7">[2]!AGO&amp;[2]!SEP&amp;[2]!OCT&amp;[2]!NOV&amp;[2]!DIC</definedName>
    <definedName name="______AGO1">[3]!AGO&amp;[3]!SEP&amp;[3]!OCT&amp;[3]!NOV&amp;[3]!DIC</definedName>
    <definedName name="______AGO2">[6]edofza8!$C$22</definedName>
    <definedName name="______def1">'[7]Premisas IMSS'!$M$12</definedName>
    <definedName name="______def2">'[7]Premisas IMSS'!$M$13</definedName>
    <definedName name="______def3">'[7]Premisas IMSS'!$M$14</definedName>
    <definedName name="______def4">'[7]Premisas IMSS'!$M$15</definedName>
    <definedName name="______def5">'[7]Premisas IMSS'!$M$16</definedName>
    <definedName name="______def6">'[7]Premisas IMSS'!$M$17</definedName>
    <definedName name="______DIC2">[6]edofza12!$C$22</definedName>
    <definedName name="______ENE2">[6]edofza1!$C$22</definedName>
    <definedName name="______FEB1" localSheetId="0">[1]!FEB&amp;[1]!MAR&amp;[1]!ABR&amp;[1]!MAY&amp;[1]!JUN&amp;[1]!JUL</definedName>
    <definedName name="______FEB1" localSheetId="2">[2]!FEB&amp;[2]!MAR&amp;[2]!ABR&amp;[2]!MAY&amp;[2]!JUN&amp;[2]!JUL</definedName>
    <definedName name="______FEB1" localSheetId="3">[1]!FEB&amp;[1]!MAR&amp;[1]!ABR&amp;[1]!MAY&amp;[1]!JUN&amp;[1]!JUL</definedName>
    <definedName name="______FEB1" localSheetId="6">[2]!FEB&amp;[2]!MAR&amp;[2]!ABR&amp;[2]!MAY&amp;[2]!JUN&amp;[2]!JUL</definedName>
    <definedName name="______FEB1" localSheetId="7">[2]!FEB&amp;[2]!MAR&amp;[2]!ABR&amp;[2]!MAY&amp;[2]!JUN&amp;[2]!JUL</definedName>
    <definedName name="______FEB1">[3]!FEB&amp;[3]!MAR&amp;[3]!ABR&amp;[3]!MAY&amp;[3]!JUN&amp;[3]!JUL</definedName>
    <definedName name="______FEB2">[6]edofza2!$C$22</definedName>
    <definedName name="______JUL1" localSheetId="0">[1]!JUL&amp;[1]!AGO&amp;[1]!SEP&amp;[1]!OCT&amp;[1]!NOV</definedName>
    <definedName name="______JUL1" localSheetId="2">[2]!JUL&amp;[2]!AGO&amp;[2]!SEP&amp;[2]!OCT&amp;[2]!NOV</definedName>
    <definedName name="______JUL1" localSheetId="3">[1]!JUL&amp;[1]!AGO&amp;[1]!SEP&amp;[1]!OCT&amp;[1]!NOV</definedName>
    <definedName name="______JUL1" localSheetId="6">[2]!JUL&amp;[2]!AGO&amp;[2]!SEP&amp;[2]!OCT&amp;[2]!NOV</definedName>
    <definedName name="______JUL1" localSheetId="7">[2]!JUL&amp;[2]!AGO&amp;[2]!SEP&amp;[2]!OCT&amp;[2]!NOV</definedName>
    <definedName name="______JUL1">[3]!JUL&amp;[3]!AGO&amp;[3]!SEP&amp;[3]!OCT&amp;[3]!NOV</definedName>
    <definedName name="______JUL2">[6]edofza7!$C$22</definedName>
    <definedName name="______JUN1" localSheetId="0">[1]!JUN&amp;[1]!JUL&amp;[1]!AGO&amp;[1]!SEP&amp;[1]!OCT</definedName>
    <definedName name="______JUN1" localSheetId="2">[2]!JUN&amp;[2]!JUL&amp;[2]!AGO&amp;[2]!SEP&amp;[2]!OCT</definedName>
    <definedName name="______JUN1" localSheetId="3">[1]!JUN&amp;[1]!JUL&amp;[1]!AGO&amp;[1]!SEP&amp;[1]!OCT</definedName>
    <definedName name="______JUN1" localSheetId="6">[2]!JUN&amp;[2]!JUL&amp;[2]!AGO&amp;[2]!SEP&amp;[2]!OCT</definedName>
    <definedName name="______JUN1" localSheetId="7">[2]!JUN&amp;[2]!JUL&amp;[2]!AGO&amp;[2]!SEP&amp;[2]!OCT</definedName>
    <definedName name="______JUN1">[3]!JUN&amp;[3]!JUL&amp;[3]!AGO&amp;[3]!SEP&amp;[3]!OCT</definedName>
    <definedName name="______JUN2">[6]edofza6!$C$22</definedName>
    <definedName name="______MAR1" localSheetId="0">[1]!MAR&amp;[1]!ABR&amp;[1]!MAY&amp;[1]!JUN&amp;[1]!JUL&amp;[1]!AGO</definedName>
    <definedName name="______MAR1" localSheetId="2">[2]!MAR&amp;[2]!ABR&amp;[2]!MAY&amp;[2]!JUN&amp;[2]!JUL&amp;[2]!AGO</definedName>
    <definedName name="______MAR1" localSheetId="3">[1]!MAR&amp;[1]!ABR&amp;[1]!MAY&amp;[1]!JUN&amp;[1]!JUL&amp;[1]!AGO</definedName>
    <definedName name="______MAR1" localSheetId="6">[2]!MAR&amp;[2]!ABR&amp;[2]!MAY&amp;[2]!JUN&amp;[2]!JUL&amp;[2]!AGO</definedName>
    <definedName name="______MAR1" localSheetId="7">[2]!MAR&amp;[2]!ABR&amp;[2]!MAY&amp;[2]!JUN&amp;[2]!JUL&amp;[2]!AGO</definedName>
    <definedName name="______MAR1">[3]!MAR&amp;[3]!ABR&amp;[3]!MAY&amp;[3]!JUN&amp;[3]!JUL&amp;[3]!AGO</definedName>
    <definedName name="______MAR2">[6]edofza3!$C$22</definedName>
    <definedName name="______MAY1" localSheetId="0">[1]!MAY&amp;[1]!JUN&amp;[1]!JUL&amp;[1]!AGO&amp;[1]!SEP</definedName>
    <definedName name="______MAY1" localSheetId="2">[2]!MAY&amp;[2]!JUN&amp;[2]!JUL&amp;[2]!AGO&amp;[2]!SEP</definedName>
    <definedName name="______MAY1" localSheetId="3">[1]!MAY&amp;[1]!JUN&amp;[1]!JUL&amp;[1]!AGO&amp;[1]!SEP</definedName>
    <definedName name="______MAY1" localSheetId="6">[2]!MAY&amp;[2]!JUN&amp;[2]!JUL&amp;[2]!AGO&amp;[2]!SEP</definedName>
    <definedName name="______MAY1" localSheetId="7">[2]!MAY&amp;[2]!JUN&amp;[2]!JUL&amp;[2]!AGO&amp;[2]!SEP</definedName>
    <definedName name="______MAY1">[3]!MAY&amp;[3]!JUN&amp;[3]!JUL&amp;[3]!AGO&amp;[3]!SEP</definedName>
    <definedName name="______MAY2">[6]edofza5!$C$22</definedName>
    <definedName name="______NOV1" localSheetId="0">[1]!NOV&amp;[1]!DIC</definedName>
    <definedName name="______NOV1" localSheetId="2">[2]!NOV&amp;[2]!DIC</definedName>
    <definedName name="______NOV1" localSheetId="3">[1]!NOV&amp;[1]!DIC</definedName>
    <definedName name="______NOV1" localSheetId="6">[2]!NOV&amp;[2]!DIC</definedName>
    <definedName name="______NOV1" localSheetId="7">[2]!NOV&amp;[2]!DIC</definedName>
    <definedName name="______NOV1">[3]!NOV&amp;[3]!DIC</definedName>
    <definedName name="______NOV2">[6]edofza11!$C$43</definedName>
    <definedName name="______OCT1" localSheetId="0">[1]!OCT&amp;[1]!NOV&amp;[1]!DIC</definedName>
    <definedName name="______OCT1" localSheetId="2">[2]!OCT&amp;[2]!NOV&amp;[2]!DIC</definedName>
    <definedName name="______OCT1" localSheetId="3">[1]!OCT&amp;[1]!NOV&amp;[1]!DIC</definedName>
    <definedName name="______OCT1" localSheetId="6">[2]!OCT&amp;[2]!NOV&amp;[2]!DIC</definedName>
    <definedName name="______OCT1" localSheetId="7">[2]!OCT&amp;[2]!NOV&amp;[2]!DIC</definedName>
    <definedName name="______OCT1">[3]!OCT&amp;[3]!NOV&amp;[3]!DIC</definedName>
    <definedName name="______OCT2">[6]edofza10!$C$22</definedName>
    <definedName name="______SEP1" localSheetId="0">[1]!SEP&amp;[1]!OCT&amp;[1]!NOV&amp;[1]!DIC</definedName>
    <definedName name="______SEP1" localSheetId="2">[2]!SEP&amp;[2]!OCT&amp;[2]!NOV&amp;[2]!DIC</definedName>
    <definedName name="______SEP1" localSheetId="3">[1]!SEP&amp;[1]!OCT&amp;[1]!NOV&amp;[1]!DIC</definedName>
    <definedName name="______SEP1" localSheetId="6">[2]!SEP&amp;[2]!OCT&amp;[2]!NOV&amp;[2]!DIC</definedName>
    <definedName name="______SEP1" localSheetId="7">[2]!SEP&amp;[2]!OCT&amp;[2]!NOV&amp;[2]!DIC</definedName>
    <definedName name="______SEP1">[3]!SEP&amp;[3]!OCT&amp;[3]!NOV&amp;[3]!DIC</definedName>
    <definedName name="______SEP2">[6]edofza9!$C$22</definedName>
    <definedName name="______smg97">'[7]Premisa macro'!$E$4</definedName>
    <definedName name="______TDC2001">'[8]Tipos de Cambio'!$C$4</definedName>
    <definedName name="_____ABR1" localSheetId="0">[1]!ABR&amp;[1]!MAY&amp;[1]!JUN&amp;[1]!JUL&amp;[1]!AGO&amp;[1]!SEP</definedName>
    <definedName name="_____ABR1" localSheetId="2">[2]!ABR&amp;[2]!MAY&amp;[2]!JUN&amp;[2]!JUL&amp;[2]!AGO&amp;[2]!SEP</definedName>
    <definedName name="_____ABR1" localSheetId="3">[1]!ABR&amp;[1]!MAY&amp;[1]!JUN&amp;[1]!JUL&amp;[1]!AGO&amp;[1]!SEP</definedName>
    <definedName name="_____ABR1" localSheetId="6">[2]!ABR&amp;[2]!MAY&amp;[2]!JUN&amp;[2]!JUL&amp;[2]!AGO&amp;[2]!SEP</definedName>
    <definedName name="_____ABR1" localSheetId="7">[2]!ABR&amp;[2]!MAY&amp;[2]!JUN&amp;[2]!JUL&amp;[2]!AGO&amp;[2]!SEP</definedName>
    <definedName name="_____ABR1">[3]!ABR&amp;[3]!MAY&amp;[3]!JUN&amp;[3]!JUL&amp;[3]!AGO&amp;[3]!SEP</definedName>
    <definedName name="_____ABR2">[6]edofza4!$C$22</definedName>
    <definedName name="_____AGO1" localSheetId="0">[1]!AGO&amp;[1]!SEP&amp;[1]!OCT&amp;[1]!NOV&amp;[1]!DIC</definedName>
    <definedName name="_____AGO1" localSheetId="2">[2]!AGO&amp;[2]!SEP&amp;[2]!OCT&amp;[2]!NOV&amp;[2]!DIC</definedName>
    <definedName name="_____AGO1" localSheetId="3">[1]!AGO&amp;[1]!SEP&amp;[1]!OCT&amp;[1]!NOV&amp;[1]!DIC</definedName>
    <definedName name="_____AGO1" localSheetId="6">[2]!AGO&amp;[2]!SEP&amp;[2]!OCT&amp;[2]!NOV&amp;[2]!DIC</definedName>
    <definedName name="_____AGO1" localSheetId="7">[2]!AGO&amp;[2]!SEP&amp;[2]!OCT&amp;[2]!NOV&amp;[2]!DIC</definedName>
    <definedName name="_____AGO1">[3]!AGO&amp;[3]!SEP&amp;[3]!OCT&amp;[3]!NOV&amp;[3]!DIC</definedName>
    <definedName name="_____AGO2">[6]edofza8!$C$22</definedName>
    <definedName name="_____def1">'[7]Premisas IMSS'!$M$12</definedName>
    <definedName name="_____def2">'[7]Premisas IMSS'!$M$13</definedName>
    <definedName name="_____def3">'[7]Premisas IMSS'!$M$14</definedName>
    <definedName name="_____def4">'[7]Premisas IMSS'!$M$15</definedName>
    <definedName name="_____def5">'[7]Premisas IMSS'!$M$16</definedName>
    <definedName name="_____def6">'[7]Premisas IMSS'!$M$17</definedName>
    <definedName name="_____DIC2">[6]edofza12!$C$22</definedName>
    <definedName name="_____ENE2">[6]edofza1!$C$22</definedName>
    <definedName name="_____FEB1" localSheetId="0">[1]!FEB&amp;[1]!MAR&amp;[1]!ABR&amp;[1]!MAY&amp;[1]!JUN&amp;[1]!JUL</definedName>
    <definedName name="_____FEB1" localSheetId="2">[2]!FEB&amp;[2]!MAR&amp;[2]!ABR&amp;[2]!MAY&amp;[2]!JUN&amp;[2]!JUL</definedName>
    <definedName name="_____FEB1" localSheetId="3">[1]!FEB&amp;[1]!MAR&amp;[1]!ABR&amp;[1]!MAY&amp;[1]!JUN&amp;[1]!JUL</definedName>
    <definedName name="_____FEB1" localSheetId="6">[2]!FEB&amp;[2]!MAR&amp;[2]!ABR&amp;[2]!MAY&amp;[2]!JUN&amp;[2]!JUL</definedName>
    <definedName name="_____FEB1" localSheetId="7">[2]!FEB&amp;[2]!MAR&amp;[2]!ABR&amp;[2]!MAY&amp;[2]!JUN&amp;[2]!JUL</definedName>
    <definedName name="_____FEB1">[3]!FEB&amp;[3]!MAR&amp;[3]!ABR&amp;[3]!MAY&amp;[3]!JUN&amp;[3]!JUL</definedName>
    <definedName name="_____FEB2">[6]edofza2!$C$22</definedName>
    <definedName name="_____JUL1" localSheetId="0">[1]!JUL&amp;[1]!AGO&amp;[1]!SEP&amp;[1]!OCT&amp;[1]!NOV</definedName>
    <definedName name="_____JUL1" localSheetId="2">[2]!JUL&amp;[2]!AGO&amp;[2]!SEP&amp;[2]!OCT&amp;[2]!NOV</definedName>
    <definedName name="_____JUL1" localSheetId="3">[1]!JUL&amp;[1]!AGO&amp;[1]!SEP&amp;[1]!OCT&amp;[1]!NOV</definedName>
    <definedName name="_____JUL1" localSheetId="6">[2]!JUL&amp;[2]!AGO&amp;[2]!SEP&amp;[2]!OCT&amp;[2]!NOV</definedName>
    <definedName name="_____JUL1" localSheetId="7">[2]!JUL&amp;[2]!AGO&amp;[2]!SEP&amp;[2]!OCT&amp;[2]!NOV</definedName>
    <definedName name="_____JUL1">[3]!JUL&amp;[3]!AGO&amp;[3]!SEP&amp;[3]!OCT&amp;[3]!NOV</definedName>
    <definedName name="_____JUL2">[6]edofza7!$C$22</definedName>
    <definedName name="_____JUN1" localSheetId="0">[1]!JUN&amp;[1]!JUL&amp;[1]!AGO&amp;[1]!SEP&amp;[1]!OCT</definedName>
    <definedName name="_____JUN1" localSheetId="2">[2]!JUN&amp;[2]!JUL&amp;[2]!AGO&amp;[2]!SEP&amp;[2]!OCT</definedName>
    <definedName name="_____JUN1" localSheetId="3">[1]!JUN&amp;[1]!JUL&amp;[1]!AGO&amp;[1]!SEP&amp;[1]!OCT</definedName>
    <definedName name="_____JUN1" localSheetId="6">[2]!JUN&amp;[2]!JUL&amp;[2]!AGO&amp;[2]!SEP&amp;[2]!OCT</definedName>
    <definedName name="_____JUN1" localSheetId="7">[2]!JUN&amp;[2]!JUL&amp;[2]!AGO&amp;[2]!SEP&amp;[2]!OCT</definedName>
    <definedName name="_____JUN1">[3]!JUN&amp;[3]!JUL&amp;[3]!AGO&amp;[3]!SEP&amp;[3]!OCT</definedName>
    <definedName name="_____JUN2">[6]edofza6!$C$22</definedName>
    <definedName name="_____MAR1" localSheetId="0">[1]!MAR&amp;[1]!ABR&amp;[1]!MAY&amp;[1]!JUN&amp;[1]!JUL&amp;[1]!AGO</definedName>
    <definedName name="_____MAR1" localSheetId="2">[2]!MAR&amp;[2]!ABR&amp;[2]!MAY&amp;[2]!JUN&amp;[2]!JUL&amp;[2]!AGO</definedName>
    <definedName name="_____MAR1" localSheetId="3">[1]!MAR&amp;[1]!ABR&amp;[1]!MAY&amp;[1]!JUN&amp;[1]!JUL&amp;[1]!AGO</definedName>
    <definedName name="_____MAR1" localSheetId="6">[2]!MAR&amp;[2]!ABR&amp;[2]!MAY&amp;[2]!JUN&amp;[2]!JUL&amp;[2]!AGO</definedName>
    <definedName name="_____MAR1" localSheetId="7">[2]!MAR&amp;[2]!ABR&amp;[2]!MAY&amp;[2]!JUN&amp;[2]!JUL&amp;[2]!AGO</definedName>
    <definedName name="_____MAR1">[3]!MAR&amp;[3]!ABR&amp;[3]!MAY&amp;[3]!JUN&amp;[3]!JUL&amp;[3]!AGO</definedName>
    <definedName name="_____MAR2">[6]edofza3!$C$22</definedName>
    <definedName name="_____MAY1" localSheetId="0">[1]!MAY&amp;[1]!JUN&amp;[1]!JUL&amp;[1]!AGO&amp;[1]!SEP</definedName>
    <definedName name="_____MAY1" localSheetId="2">[2]!MAY&amp;[2]!JUN&amp;[2]!JUL&amp;[2]!AGO&amp;[2]!SEP</definedName>
    <definedName name="_____MAY1" localSheetId="3">[1]!MAY&amp;[1]!JUN&amp;[1]!JUL&amp;[1]!AGO&amp;[1]!SEP</definedName>
    <definedName name="_____MAY1" localSheetId="6">[2]!MAY&amp;[2]!JUN&amp;[2]!JUL&amp;[2]!AGO&amp;[2]!SEP</definedName>
    <definedName name="_____MAY1" localSheetId="7">[2]!MAY&amp;[2]!JUN&amp;[2]!JUL&amp;[2]!AGO&amp;[2]!SEP</definedName>
    <definedName name="_____MAY1">[3]!MAY&amp;[3]!JUN&amp;[3]!JUL&amp;[3]!AGO&amp;[3]!SEP</definedName>
    <definedName name="_____MAY2">[6]edofza5!$C$22</definedName>
    <definedName name="_____NOV1" localSheetId="0">[1]!NOV&amp;[1]!DIC</definedName>
    <definedName name="_____NOV1" localSheetId="2">[2]!NOV&amp;[2]!DIC</definedName>
    <definedName name="_____NOV1" localSheetId="3">[1]!NOV&amp;[1]!DIC</definedName>
    <definedName name="_____NOV1" localSheetId="6">[2]!NOV&amp;[2]!DIC</definedName>
    <definedName name="_____NOV1" localSheetId="7">[2]!NOV&amp;[2]!DIC</definedName>
    <definedName name="_____NOV1">[3]!NOV&amp;[3]!DIC</definedName>
    <definedName name="_____NOV2">[6]edofza11!$C$43</definedName>
    <definedName name="_____OCT1" localSheetId="0">[1]!OCT&amp;[1]!NOV&amp;[1]!DIC</definedName>
    <definedName name="_____OCT1" localSheetId="2">[2]!OCT&amp;[2]!NOV&amp;[2]!DIC</definedName>
    <definedName name="_____OCT1" localSheetId="3">[1]!OCT&amp;[1]!NOV&amp;[1]!DIC</definedName>
    <definedName name="_____OCT1" localSheetId="6">[2]!OCT&amp;[2]!NOV&amp;[2]!DIC</definedName>
    <definedName name="_____OCT1" localSheetId="7">[2]!OCT&amp;[2]!NOV&amp;[2]!DIC</definedName>
    <definedName name="_____OCT1">[3]!OCT&amp;[3]!NOV&amp;[3]!DIC</definedName>
    <definedName name="_____OCT2">[6]edofza10!$C$22</definedName>
    <definedName name="_____SEP1" localSheetId="0">[1]!SEP&amp;[1]!OCT&amp;[1]!NOV&amp;[1]!DIC</definedName>
    <definedName name="_____SEP1" localSheetId="2">[2]!SEP&amp;[2]!OCT&amp;[2]!NOV&amp;[2]!DIC</definedName>
    <definedName name="_____SEP1" localSheetId="3">[1]!SEP&amp;[1]!OCT&amp;[1]!NOV&amp;[1]!DIC</definedName>
    <definedName name="_____SEP1" localSheetId="6">[2]!SEP&amp;[2]!OCT&amp;[2]!NOV&amp;[2]!DIC</definedName>
    <definedName name="_____SEP1" localSheetId="7">[2]!SEP&amp;[2]!OCT&amp;[2]!NOV&amp;[2]!DIC</definedName>
    <definedName name="_____SEP1">[3]!SEP&amp;[3]!OCT&amp;[3]!NOV&amp;[3]!DIC</definedName>
    <definedName name="_____SEP2">[6]edofza9!$C$22</definedName>
    <definedName name="_____smg97">'[7]Premisa macro'!$E$4</definedName>
    <definedName name="_____TDC2001">'[8]Tipos de Cambio'!$C$4</definedName>
    <definedName name="____ABR1" localSheetId="0">[1]!ABR&amp;[1]!MAY&amp;[1]!JUN&amp;[1]!JUL&amp;[1]!AGO&amp;[1]!SEP</definedName>
    <definedName name="____ABR1" localSheetId="1">[3]!ABR&amp;[3]!MAY&amp;[3]!JUN&amp;[3]!JUL&amp;[3]!AGO&amp;[3]!SEP</definedName>
    <definedName name="____ABR1" localSheetId="2">[2]!ABR&amp;[2]!MAY&amp;[2]!JUN&amp;[2]!JUL&amp;[2]!AGO&amp;[2]!SEP</definedName>
    <definedName name="____ABR1" localSheetId="3">[1]!ABR&amp;[1]!MAY&amp;[1]!JUN&amp;[1]!JUL&amp;[1]!AGO&amp;[1]!SEP</definedName>
    <definedName name="____ABR1" localSheetId="6">[2]!ABR&amp;[2]!MAY&amp;[2]!JUN&amp;[2]!JUL&amp;[2]!AGO&amp;[2]!SEP</definedName>
    <definedName name="____ABR1" localSheetId="7">[2]!ABR&amp;[2]!MAY&amp;[2]!JUN&amp;[2]!JUL&amp;[2]!AGO&amp;[2]!SEP</definedName>
    <definedName name="____ABR1">[3]!ABR&amp;[3]!MAY&amp;[3]!JUN&amp;[3]!JUL&amp;[3]!AGO&amp;[3]!SEP</definedName>
    <definedName name="____ABR2">[6]edofza4!$C$22</definedName>
    <definedName name="____AGO1" localSheetId="0">[1]!AGO&amp;[1]!SEP&amp;[1]!OCT&amp;[1]!NOV&amp;[1]!DIC</definedName>
    <definedName name="____AGO1" localSheetId="1">[3]!AGO&amp;[3]!SEP&amp;[3]!OCT&amp;[3]!NOV&amp;[3]!DIC</definedName>
    <definedName name="____AGO1" localSheetId="2">[2]!AGO&amp;[2]!SEP&amp;[2]!OCT&amp;[2]!NOV&amp;[2]!DIC</definedName>
    <definedName name="____AGO1" localSheetId="3">[1]!AGO&amp;[1]!SEP&amp;[1]!OCT&amp;[1]!NOV&amp;[1]!DIC</definedName>
    <definedName name="____AGO1" localSheetId="6">[2]!AGO&amp;[2]!SEP&amp;[2]!OCT&amp;[2]!NOV&amp;[2]!DIC</definedName>
    <definedName name="____AGO1" localSheetId="7">[2]!AGO&amp;[2]!SEP&amp;[2]!OCT&amp;[2]!NOV&amp;[2]!DIC</definedName>
    <definedName name="____AGO1">[3]!AGO&amp;[3]!SEP&amp;[3]!OCT&amp;[3]!NOV&amp;[3]!DIC</definedName>
    <definedName name="____AGO2">[6]edofza8!$C$22</definedName>
    <definedName name="____ASA96">#REF!</definedName>
    <definedName name="____cad179">'[4]Mod Eco Controlados 99'!#REF!</definedName>
    <definedName name="____CAN2"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#REF!</definedName>
    <definedName name="____CFE96">#REF!</definedName>
    <definedName name="____CON96">#REF!</definedName>
    <definedName name="____COR4"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'[7]Premisas IMSS'!$M$12</definedName>
    <definedName name="____def2">'[7]Premisas IMSS'!$M$13</definedName>
    <definedName name="____def3">'[7]Premisas IMSS'!$M$14</definedName>
    <definedName name="____def4">'[7]Premisas IMSS'!$M$15</definedName>
    <definedName name="____def5">'[7]Premisas IMSS'!$M$16</definedName>
    <definedName name="____def6">'[7]Premisas IMSS'!$M$17</definedName>
    <definedName name="____DIC2">[6]edofza12!$C$22</definedName>
    <definedName name="____ee1" hidden="1">{"Bruto",#N/A,FALSE,"CONV3T.XLS";"Neto",#N/A,FALSE,"CONV3T.XLS";"UnoB",#N/A,FALSE,"CONV3T.XLS";"Bruto",#N/A,FALSE,"CONV4T.XLS";"Neto",#N/A,FALSE,"CONV4T.XLS";"UnoB",#N/A,FALSE,"CONV4T.XLS"}</definedName>
    <definedName name="____ENE2">[6]edofza1!$C$22</definedName>
    <definedName name="____esc2"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 localSheetId="0">[1]!FEB&amp;[1]!MAR&amp;[1]!ABR&amp;[1]!MAY&amp;[1]!JUN&amp;[1]!JUL</definedName>
    <definedName name="____FEB1" localSheetId="1">[3]!FEB&amp;[3]!MAR&amp;[3]!ABR&amp;[3]!MAY&amp;[3]!JUN&amp;[3]!JUL</definedName>
    <definedName name="____FEB1" localSheetId="2">[2]!FEB&amp;[2]!MAR&amp;[2]!ABR&amp;[2]!MAY&amp;[2]!JUN&amp;[2]!JUL</definedName>
    <definedName name="____FEB1" localSheetId="3">[1]!FEB&amp;[1]!MAR&amp;[1]!ABR&amp;[1]!MAY&amp;[1]!JUN&amp;[1]!JUL</definedName>
    <definedName name="____FEB1" localSheetId="6">[2]!FEB&amp;[2]!MAR&amp;[2]!ABR&amp;[2]!MAY&amp;[2]!JUN&amp;[2]!JUL</definedName>
    <definedName name="____FEB1" localSheetId="7">[2]!FEB&amp;[2]!MAR&amp;[2]!ABR&amp;[2]!MAY&amp;[2]!JUN&amp;[2]!JUL</definedName>
    <definedName name="____FEB1">[3]!FEB&amp;[3]!MAR&amp;[3]!ABR&amp;[3]!MAY&amp;[3]!JUN&amp;[3]!JUL</definedName>
    <definedName name="____FEB2">[6]edofza2!$C$22</definedName>
    <definedName name="____JUL1" localSheetId="0">[1]!JUL&amp;[1]!AGO&amp;[1]!SEP&amp;[1]!OCT&amp;[1]!NOV</definedName>
    <definedName name="____JUL1" localSheetId="1">[3]!JUL&amp;[3]!AGO&amp;[3]!SEP&amp;[3]!OCT&amp;[3]!NOV</definedName>
    <definedName name="____JUL1" localSheetId="2">[2]!JUL&amp;[2]!AGO&amp;[2]!SEP&amp;[2]!OCT&amp;[2]!NOV</definedName>
    <definedName name="____JUL1" localSheetId="3">[1]!JUL&amp;[1]!AGO&amp;[1]!SEP&amp;[1]!OCT&amp;[1]!NOV</definedName>
    <definedName name="____JUL1" localSheetId="6">[2]!JUL&amp;[2]!AGO&amp;[2]!SEP&amp;[2]!OCT&amp;[2]!NOV</definedName>
    <definedName name="____JUL1" localSheetId="7">[2]!JUL&amp;[2]!AGO&amp;[2]!SEP&amp;[2]!OCT&amp;[2]!NOV</definedName>
    <definedName name="____JUL1">[3]!JUL&amp;[3]!AGO&amp;[3]!SEP&amp;[3]!OCT&amp;[3]!NOV</definedName>
    <definedName name="____JUL2">[6]edofza7!$C$22</definedName>
    <definedName name="____JUN1" localSheetId="0">[1]!JUN&amp;[1]!JUL&amp;[1]!AGO&amp;[1]!SEP&amp;[1]!OCT</definedName>
    <definedName name="____JUN1" localSheetId="1">[3]!JUN&amp;[3]!JUL&amp;[3]!AGO&amp;[3]!SEP&amp;[3]!OCT</definedName>
    <definedName name="____JUN1" localSheetId="2">[2]!JUN&amp;[2]!JUL&amp;[2]!AGO&amp;[2]!SEP&amp;[2]!OCT</definedName>
    <definedName name="____JUN1" localSheetId="3">[1]!JUN&amp;[1]!JUL&amp;[1]!AGO&amp;[1]!SEP&amp;[1]!OCT</definedName>
    <definedName name="____JUN1" localSheetId="6">[2]!JUN&amp;[2]!JUL&amp;[2]!AGO&amp;[2]!SEP&amp;[2]!OCT</definedName>
    <definedName name="____JUN1" localSheetId="7">[2]!JUN&amp;[2]!JUL&amp;[2]!AGO&amp;[2]!SEP&amp;[2]!OCT</definedName>
    <definedName name="____JUN1">[3]!JUN&amp;[3]!JUL&amp;[3]!AGO&amp;[3]!SEP&amp;[3]!OCT</definedName>
    <definedName name="____JUN2">[6]edofza6!$C$22</definedName>
    <definedName name="____MAR1" localSheetId="0">[1]!MAR&amp;[1]!ABR&amp;[1]!MAY&amp;[1]!JUN&amp;[1]!JUL&amp;[1]!AGO</definedName>
    <definedName name="____MAR1" localSheetId="1">[3]!MAR&amp;[3]!ABR&amp;[3]!MAY&amp;[3]!JUN&amp;[3]!JUL&amp;[3]!AGO</definedName>
    <definedName name="____MAR1" localSheetId="2">[2]!MAR&amp;[2]!ABR&amp;[2]!MAY&amp;[2]!JUN&amp;[2]!JUL&amp;[2]!AGO</definedName>
    <definedName name="____MAR1" localSheetId="3">[1]!MAR&amp;[1]!ABR&amp;[1]!MAY&amp;[1]!JUN&amp;[1]!JUL&amp;[1]!AGO</definedName>
    <definedName name="____MAR1" localSheetId="6">[2]!MAR&amp;[2]!ABR&amp;[2]!MAY&amp;[2]!JUN&amp;[2]!JUL&amp;[2]!AGO</definedName>
    <definedName name="____MAR1" localSheetId="7">[2]!MAR&amp;[2]!ABR&amp;[2]!MAY&amp;[2]!JUN&amp;[2]!JUL&amp;[2]!AGO</definedName>
    <definedName name="____MAR1">[3]!MAR&amp;[3]!ABR&amp;[3]!MAY&amp;[3]!JUN&amp;[3]!JUL&amp;[3]!AGO</definedName>
    <definedName name="____MAR2">[6]edofza3!$C$22</definedName>
    <definedName name="____MAY1" localSheetId="0">[1]!MAY&amp;[1]!JUN&amp;[1]!JUL&amp;[1]!AGO&amp;[1]!SEP</definedName>
    <definedName name="____MAY1" localSheetId="1">[3]!MAY&amp;[3]!JUN&amp;[3]!JUL&amp;[3]!AGO&amp;[3]!SEP</definedName>
    <definedName name="____MAY1" localSheetId="2">[2]!MAY&amp;[2]!JUN&amp;[2]!JUL&amp;[2]!AGO&amp;[2]!SEP</definedName>
    <definedName name="____MAY1" localSheetId="3">[1]!MAY&amp;[1]!JUN&amp;[1]!JUL&amp;[1]!AGO&amp;[1]!SEP</definedName>
    <definedName name="____MAY1" localSheetId="6">[2]!MAY&amp;[2]!JUN&amp;[2]!JUL&amp;[2]!AGO&amp;[2]!SEP</definedName>
    <definedName name="____MAY1" localSheetId="7">[2]!MAY&amp;[2]!JUN&amp;[2]!JUL&amp;[2]!AGO&amp;[2]!SEP</definedName>
    <definedName name="____MAY1">[3]!MAY&amp;[3]!JUN&amp;[3]!JUL&amp;[3]!AGO&amp;[3]!SEP</definedName>
    <definedName name="____MAY2">[6]edofza5!$C$22</definedName>
    <definedName name="____mor2"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 localSheetId="0">[1]!NOV&amp;[1]!DIC</definedName>
    <definedName name="____NOV1" localSheetId="1">[3]!NOV&amp;[3]!DIC</definedName>
    <definedName name="____NOV1" localSheetId="2">[2]!NOV&amp;[2]!DIC</definedName>
    <definedName name="____NOV1" localSheetId="3">[1]!NOV&amp;[1]!DIC</definedName>
    <definedName name="____NOV1" localSheetId="6">[2]!NOV&amp;[2]!DIC</definedName>
    <definedName name="____NOV1" localSheetId="7">[2]!NOV&amp;[2]!DIC</definedName>
    <definedName name="____NOV1">[3]!NOV&amp;[3]!DIC</definedName>
    <definedName name="____NOV2">[6]edofza11!$C$43</definedName>
    <definedName name="____OCT1" localSheetId="0">[1]!OCT&amp;[1]!NOV&amp;[1]!DIC</definedName>
    <definedName name="____OCT1" localSheetId="1">[3]!OCT&amp;[3]!NOV&amp;[3]!DIC</definedName>
    <definedName name="____OCT1" localSheetId="2">[2]!OCT&amp;[2]!NOV&amp;[2]!DIC</definedName>
    <definedName name="____OCT1" localSheetId="3">[1]!OCT&amp;[1]!NOV&amp;[1]!DIC</definedName>
    <definedName name="____OCT1" localSheetId="6">[2]!OCT&amp;[2]!NOV&amp;[2]!DIC</definedName>
    <definedName name="____OCT1" localSheetId="7">[2]!OCT&amp;[2]!NOV&amp;[2]!DIC</definedName>
    <definedName name="____OCT1">[3]!OCT&amp;[3]!NOV&amp;[3]!DIC</definedName>
    <definedName name="____OCT2">[6]edofza10!$C$22</definedName>
    <definedName name="____pa2"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#REF!</definedName>
    <definedName name="____PIB08">#REF!</definedName>
    <definedName name="____PIP96">#REF!</definedName>
    <definedName name="____SEP1" localSheetId="0">[1]!SEP&amp;[1]!OCT&amp;[1]!NOV&amp;[1]!DIC</definedName>
    <definedName name="____SEP1" localSheetId="1">[3]!SEP&amp;[3]!OCT&amp;[3]!NOV&amp;[3]!DIC</definedName>
    <definedName name="____SEP1" localSheetId="2">[2]!SEP&amp;[2]!OCT&amp;[2]!NOV&amp;[2]!DIC</definedName>
    <definedName name="____SEP1" localSheetId="3">[1]!SEP&amp;[1]!OCT&amp;[1]!NOV&amp;[1]!DIC</definedName>
    <definedName name="____SEP1" localSheetId="6">[2]!SEP&amp;[2]!OCT&amp;[2]!NOV&amp;[2]!DIC</definedName>
    <definedName name="____SEP1" localSheetId="7">[2]!SEP&amp;[2]!OCT&amp;[2]!NOV&amp;[2]!DIC</definedName>
    <definedName name="____SEP1">[3]!SEP&amp;[3]!OCT&amp;[3]!NOV&amp;[3]!DIC</definedName>
    <definedName name="____SEP2">[6]edofza9!$C$22</definedName>
    <definedName name="____smg97">'[7]Premisa macro'!$E$4</definedName>
    <definedName name="____syt03">#REF!</definedName>
    <definedName name="____TDC2001" localSheetId="1">'[8]Tipos de Cambio'!$C$4</definedName>
    <definedName name="____TDC2001">'[8]Tipos de Cambio'!$C$4</definedName>
    <definedName name="____tul2"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[9]!ABR&amp;[9]!MAY&amp;[9]!JUN&amp;[9]!JUL&amp;[9]!AGO&amp;[9]!SEP</definedName>
    <definedName name="___ABR2">[6]edofza4!$C$22</definedName>
    <definedName name="___AGO1">[9]!AGO&amp;[9]!SEP&amp;[9]!OCT&amp;[9]!NOV&amp;[9]!DIC</definedName>
    <definedName name="___AGO2">[6]edofza8!$C$22</definedName>
    <definedName name="___ASA96">#REF!</definedName>
    <definedName name="___cad179">'[4]Mod Eco Controlados 99'!#REF!</definedName>
    <definedName name="___CAN2"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#REF!</definedName>
    <definedName name="___CFE96">#REF!</definedName>
    <definedName name="___CON96">#REF!</definedName>
    <definedName name="___COR4"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'[7]Premisas IMSS'!$M$12</definedName>
    <definedName name="___def2">'[7]Premisas IMSS'!$M$13</definedName>
    <definedName name="___def3">'[7]Premisas IMSS'!$M$14</definedName>
    <definedName name="___def4">'[7]Premisas IMSS'!$M$15</definedName>
    <definedName name="___def5">'[7]Premisas IMSS'!$M$16</definedName>
    <definedName name="___def6">'[7]Premisas IMSS'!$M$17</definedName>
    <definedName name="___DIC2">[6]edofza12!$C$22</definedName>
    <definedName name="___ee1" hidden="1">{"Bruto",#N/A,FALSE,"CONV3T.XLS";"Neto",#N/A,FALSE,"CONV3T.XLS";"UnoB",#N/A,FALSE,"CONV3T.XLS";"Bruto",#N/A,FALSE,"CONV4T.XLS";"Neto",#N/A,FALSE,"CONV4T.XLS";"UnoB",#N/A,FALSE,"CONV4T.XLS"}</definedName>
    <definedName name="___ENE2">[6]edofza1!$C$22</definedName>
    <definedName name="___esc2"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[9]!FEB&amp;[9]!MAR&amp;[9]!ABR&amp;[9]!MAY&amp;[9]!JUN&amp;[9]!JUL</definedName>
    <definedName name="___FEB2">[6]edofza2!$C$22</definedName>
    <definedName name="___JUL1">[9]!JUL&amp;[9]!AGO&amp;[9]!SEP&amp;[9]!OCT&amp;[9]!NOV</definedName>
    <definedName name="___JUL2">[6]edofza7!$C$22</definedName>
    <definedName name="___JUN1">[9]!JUN&amp;[9]!JUL&amp;[9]!AGO&amp;[9]!SEP&amp;[9]!OCT</definedName>
    <definedName name="___JUN2">[6]edofza6!$C$22</definedName>
    <definedName name="___MAR1">[9]!MAR&amp;[9]!ABR&amp;[9]!MAY&amp;[9]!JUN&amp;[9]!JUL&amp;[9]!AGO</definedName>
    <definedName name="___MAR2">[6]edofza3!$C$22</definedName>
    <definedName name="___MAY1">[9]!MAY&amp;[9]!JUN&amp;[9]!JUL&amp;[9]!AGO&amp;[9]!SEP</definedName>
    <definedName name="___MAY2">[6]edofza5!$C$22</definedName>
    <definedName name="___mor2"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[9]!NOV&amp;[9]!DIC</definedName>
    <definedName name="___NOV2">[6]edofza11!$C$43</definedName>
    <definedName name="___OCT1">[9]!OCT&amp;[9]!NOV&amp;[9]!DIC</definedName>
    <definedName name="___OCT2">[6]edofza10!$C$22</definedName>
    <definedName name="___pa2"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#REF!</definedName>
    <definedName name="___PIB08">#REF!</definedName>
    <definedName name="___PIP96">#REF!</definedName>
    <definedName name="___SEP1">[9]!SEP&amp;[9]!OCT&amp;[9]!NOV&amp;[9]!DIC</definedName>
    <definedName name="___SEP2">[6]edofza9!$C$22</definedName>
    <definedName name="___smg97">'[7]Premisa macro'!$E$4</definedName>
    <definedName name="___syt03">#REF!</definedName>
    <definedName name="___TDC2001" localSheetId="1">'[8]Tipos de Cambio'!$C$4</definedName>
    <definedName name="___TDC2001">'[8]Tipos de Cambio'!$C$4</definedName>
    <definedName name="___tul2"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[9]!ABR&amp;[9]!MAY&amp;[9]!JUN&amp;[9]!JUL&amp;[9]!AGO&amp;[9]!SEP</definedName>
    <definedName name="__ABR2">[6]edofza4!$C$22</definedName>
    <definedName name="__AGO1" localSheetId="0">[1]!AGO&amp;[1]!SEP&amp;[1]!OCT&amp;[1]!NOV&amp;[1]!DIC</definedName>
    <definedName name="__AGO1" localSheetId="1">[3]!AGO&amp;[3]!SEP&amp;[3]!OCT&amp;[3]!NOV&amp;[3]!DIC</definedName>
    <definedName name="__AGO1" localSheetId="2">[2]!AGO&amp;[2]!SEP&amp;[2]!OCT&amp;[2]!NOV&amp;[2]!DIC</definedName>
    <definedName name="__AGO1" localSheetId="3">[1]!AGO&amp;[1]!SEP&amp;[1]!OCT&amp;[1]!NOV&amp;[1]!DIC</definedName>
    <definedName name="__AGO1" localSheetId="6">[2]!AGO&amp;[2]!SEP&amp;[2]!OCT&amp;[2]!NOV&amp;[2]!DIC</definedName>
    <definedName name="__AGO1" localSheetId="7">[2]!AGO&amp;[2]!SEP&amp;[2]!OCT&amp;[2]!NOV&amp;[2]!DIC</definedName>
    <definedName name="__AGO1">[3]!AGO&amp;[3]!SEP&amp;[3]!OCT&amp;[3]!NOV&amp;[3]!DIC</definedName>
    <definedName name="__AGO2">[6]edofza8!$C$22</definedName>
    <definedName name="__ASA96">#REF!</definedName>
    <definedName name="__cad179">'[4]Mod Eco Controlados 99'!#REF!</definedName>
    <definedName name="__CAN2" localSheetId="0" hidden="1">{"Bruto",#N/A,FALSE,"CONV3T.XLS";"Neto",#N/A,FALSE,"CONV3T.XLS";"UnoB",#N/A,FALSE,"CONV3T.XLS";"Bruto",#N/A,FALSE,"CONV4T.XLS";"Neto",#N/A,FALSE,"CONV4T.XLS";"UnoB",#N/A,FALSE,"CONV4T.XLS"}</definedName>
    <definedName name="__CAN2" localSheetId="1" hidden="1">{"Bruto",#N/A,FALSE,"CONV3T.XLS";"Neto",#N/A,FALSE,"CONV3T.XLS";"UnoB",#N/A,FALSE,"CONV3T.XLS";"Bruto",#N/A,FALSE,"CONV4T.XLS";"Neto",#N/A,FALSE,"CONV4T.XLS";"UnoB",#N/A,FALSE,"CONV4T.XLS"}</definedName>
    <definedName name="__CAN2" localSheetId="2" hidden="1">{"Bruto",#N/A,FALSE,"CONV3T.XLS";"Neto",#N/A,FALSE,"CONV3T.XLS";"UnoB",#N/A,FALSE,"CONV3T.XLS";"Bruto",#N/A,FALSE,"CONV4T.XLS";"Neto",#N/A,FALSE,"CONV4T.XLS";"UnoB",#N/A,FALSE,"CONV4T.XLS"}</definedName>
    <definedName name="__CAN2" localSheetId="3" hidden="1">{"Bruto",#N/A,FALSE,"CONV3T.XLS";"Neto",#N/A,FALSE,"CONV3T.XLS";"UnoB",#N/A,FALSE,"CONV3T.XLS";"Bruto",#N/A,FALSE,"CONV4T.XLS";"Neto",#N/A,FALSE,"CONV4T.XLS";"UnoB",#N/A,FALSE,"CONV4T.XLS"}</definedName>
    <definedName name="__CAN2" localSheetId="5" hidden="1">{"Bruto",#N/A,FALSE,"CONV3T.XLS";"Neto",#N/A,FALSE,"CONV3T.XLS";"UnoB",#N/A,FALSE,"CONV3T.XLS";"Bruto",#N/A,FALSE,"CONV4T.XLS";"Neto",#N/A,FALSE,"CONV4T.XLS";"UnoB",#N/A,FALSE,"CONV4T.XLS"}</definedName>
    <definedName name="__CAN2" localSheetId="6" hidden="1">{"Bruto",#N/A,FALSE,"CONV3T.XLS";"Neto",#N/A,FALSE,"CONV3T.XLS";"UnoB",#N/A,FALSE,"CONV3T.XLS";"Bruto",#N/A,FALSE,"CONV4T.XLS";"Neto",#N/A,FALSE,"CONV4T.XLS";"UnoB",#N/A,FALSE,"CONV4T.XLS"}</definedName>
    <definedName name="__CAN2" localSheetId="7" hidden="1">{"Bruto",#N/A,FALSE,"CONV3T.XLS";"Neto",#N/A,FALSE,"CONV3T.XLS";"UnoB",#N/A,FALSE,"CONV3T.XLS";"Bruto",#N/A,FALSE,"CONV4T.XLS";"Neto",#N/A,FALSE,"CONV4T.XLS";"UnoB",#N/A,FALSE,"CONV4T.XLS"}</definedName>
    <definedName name="__CAN2" localSheetId="8"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0"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2" hidden="1">{"Bruto",#N/A,FALSE,"CONV3T.XLS";"Neto",#N/A,FALSE,"CONV3T.XLS";"UnoB",#N/A,FALSE,"CONV3T.XLS";"Bruto",#N/A,FALSE,"CONV4T.XLS";"Neto",#N/A,FALSE,"CONV4T.XLS";"UnoB",#N/A,FALSE,"CONV4T.XLS"}</definedName>
    <definedName name="__CAN4" localSheetId="3" hidden="1">{"Bruto",#N/A,FALSE,"CONV3T.XLS";"Neto",#N/A,FALSE,"CONV3T.XLS";"UnoB",#N/A,FALSE,"CONV3T.XLS";"Bruto",#N/A,FALSE,"CONV4T.XLS";"Neto",#N/A,FALSE,"CONV4T.XLS";"UnoB",#N/A,FALSE,"CONV4T.XLS"}</definedName>
    <definedName name="__CAN4" localSheetId="5" hidden="1">{"Bruto",#N/A,FALSE,"CONV3T.XLS";"Neto",#N/A,FALSE,"CONV3T.XLS";"UnoB",#N/A,FALSE,"CONV3T.XLS";"Bruto",#N/A,FALSE,"CONV4T.XLS";"Neto",#N/A,FALSE,"CONV4T.XLS";"UnoB",#N/A,FALSE,"CONV4T.XLS"}</definedName>
    <definedName name="__CAN4" localSheetId="6" hidden="1">{"Bruto",#N/A,FALSE,"CONV3T.XLS";"Neto",#N/A,FALSE,"CONV3T.XLS";"UnoB",#N/A,FALSE,"CONV3T.XLS";"Bruto",#N/A,FALSE,"CONV4T.XLS";"Neto",#N/A,FALSE,"CONV4T.XLS";"UnoB",#N/A,FALSE,"CONV4T.XLS"}</definedName>
    <definedName name="__CAN4" localSheetId="7" hidden="1">{"Bruto",#N/A,FALSE,"CONV3T.XLS";"Neto",#N/A,FALSE,"CONV3T.XLS";"UnoB",#N/A,FALSE,"CONV3T.XLS";"Bruto",#N/A,FALSE,"CONV4T.XLS";"Neto",#N/A,FALSE,"CONV4T.XLS";"UnoB",#N/A,FALSE,"CONV4T.XLS"}</definedName>
    <definedName name="__CAN4" localSheetId="8"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#REF!</definedName>
    <definedName name="__CFE96">#REF!</definedName>
    <definedName name="__CON96">#REF!</definedName>
    <definedName name="__COR4" localSheetId="0" hidden="1">{"Bruto",#N/A,FALSE,"CONV3T.XLS";"Neto",#N/A,FALSE,"CONV3T.XLS";"UnoB",#N/A,FALSE,"CONV3T.XLS";"Bruto",#N/A,FALSE,"CONV4T.XLS";"Neto",#N/A,FALSE,"CONV4T.XLS";"UnoB",#N/A,FALSE,"CONV4T.XLS"}</definedName>
    <definedName name="__COR4" localSheetId="1" hidden="1">{"Bruto",#N/A,FALSE,"CONV3T.XLS";"Neto",#N/A,FALSE,"CONV3T.XLS";"UnoB",#N/A,FALSE,"CONV3T.XLS";"Bruto",#N/A,FALSE,"CONV4T.XLS";"Neto",#N/A,FALSE,"CONV4T.XLS";"UnoB",#N/A,FALSE,"CONV4T.XLS"}</definedName>
    <definedName name="__COR4" localSheetId="2" hidden="1">{"Bruto",#N/A,FALSE,"CONV3T.XLS";"Neto",#N/A,FALSE,"CONV3T.XLS";"UnoB",#N/A,FALSE,"CONV3T.XLS";"Bruto",#N/A,FALSE,"CONV4T.XLS";"Neto",#N/A,FALSE,"CONV4T.XLS";"UnoB",#N/A,FALSE,"CONV4T.XLS"}</definedName>
    <definedName name="__COR4" localSheetId="3" hidden="1">{"Bruto",#N/A,FALSE,"CONV3T.XLS";"Neto",#N/A,FALSE,"CONV3T.XLS";"UnoB",#N/A,FALSE,"CONV3T.XLS";"Bruto",#N/A,FALSE,"CONV4T.XLS";"Neto",#N/A,FALSE,"CONV4T.XLS";"UnoB",#N/A,FALSE,"CONV4T.XLS"}</definedName>
    <definedName name="__COR4" localSheetId="5" hidden="1">{"Bruto",#N/A,FALSE,"CONV3T.XLS";"Neto",#N/A,FALSE,"CONV3T.XLS";"UnoB",#N/A,FALSE,"CONV3T.XLS";"Bruto",#N/A,FALSE,"CONV4T.XLS";"Neto",#N/A,FALSE,"CONV4T.XLS";"UnoB",#N/A,FALSE,"CONV4T.XLS"}</definedName>
    <definedName name="__COR4" localSheetId="6" hidden="1">{"Bruto",#N/A,FALSE,"CONV3T.XLS";"Neto",#N/A,FALSE,"CONV3T.XLS";"UnoB",#N/A,FALSE,"CONV3T.XLS";"Bruto",#N/A,FALSE,"CONV4T.XLS";"Neto",#N/A,FALSE,"CONV4T.XLS";"UnoB",#N/A,FALSE,"CONV4T.XLS"}</definedName>
    <definedName name="__COR4" localSheetId="7" hidden="1">{"Bruto",#N/A,FALSE,"CONV3T.XLS";"Neto",#N/A,FALSE,"CONV3T.XLS";"UnoB",#N/A,FALSE,"CONV3T.XLS";"Bruto",#N/A,FALSE,"CONV4T.XLS";"Neto",#N/A,FALSE,"CONV4T.XLS";"UnoB",#N/A,FALSE,"CONV4T.XLS"}</definedName>
    <definedName name="__COR4" localSheetId="8"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0"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2" hidden="1">{"Bruto",#N/A,FALSE,"CONV3T.XLS";"Neto",#N/A,FALSE,"CONV3T.XLS";"UnoB",#N/A,FALSE,"CONV3T.XLS";"Bruto",#N/A,FALSE,"CONV4T.XLS";"Neto",#N/A,FALSE,"CONV4T.XLS";"UnoB",#N/A,FALSE,"CONV4T.XLS"}</definedName>
    <definedName name="__COS4" localSheetId="3" hidden="1">{"Bruto",#N/A,FALSE,"CONV3T.XLS";"Neto",#N/A,FALSE,"CONV3T.XLS";"UnoB",#N/A,FALSE,"CONV3T.XLS";"Bruto",#N/A,FALSE,"CONV4T.XLS";"Neto",#N/A,FALSE,"CONV4T.XLS";"UnoB",#N/A,FALSE,"CONV4T.XLS"}</definedName>
    <definedName name="__COS4" localSheetId="5" hidden="1">{"Bruto",#N/A,FALSE,"CONV3T.XLS";"Neto",#N/A,FALSE,"CONV3T.XLS";"UnoB",#N/A,FALSE,"CONV3T.XLS";"Bruto",#N/A,FALSE,"CONV4T.XLS";"Neto",#N/A,FALSE,"CONV4T.XLS";"UnoB",#N/A,FALSE,"CONV4T.XLS"}</definedName>
    <definedName name="__COS4" localSheetId="6" hidden="1">{"Bruto",#N/A,FALSE,"CONV3T.XLS";"Neto",#N/A,FALSE,"CONV3T.XLS";"UnoB",#N/A,FALSE,"CONV3T.XLS";"Bruto",#N/A,FALSE,"CONV4T.XLS";"Neto",#N/A,FALSE,"CONV4T.XLS";"UnoB",#N/A,FALSE,"CONV4T.XLS"}</definedName>
    <definedName name="__COS4" localSheetId="7" hidden="1">{"Bruto",#N/A,FALSE,"CONV3T.XLS";"Neto",#N/A,FALSE,"CONV3T.XLS";"UnoB",#N/A,FALSE,"CONV3T.XLS";"Bruto",#N/A,FALSE,"CONV4T.XLS";"Neto",#N/A,FALSE,"CONV4T.XLS";"UnoB",#N/A,FALSE,"CONV4T.XLS"}</definedName>
    <definedName name="__COS4" localSheetId="8"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'[7]Premisas IMSS'!$M$12</definedName>
    <definedName name="__def2">'[7]Premisas IMSS'!$M$13</definedName>
    <definedName name="__def3">'[7]Premisas IMSS'!$M$14</definedName>
    <definedName name="__def4">'[7]Premisas IMSS'!$M$15</definedName>
    <definedName name="__def5">'[7]Premisas IMSS'!$M$16</definedName>
    <definedName name="__def6">'[7]Premisas IMSS'!$M$17</definedName>
    <definedName name="__DIC2">[6]edofza12!$C$22</definedName>
    <definedName name="__ee1" localSheetId="0" hidden="1">{"Bruto",#N/A,FALSE,"CONV3T.XLS";"Neto",#N/A,FALSE,"CONV3T.XLS";"UnoB",#N/A,FALSE,"CONV3T.XLS";"Bruto",#N/A,FALSE,"CONV4T.XLS";"Neto",#N/A,FALSE,"CONV4T.XLS";"UnoB",#N/A,FALSE,"CONV4T.XLS"}</definedName>
    <definedName name="__ee1" localSheetId="1" hidden="1">{"Bruto",#N/A,FALSE,"CONV3T.XLS";"Neto",#N/A,FALSE,"CONV3T.XLS";"UnoB",#N/A,FALSE,"CONV3T.XLS";"Bruto",#N/A,FALSE,"CONV4T.XLS";"Neto",#N/A,FALSE,"CONV4T.XLS";"UnoB",#N/A,FALSE,"CONV4T.XLS"}</definedName>
    <definedName name="__ee1" localSheetId="2" hidden="1">{"Bruto",#N/A,FALSE,"CONV3T.XLS";"Neto",#N/A,FALSE,"CONV3T.XLS";"UnoB",#N/A,FALSE,"CONV3T.XLS";"Bruto",#N/A,FALSE,"CONV4T.XLS";"Neto",#N/A,FALSE,"CONV4T.XLS";"UnoB",#N/A,FALSE,"CONV4T.XLS"}</definedName>
    <definedName name="__ee1" localSheetId="3" hidden="1">{"Bruto",#N/A,FALSE,"CONV3T.XLS";"Neto",#N/A,FALSE,"CONV3T.XLS";"UnoB",#N/A,FALSE,"CONV3T.XLS";"Bruto",#N/A,FALSE,"CONV4T.XLS";"Neto",#N/A,FALSE,"CONV4T.XLS";"UnoB",#N/A,FALSE,"CONV4T.XLS"}</definedName>
    <definedName name="__ee1" localSheetId="5" hidden="1">{"Bruto",#N/A,FALSE,"CONV3T.XLS";"Neto",#N/A,FALSE,"CONV3T.XLS";"UnoB",#N/A,FALSE,"CONV3T.XLS";"Bruto",#N/A,FALSE,"CONV4T.XLS";"Neto",#N/A,FALSE,"CONV4T.XLS";"UnoB",#N/A,FALSE,"CONV4T.XLS"}</definedName>
    <definedName name="__ee1" localSheetId="6" hidden="1">{"Bruto",#N/A,FALSE,"CONV3T.XLS";"Neto",#N/A,FALSE,"CONV3T.XLS";"UnoB",#N/A,FALSE,"CONV3T.XLS";"Bruto",#N/A,FALSE,"CONV4T.XLS";"Neto",#N/A,FALSE,"CONV4T.XLS";"UnoB",#N/A,FALSE,"CONV4T.XLS"}</definedName>
    <definedName name="__ee1" localSheetId="7" hidden="1">{"Bruto",#N/A,FALSE,"CONV3T.XLS";"Neto",#N/A,FALSE,"CONV3T.XLS";"UnoB",#N/A,FALSE,"CONV3T.XLS";"Bruto",#N/A,FALSE,"CONV4T.XLS";"Neto",#N/A,FALSE,"CONV4T.XLS";"UnoB",#N/A,FALSE,"CONV4T.XLS"}</definedName>
    <definedName name="__ee1" localSheetId="8"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[6]edofza1!$C$22</definedName>
    <definedName name="__esc2" localSheetId="0" hidden="1">{"Bruto",#N/A,FALSE,"CONV3T.XLS";"Neto",#N/A,FALSE,"CONV3T.XLS";"UnoB",#N/A,FALSE,"CONV3T.XLS";"Bruto",#N/A,FALSE,"CONV4T.XLS";"Neto",#N/A,FALSE,"CONV4T.XLS";"UnoB",#N/A,FALSE,"CONV4T.XLS"}</definedName>
    <definedName name="__esc2" localSheetId="1" hidden="1">{"Bruto",#N/A,FALSE,"CONV3T.XLS";"Neto",#N/A,FALSE,"CONV3T.XLS";"UnoB",#N/A,FALSE,"CONV3T.XLS";"Bruto",#N/A,FALSE,"CONV4T.XLS";"Neto",#N/A,FALSE,"CONV4T.XLS";"UnoB",#N/A,FALSE,"CONV4T.XLS"}</definedName>
    <definedName name="__esc2" localSheetId="2" hidden="1">{"Bruto",#N/A,FALSE,"CONV3T.XLS";"Neto",#N/A,FALSE,"CONV3T.XLS";"UnoB",#N/A,FALSE,"CONV3T.XLS";"Bruto",#N/A,FALSE,"CONV4T.XLS";"Neto",#N/A,FALSE,"CONV4T.XLS";"UnoB",#N/A,FALSE,"CONV4T.XLS"}</definedName>
    <definedName name="__esc2" localSheetId="3" hidden="1">{"Bruto",#N/A,FALSE,"CONV3T.XLS";"Neto",#N/A,FALSE,"CONV3T.XLS";"UnoB",#N/A,FALSE,"CONV3T.XLS";"Bruto",#N/A,FALSE,"CONV4T.XLS";"Neto",#N/A,FALSE,"CONV4T.XLS";"UnoB",#N/A,FALSE,"CONV4T.XLS"}</definedName>
    <definedName name="__esc2" localSheetId="5" hidden="1">{"Bruto",#N/A,FALSE,"CONV3T.XLS";"Neto",#N/A,FALSE,"CONV3T.XLS";"UnoB",#N/A,FALSE,"CONV3T.XLS";"Bruto",#N/A,FALSE,"CONV4T.XLS";"Neto",#N/A,FALSE,"CONV4T.XLS";"UnoB",#N/A,FALSE,"CONV4T.XLS"}</definedName>
    <definedName name="__esc2" localSheetId="6" hidden="1">{"Bruto",#N/A,FALSE,"CONV3T.XLS";"Neto",#N/A,FALSE,"CONV3T.XLS";"UnoB",#N/A,FALSE,"CONV3T.XLS";"Bruto",#N/A,FALSE,"CONV4T.XLS";"Neto",#N/A,FALSE,"CONV4T.XLS";"UnoB",#N/A,FALSE,"CONV4T.XLS"}</definedName>
    <definedName name="__esc2" localSheetId="7" hidden="1">{"Bruto",#N/A,FALSE,"CONV3T.XLS";"Neto",#N/A,FALSE,"CONV3T.XLS";"UnoB",#N/A,FALSE,"CONV3T.XLS";"Bruto",#N/A,FALSE,"CONV4T.XLS";"Neto",#N/A,FALSE,"CONV4T.XLS";"UnoB",#N/A,FALSE,"CONV4T.XLS"}</definedName>
    <definedName name="__esc2" localSheetId="8"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0"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2" hidden="1">{"Bruto",#N/A,FALSE,"CONV3T.XLS";"Neto",#N/A,FALSE,"CONV3T.XLS";"UnoB",#N/A,FALSE,"CONV3T.XLS";"Bruto",#N/A,FALSE,"CONV4T.XLS";"Neto",#N/A,FALSE,"CONV4T.XLS";"UnoB",#N/A,FALSE,"CONV4T.XLS"}</definedName>
    <definedName name="__ESC4" localSheetId="3" hidden="1">{"Bruto",#N/A,FALSE,"CONV3T.XLS";"Neto",#N/A,FALSE,"CONV3T.XLS";"UnoB",#N/A,FALSE,"CONV3T.XLS";"Bruto",#N/A,FALSE,"CONV4T.XLS";"Neto",#N/A,FALSE,"CONV4T.XLS";"UnoB",#N/A,FALSE,"CONV4T.XLS"}</definedName>
    <definedName name="__ESC4" localSheetId="5" hidden="1">{"Bruto",#N/A,FALSE,"CONV3T.XLS";"Neto",#N/A,FALSE,"CONV3T.XLS";"UnoB",#N/A,FALSE,"CONV3T.XLS";"Bruto",#N/A,FALSE,"CONV4T.XLS";"Neto",#N/A,FALSE,"CONV4T.XLS";"UnoB",#N/A,FALSE,"CONV4T.XLS"}</definedName>
    <definedName name="__ESC4" localSheetId="6" hidden="1">{"Bruto",#N/A,FALSE,"CONV3T.XLS";"Neto",#N/A,FALSE,"CONV3T.XLS";"UnoB",#N/A,FALSE,"CONV3T.XLS";"Bruto",#N/A,FALSE,"CONV4T.XLS";"Neto",#N/A,FALSE,"CONV4T.XLS";"UnoB",#N/A,FALSE,"CONV4T.XLS"}</definedName>
    <definedName name="__ESC4" localSheetId="7" hidden="1">{"Bruto",#N/A,FALSE,"CONV3T.XLS";"Neto",#N/A,FALSE,"CONV3T.XLS";"UnoB",#N/A,FALSE,"CONV3T.XLS";"Bruto",#N/A,FALSE,"CONV4T.XLS";"Neto",#N/A,FALSE,"CONV4T.XLS";"UnoB",#N/A,FALSE,"CONV4T.XLS"}</definedName>
    <definedName name="__ESC4" localSheetId="8"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[9]!FEB&amp;[9]!MAR&amp;[9]!ABR&amp;[9]!MAY&amp;[9]!JUN&amp;[9]!JUL</definedName>
    <definedName name="__FEB2">[6]edofza2!$C$22</definedName>
    <definedName name="__JUL1">[9]!JUL&amp;[9]!AGO&amp;[9]!SEP&amp;[9]!OCT&amp;[9]!NOV</definedName>
    <definedName name="__JUL2">[6]edofza7!$C$22</definedName>
    <definedName name="__JUN1">[9]!JUN&amp;[9]!JUL&amp;[9]!AGO&amp;[9]!SEP&amp;[9]!OCT</definedName>
    <definedName name="__JUN2">[6]edofza6!$C$22</definedName>
    <definedName name="__MAR1">[9]!MAR&amp;[9]!ABR&amp;[9]!MAY&amp;[9]!JUN&amp;[9]!JUL&amp;[9]!AGO</definedName>
    <definedName name="__MAR2">[6]edofza3!$C$22</definedName>
    <definedName name="__MAY1">[9]!MAY&amp;[9]!JUN&amp;[9]!JUL&amp;[9]!AGO&amp;[9]!SEP</definedName>
    <definedName name="__MAY2">[6]edofza5!$C$22</definedName>
    <definedName name="__mor2" localSheetId="0" hidden="1">{"Bruto",#N/A,FALSE,"CONV3T.XLS";"Neto",#N/A,FALSE,"CONV3T.XLS";"UnoB",#N/A,FALSE,"CONV3T.XLS";"Bruto",#N/A,FALSE,"CONV4T.XLS";"Neto",#N/A,FALSE,"CONV4T.XLS";"UnoB",#N/A,FALSE,"CONV4T.XLS"}</definedName>
    <definedName name="__mor2" localSheetId="1" hidden="1">{"Bruto",#N/A,FALSE,"CONV3T.XLS";"Neto",#N/A,FALSE,"CONV3T.XLS";"UnoB",#N/A,FALSE,"CONV3T.XLS";"Bruto",#N/A,FALSE,"CONV4T.XLS";"Neto",#N/A,FALSE,"CONV4T.XLS";"UnoB",#N/A,FALSE,"CONV4T.XLS"}</definedName>
    <definedName name="__mor2" localSheetId="2" hidden="1">{"Bruto",#N/A,FALSE,"CONV3T.XLS";"Neto",#N/A,FALSE,"CONV3T.XLS";"UnoB",#N/A,FALSE,"CONV3T.XLS";"Bruto",#N/A,FALSE,"CONV4T.XLS";"Neto",#N/A,FALSE,"CONV4T.XLS";"UnoB",#N/A,FALSE,"CONV4T.XLS"}</definedName>
    <definedName name="__mor2" localSheetId="3" hidden="1">{"Bruto",#N/A,FALSE,"CONV3T.XLS";"Neto",#N/A,FALSE,"CONV3T.XLS";"UnoB",#N/A,FALSE,"CONV3T.XLS";"Bruto",#N/A,FALSE,"CONV4T.XLS";"Neto",#N/A,FALSE,"CONV4T.XLS";"UnoB",#N/A,FALSE,"CONV4T.XLS"}</definedName>
    <definedName name="__mor2" localSheetId="5" hidden="1">{"Bruto",#N/A,FALSE,"CONV3T.XLS";"Neto",#N/A,FALSE,"CONV3T.XLS";"UnoB",#N/A,FALSE,"CONV3T.XLS";"Bruto",#N/A,FALSE,"CONV4T.XLS";"Neto",#N/A,FALSE,"CONV4T.XLS";"UnoB",#N/A,FALSE,"CONV4T.XLS"}</definedName>
    <definedName name="__mor2" localSheetId="6" hidden="1">{"Bruto",#N/A,FALSE,"CONV3T.XLS";"Neto",#N/A,FALSE,"CONV3T.XLS";"UnoB",#N/A,FALSE,"CONV3T.XLS";"Bruto",#N/A,FALSE,"CONV4T.XLS";"Neto",#N/A,FALSE,"CONV4T.XLS";"UnoB",#N/A,FALSE,"CONV4T.XLS"}</definedName>
    <definedName name="__mor2" localSheetId="7" hidden="1">{"Bruto",#N/A,FALSE,"CONV3T.XLS";"Neto",#N/A,FALSE,"CONV3T.XLS";"UnoB",#N/A,FALSE,"CONV3T.XLS";"Bruto",#N/A,FALSE,"CONV4T.XLS";"Neto",#N/A,FALSE,"CONV4T.XLS";"UnoB",#N/A,FALSE,"CONV4T.XLS"}</definedName>
    <definedName name="__mor2" localSheetId="8"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0"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2" hidden="1">{"Bruto",#N/A,FALSE,"CONV3T.XLS";"Neto",#N/A,FALSE,"CONV3T.XLS";"UnoB",#N/A,FALSE,"CONV3T.XLS";"Bruto",#N/A,FALSE,"CONV4T.XLS";"Neto",#N/A,FALSE,"CONV4T.XLS";"UnoB",#N/A,FALSE,"CONV4T.XLS"}</definedName>
    <definedName name="__MOR4" localSheetId="3" hidden="1">{"Bruto",#N/A,FALSE,"CONV3T.XLS";"Neto",#N/A,FALSE,"CONV3T.XLS";"UnoB",#N/A,FALSE,"CONV3T.XLS";"Bruto",#N/A,FALSE,"CONV4T.XLS";"Neto",#N/A,FALSE,"CONV4T.XLS";"UnoB",#N/A,FALSE,"CONV4T.XLS"}</definedName>
    <definedName name="__MOR4" localSheetId="5" hidden="1">{"Bruto",#N/A,FALSE,"CONV3T.XLS";"Neto",#N/A,FALSE,"CONV3T.XLS";"UnoB",#N/A,FALSE,"CONV3T.XLS";"Bruto",#N/A,FALSE,"CONV4T.XLS";"Neto",#N/A,FALSE,"CONV4T.XLS";"UnoB",#N/A,FALSE,"CONV4T.XLS"}</definedName>
    <definedName name="__MOR4" localSheetId="6" hidden="1">{"Bruto",#N/A,FALSE,"CONV3T.XLS";"Neto",#N/A,FALSE,"CONV3T.XLS";"UnoB",#N/A,FALSE,"CONV3T.XLS";"Bruto",#N/A,FALSE,"CONV4T.XLS";"Neto",#N/A,FALSE,"CONV4T.XLS";"UnoB",#N/A,FALSE,"CONV4T.XLS"}</definedName>
    <definedName name="__MOR4" localSheetId="7" hidden="1">{"Bruto",#N/A,FALSE,"CONV3T.XLS";"Neto",#N/A,FALSE,"CONV3T.XLS";"UnoB",#N/A,FALSE,"CONV3T.XLS";"Bruto",#N/A,FALSE,"CONV4T.XLS";"Neto",#N/A,FALSE,"CONV4T.XLS";"UnoB",#N/A,FALSE,"CONV4T.XLS"}</definedName>
    <definedName name="__MOR4" localSheetId="8"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0">[1]!NOV&amp;[1]!DIC</definedName>
    <definedName name="__NOV1" localSheetId="1">[3]!NOV&amp;[3]!DIC</definedName>
    <definedName name="__NOV1" localSheetId="2">[2]!NOV&amp;[2]!DIC</definedName>
    <definedName name="__NOV1" localSheetId="3">[1]!NOV&amp;[1]!DIC</definedName>
    <definedName name="__NOV1" localSheetId="6">[2]!NOV&amp;[2]!DIC</definedName>
    <definedName name="__NOV1" localSheetId="7">[2]!NOV&amp;[2]!DIC</definedName>
    <definedName name="__NOV1">[3]!NOV&amp;[3]!DIC</definedName>
    <definedName name="__NOV2">[6]edofza11!$C$43</definedName>
    <definedName name="__OCT1" localSheetId="0">[1]!OCT&amp;[1]!NOV&amp;[1]!DIC</definedName>
    <definedName name="__OCT1" localSheetId="1">[3]!OCT&amp;[3]!NOV&amp;[3]!DIC</definedName>
    <definedName name="__OCT1" localSheetId="2">[2]!OCT&amp;[2]!NOV&amp;[2]!DIC</definedName>
    <definedName name="__OCT1" localSheetId="3">[1]!OCT&amp;[1]!NOV&amp;[1]!DIC</definedName>
    <definedName name="__OCT1" localSheetId="6">[2]!OCT&amp;[2]!NOV&amp;[2]!DIC</definedName>
    <definedName name="__OCT1" localSheetId="7">[2]!OCT&amp;[2]!NOV&amp;[2]!DIC</definedName>
    <definedName name="__OCT1">[3]!OCT&amp;[3]!NOV&amp;[3]!DIC</definedName>
    <definedName name="__OCT2">[6]edofza10!$C$22</definedName>
    <definedName name="__pa2" localSheetId="0" hidden="1">{"Bruto",#N/A,FALSE,"CONV3T.XLS";"Neto",#N/A,FALSE,"CONV3T.XLS";"UnoB",#N/A,FALSE,"CONV3T.XLS";"Bruto",#N/A,FALSE,"CONV4T.XLS";"Neto",#N/A,FALSE,"CONV4T.XLS";"UnoB",#N/A,FALSE,"CONV4T.XLS"}</definedName>
    <definedName name="__pa2" localSheetId="1" hidden="1">{"Bruto",#N/A,FALSE,"CONV3T.XLS";"Neto",#N/A,FALSE,"CONV3T.XLS";"UnoB",#N/A,FALSE,"CONV3T.XLS";"Bruto",#N/A,FALSE,"CONV4T.XLS";"Neto",#N/A,FALSE,"CONV4T.XLS";"UnoB",#N/A,FALSE,"CONV4T.XLS"}</definedName>
    <definedName name="__pa2" localSheetId="2" hidden="1">{"Bruto",#N/A,FALSE,"CONV3T.XLS";"Neto",#N/A,FALSE,"CONV3T.XLS";"UnoB",#N/A,FALSE,"CONV3T.XLS";"Bruto",#N/A,FALSE,"CONV4T.XLS";"Neto",#N/A,FALSE,"CONV4T.XLS";"UnoB",#N/A,FALSE,"CONV4T.XLS"}</definedName>
    <definedName name="__pa2" localSheetId="3" hidden="1">{"Bruto",#N/A,FALSE,"CONV3T.XLS";"Neto",#N/A,FALSE,"CONV3T.XLS";"UnoB",#N/A,FALSE,"CONV3T.XLS";"Bruto",#N/A,FALSE,"CONV4T.XLS";"Neto",#N/A,FALSE,"CONV4T.XLS";"UnoB",#N/A,FALSE,"CONV4T.XLS"}</definedName>
    <definedName name="__pa2" localSheetId="5" hidden="1">{"Bruto",#N/A,FALSE,"CONV3T.XLS";"Neto",#N/A,FALSE,"CONV3T.XLS";"UnoB",#N/A,FALSE,"CONV3T.XLS";"Bruto",#N/A,FALSE,"CONV4T.XLS";"Neto",#N/A,FALSE,"CONV4T.XLS";"UnoB",#N/A,FALSE,"CONV4T.XLS"}</definedName>
    <definedName name="__pa2" localSheetId="6" hidden="1">{"Bruto",#N/A,FALSE,"CONV3T.XLS";"Neto",#N/A,FALSE,"CONV3T.XLS";"UnoB",#N/A,FALSE,"CONV3T.XLS";"Bruto",#N/A,FALSE,"CONV4T.XLS";"Neto",#N/A,FALSE,"CONV4T.XLS";"UnoB",#N/A,FALSE,"CONV4T.XLS"}</definedName>
    <definedName name="__pa2" localSheetId="7" hidden="1">{"Bruto",#N/A,FALSE,"CONV3T.XLS";"Neto",#N/A,FALSE,"CONV3T.XLS";"UnoB",#N/A,FALSE,"CONV3T.XLS";"Bruto",#N/A,FALSE,"CONV4T.XLS";"Neto",#N/A,FALSE,"CONV4T.XLS";"UnoB",#N/A,FALSE,"CONV4T.XLS"}</definedName>
    <definedName name="__pa2" localSheetId="8"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0"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2" hidden="1">{"Bruto",#N/A,FALSE,"CONV3T.XLS";"Neto",#N/A,FALSE,"CONV3T.XLS";"UnoB",#N/A,FALSE,"CONV3T.XLS";"Bruto",#N/A,FALSE,"CONV4T.XLS";"Neto",#N/A,FALSE,"CONV4T.XLS";"UnoB",#N/A,FALSE,"CONV4T.XLS"}</definedName>
    <definedName name="__PAJ4" localSheetId="3" hidden="1">{"Bruto",#N/A,FALSE,"CONV3T.XLS";"Neto",#N/A,FALSE,"CONV3T.XLS";"UnoB",#N/A,FALSE,"CONV3T.XLS";"Bruto",#N/A,FALSE,"CONV4T.XLS";"Neto",#N/A,FALSE,"CONV4T.XLS";"UnoB",#N/A,FALSE,"CONV4T.XLS"}</definedName>
    <definedName name="__PAJ4" localSheetId="5" hidden="1">{"Bruto",#N/A,FALSE,"CONV3T.XLS";"Neto",#N/A,FALSE,"CONV3T.XLS";"UnoB",#N/A,FALSE,"CONV3T.XLS";"Bruto",#N/A,FALSE,"CONV4T.XLS";"Neto",#N/A,FALSE,"CONV4T.XLS";"UnoB",#N/A,FALSE,"CONV4T.XLS"}</definedName>
    <definedName name="__PAJ4" localSheetId="6" hidden="1">{"Bruto",#N/A,FALSE,"CONV3T.XLS";"Neto",#N/A,FALSE,"CONV3T.XLS";"UnoB",#N/A,FALSE,"CONV3T.XLS";"Bruto",#N/A,FALSE,"CONV4T.XLS";"Neto",#N/A,FALSE,"CONV4T.XLS";"UnoB",#N/A,FALSE,"CONV4T.XLS"}</definedName>
    <definedName name="__PAJ4" localSheetId="7" hidden="1">{"Bruto",#N/A,FALSE,"CONV3T.XLS";"Neto",#N/A,FALSE,"CONV3T.XLS";"UnoB",#N/A,FALSE,"CONV3T.XLS";"Bruto",#N/A,FALSE,"CONV4T.XLS";"Neto",#N/A,FALSE,"CONV4T.XLS";"UnoB",#N/A,FALSE,"CONV4T.XLS"}</definedName>
    <definedName name="__PAJ4" localSheetId="8"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#REF!</definedName>
    <definedName name="__PIB08">#REF!</definedName>
    <definedName name="__PIP96">#REF!</definedName>
    <definedName name="__SEP1" localSheetId="0">[1]!SEP&amp;[1]!OCT&amp;[1]!NOV&amp;[1]!DIC</definedName>
    <definedName name="__SEP1" localSheetId="1">[3]!SEP&amp;[3]!OCT&amp;[3]!NOV&amp;[3]!DIC</definedName>
    <definedName name="__SEP1" localSheetId="2">[2]!SEP&amp;[2]!OCT&amp;[2]!NOV&amp;[2]!DIC</definedName>
    <definedName name="__SEP1" localSheetId="3">[1]!SEP&amp;[1]!OCT&amp;[1]!NOV&amp;[1]!DIC</definedName>
    <definedName name="__SEP1" localSheetId="6">[2]!SEP&amp;[2]!OCT&amp;[2]!NOV&amp;[2]!DIC</definedName>
    <definedName name="__SEP1" localSheetId="7">[2]!SEP&amp;[2]!OCT&amp;[2]!NOV&amp;[2]!DIC</definedName>
    <definedName name="__SEP1">[3]!SEP&amp;[3]!OCT&amp;[3]!NOV&amp;[3]!DIC</definedName>
    <definedName name="__SEP2">[6]edofza9!$C$22</definedName>
    <definedName name="__smg97">'[7]Premisa macro'!$E$4</definedName>
    <definedName name="__syt03">#REF!</definedName>
    <definedName name="__TDC2001" localSheetId="1">'[8]Tipos de Cambio'!$C$4</definedName>
    <definedName name="__TDC2001">'[8]Tipos de Cambio'!$C$4</definedName>
    <definedName name="__tul2" localSheetId="0" hidden="1">{"Bruto",#N/A,FALSE,"CONV3T.XLS";"Neto",#N/A,FALSE,"CONV3T.XLS";"UnoB",#N/A,FALSE,"CONV3T.XLS";"Bruto",#N/A,FALSE,"CONV4T.XLS";"Neto",#N/A,FALSE,"CONV4T.XLS";"UnoB",#N/A,FALSE,"CONV4T.XLS"}</definedName>
    <definedName name="__tul2" localSheetId="1" hidden="1">{"Bruto",#N/A,FALSE,"CONV3T.XLS";"Neto",#N/A,FALSE,"CONV3T.XLS";"UnoB",#N/A,FALSE,"CONV3T.XLS";"Bruto",#N/A,FALSE,"CONV4T.XLS";"Neto",#N/A,FALSE,"CONV4T.XLS";"UnoB",#N/A,FALSE,"CONV4T.XLS"}</definedName>
    <definedName name="__tul2" localSheetId="2" hidden="1">{"Bruto",#N/A,FALSE,"CONV3T.XLS";"Neto",#N/A,FALSE,"CONV3T.XLS";"UnoB",#N/A,FALSE,"CONV3T.XLS";"Bruto",#N/A,FALSE,"CONV4T.XLS";"Neto",#N/A,FALSE,"CONV4T.XLS";"UnoB",#N/A,FALSE,"CONV4T.XLS"}</definedName>
    <definedName name="__tul2" localSheetId="3" hidden="1">{"Bruto",#N/A,FALSE,"CONV3T.XLS";"Neto",#N/A,FALSE,"CONV3T.XLS";"UnoB",#N/A,FALSE,"CONV3T.XLS";"Bruto",#N/A,FALSE,"CONV4T.XLS";"Neto",#N/A,FALSE,"CONV4T.XLS";"UnoB",#N/A,FALSE,"CONV4T.XLS"}</definedName>
    <definedName name="__tul2" localSheetId="5" hidden="1">{"Bruto",#N/A,FALSE,"CONV3T.XLS";"Neto",#N/A,FALSE,"CONV3T.XLS";"UnoB",#N/A,FALSE,"CONV3T.XLS";"Bruto",#N/A,FALSE,"CONV4T.XLS";"Neto",#N/A,FALSE,"CONV4T.XLS";"UnoB",#N/A,FALSE,"CONV4T.XLS"}</definedName>
    <definedName name="__tul2" localSheetId="6" hidden="1">{"Bruto",#N/A,FALSE,"CONV3T.XLS";"Neto",#N/A,FALSE,"CONV3T.XLS";"UnoB",#N/A,FALSE,"CONV3T.XLS";"Bruto",#N/A,FALSE,"CONV4T.XLS";"Neto",#N/A,FALSE,"CONV4T.XLS";"UnoB",#N/A,FALSE,"CONV4T.XLS"}</definedName>
    <definedName name="__tul2" localSheetId="7" hidden="1">{"Bruto",#N/A,FALSE,"CONV3T.XLS";"Neto",#N/A,FALSE,"CONV3T.XLS";"UnoB",#N/A,FALSE,"CONV3T.XLS";"Bruto",#N/A,FALSE,"CONV4T.XLS";"Neto",#N/A,FALSE,"CONV4T.XLS";"UnoB",#N/A,FALSE,"CONV4T.XLS"}</definedName>
    <definedName name="__tul2" localSheetId="8"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0"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2" hidden="1">{"Bruto",#N/A,FALSE,"CONV3T.XLS";"Neto",#N/A,FALSE,"CONV3T.XLS";"UnoB",#N/A,FALSE,"CONV3T.XLS";"Bruto",#N/A,FALSE,"CONV4T.XLS";"Neto",#N/A,FALSE,"CONV4T.XLS";"UnoB",#N/A,FALSE,"CONV4T.XLS"}</definedName>
    <definedName name="__TUL4" localSheetId="3" hidden="1">{"Bruto",#N/A,FALSE,"CONV3T.XLS";"Neto",#N/A,FALSE,"CONV3T.XLS";"UnoB",#N/A,FALSE,"CONV3T.XLS";"Bruto",#N/A,FALSE,"CONV4T.XLS";"Neto",#N/A,FALSE,"CONV4T.XLS";"UnoB",#N/A,FALSE,"CONV4T.XLS"}</definedName>
    <definedName name="__TUL4" localSheetId="5" hidden="1">{"Bruto",#N/A,FALSE,"CONV3T.XLS";"Neto",#N/A,FALSE,"CONV3T.XLS";"UnoB",#N/A,FALSE,"CONV3T.XLS";"Bruto",#N/A,FALSE,"CONV4T.XLS";"Neto",#N/A,FALSE,"CONV4T.XLS";"UnoB",#N/A,FALSE,"CONV4T.XLS"}</definedName>
    <definedName name="__TUL4" localSheetId="6" hidden="1">{"Bruto",#N/A,FALSE,"CONV3T.XLS";"Neto",#N/A,FALSE,"CONV3T.XLS";"UnoB",#N/A,FALSE,"CONV3T.XLS";"Bruto",#N/A,FALSE,"CONV4T.XLS";"Neto",#N/A,FALSE,"CONV4T.XLS";"UnoB",#N/A,FALSE,"CONV4T.XLS"}</definedName>
    <definedName name="__TUL4" localSheetId="7" hidden="1">{"Bruto",#N/A,FALSE,"CONV3T.XLS";"Neto",#N/A,FALSE,"CONV3T.XLS";"UnoB",#N/A,FALSE,"CONV3T.XLS";"Bruto",#N/A,FALSE,"CONV4T.XLS";"Neto",#N/A,FALSE,"CONV4T.XLS";"UnoB",#N/A,FALSE,"CONV4T.XLS"}</definedName>
    <definedName name="__TUL4" localSheetId="8"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0"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2" hidden="1">{"Bruto",#N/A,FALSE,"CONV3T.XLS";"Neto",#N/A,FALSE,"CONV3T.XLS";"UnoB",#N/A,FALSE,"CONV3T.XLS";"Bruto",#N/A,FALSE,"CONV4T.XLS";"Neto",#N/A,FALSE,"CONV4T.XLS";"UnoB",#N/A,FALSE,"CONV4T.XLS"}</definedName>
    <definedName name="__WRN4444" localSheetId="3" hidden="1">{"Bruto",#N/A,FALSE,"CONV3T.XLS";"Neto",#N/A,FALSE,"CONV3T.XLS";"UnoB",#N/A,FALSE,"CONV3T.XLS";"Bruto",#N/A,FALSE,"CONV4T.XLS";"Neto",#N/A,FALSE,"CONV4T.XLS";"UnoB",#N/A,FALSE,"CONV4T.XLS"}</definedName>
    <definedName name="__WRN4444" localSheetId="5" hidden="1">{"Bruto",#N/A,FALSE,"CONV3T.XLS";"Neto",#N/A,FALSE,"CONV3T.XLS";"UnoB",#N/A,FALSE,"CONV3T.XLS";"Bruto",#N/A,FALSE,"CONV4T.XLS";"Neto",#N/A,FALSE,"CONV4T.XLS";"UnoB",#N/A,FALSE,"CONV4T.XLS"}</definedName>
    <definedName name="__WRN4444" localSheetId="6" hidden="1">{"Bruto",#N/A,FALSE,"CONV3T.XLS";"Neto",#N/A,FALSE,"CONV3T.XLS";"UnoB",#N/A,FALSE,"CONV3T.XLS";"Bruto",#N/A,FALSE,"CONV4T.XLS";"Neto",#N/A,FALSE,"CONV4T.XLS";"UnoB",#N/A,FALSE,"CONV4T.XLS"}</definedName>
    <definedName name="__WRN4444" localSheetId="7" hidden="1">{"Bruto",#N/A,FALSE,"CONV3T.XLS";"Neto",#N/A,FALSE,"CONV3T.XLS";"UnoB",#N/A,FALSE,"CONV3T.XLS";"Bruto",#N/A,FALSE,"CONV4T.XLS";"Neto",#N/A,FALSE,"CONV4T.XLS";"UnoB",#N/A,FALSE,"CONV4T.XLS"}</definedName>
    <definedName name="__WRN4444" localSheetId="8"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0">[10]BANPRO99!#REF!</definedName>
    <definedName name="_3O0504" localSheetId="1">[10]BANPRO99!#REF!</definedName>
    <definedName name="_3O0504" localSheetId="2">[10]BANPRO99!#REF!</definedName>
    <definedName name="_3O0504" localSheetId="3">[10]BANPRO99!#REF!</definedName>
    <definedName name="_3O0504" localSheetId="5">[10]BANPRO99!#REF!</definedName>
    <definedName name="_3O0504" localSheetId="6">[10]BANPRO99!#REF!</definedName>
    <definedName name="_3O0504" localSheetId="7">[10]BANPRO99!#REF!</definedName>
    <definedName name="_3O0504" localSheetId="8">[10]BANPRO99!#REF!</definedName>
    <definedName name="_3O0504">[10]BANPRO99!#REF!</definedName>
    <definedName name="_5000DEF">#N/A</definedName>
    <definedName name="_6000">#N/A</definedName>
    <definedName name="_6000DEF">#N/A</definedName>
    <definedName name="_ABR1" localSheetId="0">[1]!ABR&amp;[1]!MAY&amp;[1]!JUN&amp;[1]!JUL&amp;[1]!AGO&amp;[1]!SEP</definedName>
    <definedName name="_ABR1" localSheetId="1">[3]!ABR&amp;[3]!MAY&amp;[3]!JUN&amp;[3]!JUL&amp;[3]!AGO&amp;[3]!SEP</definedName>
    <definedName name="_ABR1" localSheetId="2">[2]!ABR&amp;[2]!MAY&amp;[2]!JUN&amp;[2]!JUL&amp;[2]!AGO&amp;[2]!SEP</definedName>
    <definedName name="_ABR1" localSheetId="3">[1]!ABR&amp;[1]!MAY&amp;[1]!JUN&amp;[1]!JUL&amp;[1]!AGO&amp;[1]!SEP</definedName>
    <definedName name="_ABR1" localSheetId="6">[2]!ABR&amp;[2]!MAY&amp;[2]!JUN&amp;[2]!JUL&amp;[2]!AGO&amp;[2]!SEP</definedName>
    <definedName name="_ABR1" localSheetId="7">[2]!ABR&amp;[2]!MAY&amp;[2]!JUN&amp;[2]!JUL&amp;[2]!AGO&amp;[2]!SEP</definedName>
    <definedName name="_ABR1">[3]!ABR&amp;[3]!MAY&amp;[3]!JUN&amp;[3]!JUL&amp;[3]!AGO&amp;[3]!SEP</definedName>
    <definedName name="_ABR2">[6]edofza4!$C$22</definedName>
    <definedName name="_AGO1" localSheetId="0">[1]!AGO&amp;[1]!SEP&amp;[1]!OCT&amp;[1]!NOV&amp;[1]!DIC</definedName>
    <definedName name="_AGO1" localSheetId="1">[3]!AGO&amp;[3]!SEP&amp;[3]!OCT&amp;[3]!NOV&amp;[3]!DIC</definedName>
    <definedName name="_AGO1" localSheetId="2">[2]!AGO&amp;[2]!SEP&amp;[2]!OCT&amp;[2]!NOV&amp;[2]!DIC</definedName>
    <definedName name="_AGO1" localSheetId="3">[1]!AGO&amp;[1]!SEP&amp;[1]!OCT&amp;[1]!NOV&amp;[1]!DIC</definedName>
    <definedName name="_AGO1" localSheetId="6">[2]!AGO&amp;[2]!SEP&amp;[2]!OCT&amp;[2]!NOV&amp;[2]!DIC</definedName>
    <definedName name="_AGO1" localSheetId="7">[2]!AGO&amp;[2]!SEP&amp;[2]!OCT&amp;[2]!NOV&amp;[2]!DIC</definedName>
    <definedName name="_AGO1">[3]!AGO&amp;[3]!SEP&amp;[3]!OCT&amp;[3]!NOV&amp;[3]!DIC</definedName>
    <definedName name="_AGO2">[6]edofza8!$C$22</definedName>
    <definedName name="_ASA96" localSheetId="0">#REF!</definedName>
    <definedName name="_ASA96" localSheetId="1">#REF!</definedName>
    <definedName name="_ASA96" localSheetId="2">#REF!</definedName>
    <definedName name="_ASA96" localSheetId="3">#REF!</definedName>
    <definedName name="_ASA96" localSheetId="5">#REF!</definedName>
    <definedName name="_ASA96" localSheetId="6">#REF!</definedName>
    <definedName name="_ASA96" localSheetId="7">#REF!</definedName>
    <definedName name="_ASA96" localSheetId="8">#REF!</definedName>
    <definedName name="_ASA96">#REF!</definedName>
    <definedName name="_base" localSheetId="0">[10]BANPRO99!#REF!</definedName>
    <definedName name="_base" localSheetId="1">[10]BANPRO99!#REF!</definedName>
    <definedName name="_base" localSheetId="2">[10]BANPRO99!#REF!</definedName>
    <definedName name="_base" localSheetId="3">[10]BANPRO99!#REF!</definedName>
    <definedName name="_base" localSheetId="5">[10]BANPRO99!#REF!</definedName>
    <definedName name="_base" localSheetId="6">[10]BANPRO99!#REF!</definedName>
    <definedName name="_base" localSheetId="7">[10]BANPRO99!#REF!</definedName>
    <definedName name="_base" localSheetId="8">[10]BANPRO99!#REF!</definedName>
    <definedName name="_base">[10]BANPRO99!#REF!</definedName>
    <definedName name="_cad179" localSheetId="0">'[4]Mod Eco Controlados 99'!#REF!</definedName>
    <definedName name="_cad179" localSheetId="1">'[4]Mod Eco Controlados 99'!#REF!</definedName>
    <definedName name="_cad179" localSheetId="2">'[4]Mod Eco Controlados 99'!#REF!</definedName>
    <definedName name="_cad179" localSheetId="3">'[4]Mod Eco Controlados 99'!#REF!</definedName>
    <definedName name="_cad179" localSheetId="5">'[4]Mod Eco Controlados 99'!#REF!</definedName>
    <definedName name="_cad179" localSheetId="6">'[4]Mod Eco Controlados 99'!#REF!</definedName>
    <definedName name="_cad179" localSheetId="7">'[4]Mod Eco Controlados 99'!#REF!</definedName>
    <definedName name="_cad179" localSheetId="8">'[4]Mod Eco Controlados 99'!#REF!</definedName>
    <definedName name="_cad179">'[4]Mod Eco Controlados 99'!#REF!</definedName>
    <definedName name="_CAN2" localSheetId="0" hidden="1">{"Bruto",#N/A,FALSE,"CONV3T.XLS";"Neto",#N/A,FALSE,"CONV3T.XLS";"UnoB",#N/A,FALSE,"CONV3T.XLS";"Bruto",#N/A,FALSE,"CONV4T.XLS";"Neto",#N/A,FALSE,"CONV4T.XLS";"UnoB",#N/A,FALSE,"CONV4T.XLS"}</definedName>
    <definedName name="_CAN2" localSheetId="1" hidden="1">{"Bruto",#N/A,FALSE,"CONV3T.XLS";"Neto",#N/A,FALSE,"CONV3T.XLS";"UnoB",#N/A,FALSE,"CONV3T.XLS";"Bruto",#N/A,FALSE,"CONV4T.XLS";"Neto",#N/A,FALSE,"CONV4T.XLS";"UnoB",#N/A,FALSE,"CONV4T.XLS"}</definedName>
    <definedName name="_CAN2" localSheetId="2" hidden="1">{"Bruto",#N/A,FALSE,"CONV3T.XLS";"Neto",#N/A,FALSE,"CONV3T.XLS";"UnoB",#N/A,FALSE,"CONV3T.XLS";"Bruto",#N/A,FALSE,"CONV4T.XLS";"Neto",#N/A,FALSE,"CONV4T.XLS";"UnoB",#N/A,FALSE,"CONV4T.XLS"}</definedName>
    <definedName name="_CAN2" localSheetId="3" hidden="1">{"Bruto",#N/A,FALSE,"CONV3T.XLS";"Neto",#N/A,FALSE,"CONV3T.XLS";"UnoB",#N/A,FALSE,"CONV3T.XLS";"Bruto",#N/A,FALSE,"CONV4T.XLS";"Neto",#N/A,FALSE,"CONV4T.XLS";"UnoB",#N/A,FALSE,"CONV4T.XLS"}</definedName>
    <definedName name="_CAN2" localSheetId="5" hidden="1">{"Bruto",#N/A,FALSE,"CONV3T.XLS";"Neto",#N/A,FALSE,"CONV3T.XLS";"UnoB",#N/A,FALSE,"CONV3T.XLS";"Bruto",#N/A,FALSE,"CONV4T.XLS";"Neto",#N/A,FALSE,"CONV4T.XLS";"UnoB",#N/A,FALSE,"CONV4T.XLS"}</definedName>
    <definedName name="_CAN2" localSheetId="6" hidden="1">{"Bruto",#N/A,FALSE,"CONV3T.XLS";"Neto",#N/A,FALSE,"CONV3T.XLS";"UnoB",#N/A,FALSE,"CONV3T.XLS";"Bruto",#N/A,FALSE,"CONV4T.XLS";"Neto",#N/A,FALSE,"CONV4T.XLS";"UnoB",#N/A,FALSE,"CONV4T.XLS"}</definedName>
    <definedName name="_CAN2" localSheetId="7" hidden="1">{"Bruto",#N/A,FALSE,"CONV3T.XLS";"Neto",#N/A,FALSE,"CONV3T.XLS";"UnoB",#N/A,FALSE,"CONV3T.XLS";"Bruto",#N/A,FALSE,"CONV4T.XLS";"Neto",#N/A,FALSE,"CONV4T.XLS";"UnoB",#N/A,FALSE,"CONV4T.XLS"}</definedName>
    <definedName name="_CAN2" localSheetId="8"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0"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2" hidden="1">{"Bruto",#N/A,FALSE,"CONV3T.XLS";"Neto",#N/A,FALSE,"CONV3T.XLS";"UnoB",#N/A,FALSE,"CONV3T.XLS";"Bruto",#N/A,FALSE,"CONV4T.XLS";"Neto",#N/A,FALSE,"CONV4T.XLS";"UnoB",#N/A,FALSE,"CONV4T.XLS"}</definedName>
    <definedName name="_CAN4" localSheetId="3" hidden="1">{"Bruto",#N/A,FALSE,"CONV3T.XLS";"Neto",#N/A,FALSE,"CONV3T.XLS";"UnoB",#N/A,FALSE,"CONV3T.XLS";"Bruto",#N/A,FALSE,"CONV4T.XLS";"Neto",#N/A,FALSE,"CONV4T.XLS";"UnoB",#N/A,FALSE,"CONV4T.XLS"}</definedName>
    <definedName name="_CAN4" localSheetId="5" hidden="1">{"Bruto",#N/A,FALSE,"CONV3T.XLS";"Neto",#N/A,FALSE,"CONV3T.XLS";"UnoB",#N/A,FALSE,"CONV3T.XLS";"Bruto",#N/A,FALSE,"CONV4T.XLS";"Neto",#N/A,FALSE,"CONV4T.XLS";"UnoB",#N/A,FALSE,"CONV4T.XLS"}</definedName>
    <definedName name="_CAN4" localSheetId="6" hidden="1">{"Bruto",#N/A,FALSE,"CONV3T.XLS";"Neto",#N/A,FALSE,"CONV3T.XLS";"UnoB",#N/A,FALSE,"CONV3T.XLS";"Bruto",#N/A,FALSE,"CONV4T.XLS";"Neto",#N/A,FALSE,"CONV4T.XLS";"UnoB",#N/A,FALSE,"CONV4T.XLS"}</definedName>
    <definedName name="_CAN4" localSheetId="7" hidden="1">{"Bruto",#N/A,FALSE,"CONV3T.XLS";"Neto",#N/A,FALSE,"CONV3T.XLS";"UnoB",#N/A,FALSE,"CONV3T.XLS";"Bruto",#N/A,FALSE,"CONV4T.XLS";"Neto",#N/A,FALSE,"CONV4T.XLS";"UnoB",#N/A,FALSE,"CONV4T.XLS"}</definedName>
    <definedName name="_CAN4" localSheetId="8"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0">#REF!</definedName>
    <definedName name="_CFD02" localSheetId="1">#REF!</definedName>
    <definedName name="_CFD02" localSheetId="2">#REF!</definedName>
    <definedName name="_CFD02" localSheetId="3">#REF!</definedName>
    <definedName name="_CFD02" localSheetId="5">#REF!</definedName>
    <definedName name="_CFD02" localSheetId="6">#REF!</definedName>
    <definedName name="_CFD02" localSheetId="7">#REF!</definedName>
    <definedName name="_CFD02" localSheetId="8">#REF!</definedName>
    <definedName name="_CFD02">#REF!</definedName>
    <definedName name="_CFE96" localSheetId="0">#REF!</definedName>
    <definedName name="_CFE96" localSheetId="1">#REF!</definedName>
    <definedName name="_CFE96" localSheetId="2">#REF!</definedName>
    <definedName name="_CFE96" localSheetId="3">#REF!</definedName>
    <definedName name="_CFE96" localSheetId="5">#REF!</definedName>
    <definedName name="_CFE96" localSheetId="6">#REF!</definedName>
    <definedName name="_CFE96" localSheetId="7">#REF!</definedName>
    <definedName name="_CFE96" localSheetId="8">#REF!</definedName>
    <definedName name="_CFE96">#REF!</definedName>
    <definedName name="_CON96" localSheetId="0">#REF!</definedName>
    <definedName name="_CON96" localSheetId="1">#REF!</definedName>
    <definedName name="_CON96" localSheetId="2">#REF!</definedName>
    <definedName name="_CON96" localSheetId="3">#REF!</definedName>
    <definedName name="_CON96" localSheetId="5">#REF!</definedName>
    <definedName name="_CON96" localSheetId="6">#REF!</definedName>
    <definedName name="_CON96" localSheetId="7">#REF!</definedName>
    <definedName name="_CON96" localSheetId="8">#REF!</definedName>
    <definedName name="_CON96">#REF!</definedName>
    <definedName name="_COR4"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'[7]Premisas IMSS'!$M$12</definedName>
    <definedName name="_def2">'[7]Premisas IMSS'!$M$13</definedName>
    <definedName name="_def3">'[7]Premisas IMSS'!$M$14</definedName>
    <definedName name="_def4">'[7]Premisas IMSS'!$M$15</definedName>
    <definedName name="_def5">'[7]Premisas IMSS'!$M$16</definedName>
    <definedName name="_def6">'[7]Premisas IMSS'!$M$17</definedName>
    <definedName name="_DIC2">[6]edofza12!$C$22</definedName>
    <definedName name="_ee1" localSheetId="0" hidden="1">{"Bruto",#N/A,FALSE,"CONV3T.XLS";"Neto",#N/A,FALSE,"CONV3T.XLS";"UnoB",#N/A,FALSE,"CONV3T.XLS";"Bruto",#N/A,FALSE,"CONV4T.XLS";"Neto",#N/A,FALSE,"CONV4T.XLS";"UnoB",#N/A,FALSE,"CONV4T.XLS"}</definedName>
    <definedName name="_ee1" localSheetId="1" hidden="1">{"Bruto",#N/A,FALSE,"CONV3T.XLS";"Neto",#N/A,FALSE,"CONV3T.XLS";"UnoB",#N/A,FALSE,"CONV3T.XLS";"Bruto",#N/A,FALSE,"CONV4T.XLS";"Neto",#N/A,FALSE,"CONV4T.XLS";"UnoB",#N/A,FALSE,"CONV4T.XLS"}</definedName>
    <definedName name="_ee1" localSheetId="2" hidden="1">{"Bruto",#N/A,FALSE,"CONV3T.XLS";"Neto",#N/A,FALSE,"CONV3T.XLS";"UnoB",#N/A,FALSE,"CONV3T.XLS";"Bruto",#N/A,FALSE,"CONV4T.XLS";"Neto",#N/A,FALSE,"CONV4T.XLS";"UnoB",#N/A,FALSE,"CONV4T.XLS"}</definedName>
    <definedName name="_ee1" localSheetId="3" hidden="1">{"Bruto",#N/A,FALSE,"CONV3T.XLS";"Neto",#N/A,FALSE,"CONV3T.XLS";"UnoB",#N/A,FALSE,"CONV3T.XLS";"Bruto",#N/A,FALSE,"CONV4T.XLS";"Neto",#N/A,FALSE,"CONV4T.XLS";"UnoB",#N/A,FALSE,"CONV4T.XLS"}</definedName>
    <definedName name="_ee1" localSheetId="5" hidden="1">{"Bruto",#N/A,FALSE,"CONV3T.XLS";"Neto",#N/A,FALSE,"CONV3T.XLS";"UnoB",#N/A,FALSE,"CONV3T.XLS";"Bruto",#N/A,FALSE,"CONV4T.XLS";"Neto",#N/A,FALSE,"CONV4T.XLS";"UnoB",#N/A,FALSE,"CONV4T.XLS"}</definedName>
    <definedName name="_ee1" localSheetId="6" hidden="1">{"Bruto",#N/A,FALSE,"CONV3T.XLS";"Neto",#N/A,FALSE,"CONV3T.XLS";"UnoB",#N/A,FALSE,"CONV3T.XLS";"Bruto",#N/A,FALSE,"CONV4T.XLS";"Neto",#N/A,FALSE,"CONV4T.XLS";"UnoB",#N/A,FALSE,"CONV4T.XLS"}</definedName>
    <definedName name="_ee1" localSheetId="7" hidden="1">{"Bruto",#N/A,FALSE,"CONV3T.XLS";"Neto",#N/A,FALSE,"CONV3T.XLS";"UnoB",#N/A,FALSE,"CONV3T.XLS";"Bruto",#N/A,FALSE,"CONV4T.XLS";"Neto",#N/A,FALSE,"CONV4T.XLS";"UnoB",#N/A,FALSE,"CONV4T.XLS"}</definedName>
    <definedName name="_ee1" localSheetId="8"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[6]edofza1!$C$22</definedName>
    <definedName name="_esc2" localSheetId="0" hidden="1">{"Bruto",#N/A,FALSE,"CONV3T.XLS";"Neto",#N/A,FALSE,"CONV3T.XLS";"UnoB",#N/A,FALSE,"CONV3T.XLS";"Bruto",#N/A,FALSE,"CONV4T.XLS";"Neto",#N/A,FALSE,"CONV4T.XLS";"UnoB",#N/A,FALSE,"CONV4T.XLS"}</definedName>
    <definedName name="_esc2" localSheetId="1" hidden="1">{"Bruto",#N/A,FALSE,"CONV3T.XLS";"Neto",#N/A,FALSE,"CONV3T.XLS";"UnoB",#N/A,FALSE,"CONV3T.XLS";"Bruto",#N/A,FALSE,"CONV4T.XLS";"Neto",#N/A,FALSE,"CONV4T.XLS";"UnoB",#N/A,FALSE,"CONV4T.XLS"}</definedName>
    <definedName name="_esc2" localSheetId="2" hidden="1">{"Bruto",#N/A,FALSE,"CONV3T.XLS";"Neto",#N/A,FALSE,"CONV3T.XLS";"UnoB",#N/A,FALSE,"CONV3T.XLS";"Bruto",#N/A,FALSE,"CONV4T.XLS";"Neto",#N/A,FALSE,"CONV4T.XLS";"UnoB",#N/A,FALSE,"CONV4T.XLS"}</definedName>
    <definedName name="_esc2" localSheetId="3" hidden="1">{"Bruto",#N/A,FALSE,"CONV3T.XLS";"Neto",#N/A,FALSE,"CONV3T.XLS";"UnoB",#N/A,FALSE,"CONV3T.XLS";"Bruto",#N/A,FALSE,"CONV4T.XLS";"Neto",#N/A,FALSE,"CONV4T.XLS";"UnoB",#N/A,FALSE,"CONV4T.XLS"}</definedName>
    <definedName name="_esc2" localSheetId="5" hidden="1">{"Bruto",#N/A,FALSE,"CONV3T.XLS";"Neto",#N/A,FALSE,"CONV3T.XLS";"UnoB",#N/A,FALSE,"CONV3T.XLS";"Bruto",#N/A,FALSE,"CONV4T.XLS";"Neto",#N/A,FALSE,"CONV4T.XLS";"UnoB",#N/A,FALSE,"CONV4T.XLS"}</definedName>
    <definedName name="_esc2" localSheetId="6" hidden="1">{"Bruto",#N/A,FALSE,"CONV3T.XLS";"Neto",#N/A,FALSE,"CONV3T.XLS";"UnoB",#N/A,FALSE,"CONV3T.XLS";"Bruto",#N/A,FALSE,"CONV4T.XLS";"Neto",#N/A,FALSE,"CONV4T.XLS";"UnoB",#N/A,FALSE,"CONV4T.XLS"}</definedName>
    <definedName name="_esc2" localSheetId="7" hidden="1">{"Bruto",#N/A,FALSE,"CONV3T.XLS";"Neto",#N/A,FALSE,"CONV3T.XLS";"UnoB",#N/A,FALSE,"CONV3T.XLS";"Bruto",#N/A,FALSE,"CONV4T.XLS";"Neto",#N/A,FALSE,"CONV4T.XLS";"UnoB",#N/A,FALSE,"CONV4T.XLS"}</definedName>
    <definedName name="_esc2" localSheetId="8"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0"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2" hidden="1">{"Bruto",#N/A,FALSE,"CONV3T.XLS";"Neto",#N/A,FALSE,"CONV3T.XLS";"UnoB",#N/A,FALSE,"CONV3T.XLS";"Bruto",#N/A,FALSE,"CONV4T.XLS";"Neto",#N/A,FALSE,"CONV4T.XLS";"UnoB",#N/A,FALSE,"CONV4T.XLS"}</definedName>
    <definedName name="_ESC4" localSheetId="3" hidden="1">{"Bruto",#N/A,FALSE,"CONV3T.XLS";"Neto",#N/A,FALSE,"CONV3T.XLS";"UnoB",#N/A,FALSE,"CONV3T.XLS";"Bruto",#N/A,FALSE,"CONV4T.XLS";"Neto",#N/A,FALSE,"CONV4T.XLS";"UnoB",#N/A,FALSE,"CONV4T.XLS"}</definedName>
    <definedName name="_ESC4" localSheetId="5" hidden="1">{"Bruto",#N/A,FALSE,"CONV3T.XLS";"Neto",#N/A,FALSE,"CONV3T.XLS";"UnoB",#N/A,FALSE,"CONV3T.XLS";"Bruto",#N/A,FALSE,"CONV4T.XLS";"Neto",#N/A,FALSE,"CONV4T.XLS";"UnoB",#N/A,FALSE,"CONV4T.XLS"}</definedName>
    <definedName name="_ESC4" localSheetId="6" hidden="1">{"Bruto",#N/A,FALSE,"CONV3T.XLS";"Neto",#N/A,FALSE,"CONV3T.XLS";"UnoB",#N/A,FALSE,"CONV3T.XLS";"Bruto",#N/A,FALSE,"CONV4T.XLS";"Neto",#N/A,FALSE,"CONV4T.XLS";"UnoB",#N/A,FALSE,"CONV4T.XLS"}</definedName>
    <definedName name="_ESC4" localSheetId="7" hidden="1">{"Bruto",#N/A,FALSE,"CONV3T.XLS";"Neto",#N/A,FALSE,"CONV3T.XLS";"UnoB",#N/A,FALSE,"CONV3T.XLS";"Bruto",#N/A,FALSE,"CONV4T.XLS";"Neto",#N/A,FALSE,"CONV4T.XLS";"UnoB",#N/A,FALSE,"CONV4T.XLS"}</definedName>
    <definedName name="_ESC4" localSheetId="8"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0">[1]!FEB&amp;[1]!MAR&amp;[1]!ABR&amp;[1]!MAY&amp;[1]!JUN&amp;[1]!JUL</definedName>
    <definedName name="_FEB1" localSheetId="1">[3]!FEB&amp;[3]!MAR&amp;[3]!ABR&amp;[3]!MAY&amp;[3]!JUN&amp;[3]!JUL</definedName>
    <definedName name="_FEB1" localSheetId="2">[2]!FEB&amp;[2]!MAR&amp;[2]!ABR&amp;[2]!MAY&amp;[2]!JUN&amp;[2]!JUL</definedName>
    <definedName name="_FEB1" localSheetId="3">[1]!FEB&amp;[1]!MAR&amp;[1]!ABR&amp;[1]!MAY&amp;[1]!JUN&amp;[1]!JUL</definedName>
    <definedName name="_FEB1" localSheetId="6">[2]!FEB&amp;[2]!MAR&amp;[2]!ABR&amp;[2]!MAY&amp;[2]!JUN&amp;[2]!JUL</definedName>
    <definedName name="_FEB1" localSheetId="7">[2]!FEB&amp;[2]!MAR&amp;[2]!ABR&amp;[2]!MAY&amp;[2]!JUN&amp;[2]!JUL</definedName>
    <definedName name="_FEB1">[3]!FEB&amp;[3]!MAR&amp;[3]!ABR&amp;[3]!MAY&amp;[3]!JUN&amp;[3]!JUL</definedName>
    <definedName name="_FEB2">[6]edofza2!$C$22</definedName>
    <definedName name="_Fill" localSheetId="0" hidden="1">#REF!</definedName>
    <definedName name="_Fill" localSheetId="1" hidden="1">#REF!</definedName>
    <definedName name="_Fill" localSheetId="2" hidden="1">#REF!</definedName>
    <definedName name="_Fill" localSheetId="3" hidden="1">#REF!</definedName>
    <definedName name="_Fill" localSheetId="5" hidden="1">#REF!</definedName>
    <definedName name="_Fill" localSheetId="6" hidden="1">#REF!</definedName>
    <definedName name="_Fill" localSheetId="7" hidden="1">#REF!</definedName>
    <definedName name="_Fill" localSheetId="8" hidden="1">#REF!</definedName>
    <definedName name="_Fill" hidden="1">#REF!</definedName>
    <definedName name="_xlnm._FilterDatabase" localSheetId="0" hidden="1">'Anexo 10'!$A$8:$U$94</definedName>
    <definedName name="_xlnm._FilterDatabase" localSheetId="1" hidden="1">'Anexo 11'!$A$7:$X$225</definedName>
    <definedName name="_xlnm._FilterDatabase" localSheetId="2" hidden="1">'Anexo 12'!$A$7:$AF$128</definedName>
    <definedName name="_xlnm._FilterDatabase" localSheetId="3" hidden="1">'Anexo 13'!$A$1:$C$1</definedName>
    <definedName name="_xlnm._FilterDatabase" localSheetId="4" hidden="1">'Anexo 14'!$A$7:$T$50</definedName>
    <definedName name="_xlnm._FilterDatabase" localSheetId="6" hidden="1">'Anexo 16'!$A$8:$Y$86</definedName>
    <definedName name="_xlnm._FilterDatabase" localSheetId="7" hidden="1">'Anexo 17'!$A$8:$W$83</definedName>
    <definedName name="_xlnm._FilterDatabase" localSheetId="8" hidden="1">'Anexo 18'!$A$7:$T$112</definedName>
    <definedName name="_xlnm._FilterDatabase" localSheetId="9" hidden="1">'Anexo 19'!$A$9:$K$98</definedName>
    <definedName name="_JUL1" localSheetId="0">[1]!JUL&amp;[1]!AGO&amp;[1]!SEP&amp;[1]!OCT&amp;[1]!NOV</definedName>
    <definedName name="_JUL1" localSheetId="1">[3]!JUL&amp;[3]!AGO&amp;[3]!SEP&amp;[3]!OCT&amp;[3]!NOV</definedName>
    <definedName name="_JUL1" localSheetId="2">[2]!JUL&amp;[2]!AGO&amp;[2]!SEP&amp;[2]!OCT&amp;[2]!NOV</definedName>
    <definedName name="_JUL1" localSheetId="3">[1]!JUL&amp;[1]!AGO&amp;[1]!SEP&amp;[1]!OCT&amp;[1]!NOV</definedName>
    <definedName name="_JUL1" localSheetId="6">[2]!JUL&amp;[2]!AGO&amp;[2]!SEP&amp;[2]!OCT&amp;[2]!NOV</definedName>
    <definedName name="_JUL1" localSheetId="7">[2]!JUL&amp;[2]!AGO&amp;[2]!SEP&amp;[2]!OCT&amp;[2]!NOV</definedName>
    <definedName name="_JUL1">[3]!JUL&amp;[3]!AGO&amp;[3]!SEP&amp;[3]!OCT&amp;[3]!NOV</definedName>
    <definedName name="_JUL2">[6]edofza7!$C$22</definedName>
    <definedName name="_JUN1" localSheetId="0">[1]!JUN&amp;[1]!JUL&amp;[1]!AGO&amp;[1]!SEP&amp;[1]!OCT</definedName>
    <definedName name="_JUN1" localSheetId="1">[3]!JUN&amp;[3]!JUL&amp;[3]!AGO&amp;[3]!SEP&amp;[3]!OCT</definedName>
    <definedName name="_JUN1" localSheetId="2">[2]!JUN&amp;[2]!JUL&amp;[2]!AGO&amp;[2]!SEP&amp;[2]!OCT</definedName>
    <definedName name="_JUN1" localSheetId="3">[1]!JUN&amp;[1]!JUL&amp;[1]!AGO&amp;[1]!SEP&amp;[1]!OCT</definedName>
    <definedName name="_JUN1" localSheetId="6">[2]!JUN&amp;[2]!JUL&amp;[2]!AGO&amp;[2]!SEP&amp;[2]!OCT</definedName>
    <definedName name="_JUN1" localSheetId="7">[2]!JUN&amp;[2]!JUL&amp;[2]!AGO&amp;[2]!SEP&amp;[2]!OCT</definedName>
    <definedName name="_JUN1">[3]!JUN&amp;[3]!JUL&amp;[3]!AGO&amp;[3]!SEP&amp;[3]!OCT</definedName>
    <definedName name="_JUN2">[6]edofza6!$C$22</definedName>
    <definedName name="_Key1" localSheetId="0" hidden="1">#REF!</definedName>
    <definedName name="_Key1" localSheetId="1" hidden="1">#REF!</definedName>
    <definedName name="_Key1" localSheetId="2" hidden="1">#REF!</definedName>
    <definedName name="_Key1" localSheetId="3" hidden="1">#REF!</definedName>
    <definedName name="_Key1" localSheetId="5" hidden="1">#REF!</definedName>
    <definedName name="_Key1" localSheetId="6" hidden="1">#REF!</definedName>
    <definedName name="_Key1" localSheetId="7" hidden="1">#REF!</definedName>
    <definedName name="_Key1" localSheetId="8" hidden="1">#REF!</definedName>
    <definedName name="_Key1" hidden="1">#REF!</definedName>
    <definedName name="_MAR1" localSheetId="0">[1]!MAR&amp;[1]!ABR&amp;[1]!MAY&amp;[1]!JUN&amp;[1]!JUL&amp;[1]!AGO</definedName>
    <definedName name="_MAR1" localSheetId="1">[3]!MAR&amp;[3]!ABR&amp;[3]!MAY&amp;[3]!JUN&amp;[3]!JUL&amp;[3]!AGO</definedName>
    <definedName name="_MAR1" localSheetId="2">[2]!MAR&amp;[2]!ABR&amp;[2]!MAY&amp;[2]!JUN&amp;[2]!JUL&amp;[2]!AGO</definedName>
    <definedName name="_MAR1" localSheetId="3">[1]!MAR&amp;[1]!ABR&amp;[1]!MAY&amp;[1]!JUN&amp;[1]!JUL&amp;[1]!AGO</definedName>
    <definedName name="_MAR1" localSheetId="6">[2]!MAR&amp;[2]!ABR&amp;[2]!MAY&amp;[2]!JUN&amp;[2]!JUL&amp;[2]!AGO</definedName>
    <definedName name="_MAR1" localSheetId="7">[2]!MAR&amp;[2]!ABR&amp;[2]!MAY&amp;[2]!JUN&amp;[2]!JUL&amp;[2]!AGO</definedName>
    <definedName name="_MAR1">[3]!MAR&amp;[3]!ABR&amp;[3]!MAY&amp;[3]!JUN&amp;[3]!JUL&amp;[3]!AGO</definedName>
    <definedName name="_MAR2">[6]edofza3!$C$22</definedName>
    <definedName name="_MAY1" localSheetId="0">[1]!MAY&amp;[1]!JUN&amp;[1]!JUL&amp;[1]!AGO&amp;[1]!SEP</definedName>
    <definedName name="_MAY1" localSheetId="1">[3]!MAY&amp;[3]!JUN&amp;[3]!JUL&amp;[3]!AGO&amp;[3]!SEP</definedName>
    <definedName name="_MAY1" localSheetId="2">[2]!MAY&amp;[2]!JUN&amp;[2]!JUL&amp;[2]!AGO&amp;[2]!SEP</definedName>
    <definedName name="_MAY1" localSheetId="3">[1]!MAY&amp;[1]!JUN&amp;[1]!JUL&amp;[1]!AGO&amp;[1]!SEP</definedName>
    <definedName name="_MAY1" localSheetId="6">[2]!MAY&amp;[2]!JUN&amp;[2]!JUL&amp;[2]!AGO&amp;[2]!SEP</definedName>
    <definedName name="_MAY1" localSheetId="7">[2]!MAY&amp;[2]!JUN&amp;[2]!JUL&amp;[2]!AGO&amp;[2]!SEP</definedName>
    <definedName name="_MAY1">[3]!MAY&amp;[3]!JUN&amp;[3]!JUL&amp;[3]!AGO&amp;[3]!SEP</definedName>
    <definedName name="_MAY2">[6]edofza5!$C$22</definedName>
    <definedName name="_mor2" localSheetId="0" hidden="1">{"Bruto",#N/A,FALSE,"CONV3T.XLS";"Neto",#N/A,FALSE,"CONV3T.XLS";"UnoB",#N/A,FALSE,"CONV3T.XLS";"Bruto",#N/A,FALSE,"CONV4T.XLS";"Neto",#N/A,FALSE,"CONV4T.XLS";"UnoB",#N/A,FALSE,"CONV4T.XLS"}</definedName>
    <definedName name="_mor2" localSheetId="1" hidden="1">{"Bruto",#N/A,FALSE,"CONV3T.XLS";"Neto",#N/A,FALSE,"CONV3T.XLS";"UnoB",#N/A,FALSE,"CONV3T.XLS";"Bruto",#N/A,FALSE,"CONV4T.XLS";"Neto",#N/A,FALSE,"CONV4T.XLS";"UnoB",#N/A,FALSE,"CONV4T.XLS"}</definedName>
    <definedName name="_mor2" localSheetId="2" hidden="1">{"Bruto",#N/A,FALSE,"CONV3T.XLS";"Neto",#N/A,FALSE,"CONV3T.XLS";"UnoB",#N/A,FALSE,"CONV3T.XLS";"Bruto",#N/A,FALSE,"CONV4T.XLS";"Neto",#N/A,FALSE,"CONV4T.XLS";"UnoB",#N/A,FALSE,"CONV4T.XLS"}</definedName>
    <definedName name="_mor2" localSheetId="3" hidden="1">{"Bruto",#N/A,FALSE,"CONV3T.XLS";"Neto",#N/A,FALSE,"CONV3T.XLS";"UnoB",#N/A,FALSE,"CONV3T.XLS";"Bruto",#N/A,FALSE,"CONV4T.XLS";"Neto",#N/A,FALSE,"CONV4T.XLS";"UnoB",#N/A,FALSE,"CONV4T.XLS"}</definedName>
    <definedName name="_mor2" localSheetId="5" hidden="1">{"Bruto",#N/A,FALSE,"CONV3T.XLS";"Neto",#N/A,FALSE,"CONV3T.XLS";"UnoB",#N/A,FALSE,"CONV3T.XLS";"Bruto",#N/A,FALSE,"CONV4T.XLS";"Neto",#N/A,FALSE,"CONV4T.XLS";"UnoB",#N/A,FALSE,"CONV4T.XLS"}</definedName>
    <definedName name="_mor2" localSheetId="6" hidden="1">{"Bruto",#N/A,FALSE,"CONV3T.XLS";"Neto",#N/A,FALSE,"CONV3T.XLS";"UnoB",#N/A,FALSE,"CONV3T.XLS";"Bruto",#N/A,FALSE,"CONV4T.XLS";"Neto",#N/A,FALSE,"CONV4T.XLS";"UnoB",#N/A,FALSE,"CONV4T.XLS"}</definedName>
    <definedName name="_mor2" localSheetId="7" hidden="1">{"Bruto",#N/A,FALSE,"CONV3T.XLS";"Neto",#N/A,FALSE,"CONV3T.XLS";"UnoB",#N/A,FALSE,"CONV3T.XLS";"Bruto",#N/A,FALSE,"CONV4T.XLS";"Neto",#N/A,FALSE,"CONV4T.XLS";"UnoB",#N/A,FALSE,"CONV4T.XLS"}</definedName>
    <definedName name="_mor2" localSheetId="8"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0"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2" hidden="1">{"Bruto",#N/A,FALSE,"CONV3T.XLS";"Neto",#N/A,FALSE,"CONV3T.XLS";"UnoB",#N/A,FALSE,"CONV3T.XLS";"Bruto",#N/A,FALSE,"CONV4T.XLS";"Neto",#N/A,FALSE,"CONV4T.XLS";"UnoB",#N/A,FALSE,"CONV4T.XLS"}</definedName>
    <definedName name="_MOR4" localSheetId="3" hidden="1">{"Bruto",#N/A,FALSE,"CONV3T.XLS";"Neto",#N/A,FALSE,"CONV3T.XLS";"UnoB",#N/A,FALSE,"CONV3T.XLS";"Bruto",#N/A,FALSE,"CONV4T.XLS";"Neto",#N/A,FALSE,"CONV4T.XLS";"UnoB",#N/A,FALSE,"CONV4T.XLS"}</definedName>
    <definedName name="_MOR4" localSheetId="5" hidden="1">{"Bruto",#N/A,FALSE,"CONV3T.XLS";"Neto",#N/A,FALSE,"CONV3T.XLS";"UnoB",#N/A,FALSE,"CONV3T.XLS";"Bruto",#N/A,FALSE,"CONV4T.XLS";"Neto",#N/A,FALSE,"CONV4T.XLS";"UnoB",#N/A,FALSE,"CONV4T.XLS"}</definedName>
    <definedName name="_MOR4" localSheetId="6" hidden="1">{"Bruto",#N/A,FALSE,"CONV3T.XLS";"Neto",#N/A,FALSE,"CONV3T.XLS";"UnoB",#N/A,FALSE,"CONV3T.XLS";"Bruto",#N/A,FALSE,"CONV4T.XLS";"Neto",#N/A,FALSE,"CONV4T.XLS";"UnoB",#N/A,FALSE,"CONV4T.XLS"}</definedName>
    <definedName name="_MOR4" localSheetId="7" hidden="1">{"Bruto",#N/A,FALSE,"CONV3T.XLS";"Neto",#N/A,FALSE,"CONV3T.XLS";"UnoB",#N/A,FALSE,"CONV3T.XLS";"Bruto",#N/A,FALSE,"CONV4T.XLS";"Neto",#N/A,FALSE,"CONV4T.XLS";"UnoB",#N/A,FALSE,"CONV4T.XLS"}</definedName>
    <definedName name="_MOR4" localSheetId="8"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0">[1]!NOV&amp;[1]!DIC</definedName>
    <definedName name="_NOV1" localSheetId="1">[3]!NOV&amp;[3]!DIC</definedName>
    <definedName name="_NOV1" localSheetId="2">[2]!NOV&amp;[2]!DIC</definedName>
    <definedName name="_NOV1" localSheetId="3">[1]!NOV&amp;[1]!DIC</definedName>
    <definedName name="_NOV1" localSheetId="6">[2]!NOV&amp;[2]!DIC</definedName>
    <definedName name="_NOV1" localSheetId="7">[2]!NOV&amp;[2]!DIC</definedName>
    <definedName name="_NOV1">[3]!NOV&amp;[3]!DIC</definedName>
    <definedName name="_NOV2">[6]edofza11!$C$43</definedName>
    <definedName name="_OCT1" localSheetId="0">[1]!OCT&amp;[1]!NOV&amp;[1]!DIC</definedName>
    <definedName name="_OCT1" localSheetId="1">[3]!OCT&amp;[3]!NOV&amp;[3]!DIC</definedName>
    <definedName name="_OCT1" localSheetId="2">[2]!OCT&amp;[2]!NOV&amp;[2]!DIC</definedName>
    <definedName name="_OCT1" localSheetId="3">[1]!OCT&amp;[1]!NOV&amp;[1]!DIC</definedName>
    <definedName name="_OCT1" localSheetId="6">[2]!OCT&amp;[2]!NOV&amp;[2]!DIC</definedName>
    <definedName name="_OCT1" localSheetId="7">[2]!OCT&amp;[2]!NOV&amp;[2]!DIC</definedName>
    <definedName name="_OCT1">[3]!OCT&amp;[3]!NOV&amp;[3]!DIC</definedName>
    <definedName name="_OCT2">[6]edofza10!$C$22</definedName>
    <definedName name="_Order1" localSheetId="1" hidden="1">255</definedName>
    <definedName name="_Order1" hidden="1">255</definedName>
    <definedName name="_pa2" localSheetId="0" hidden="1">{"Bruto",#N/A,FALSE,"CONV3T.XLS";"Neto",#N/A,FALSE,"CONV3T.XLS";"UnoB",#N/A,FALSE,"CONV3T.XLS";"Bruto",#N/A,FALSE,"CONV4T.XLS";"Neto",#N/A,FALSE,"CONV4T.XLS";"UnoB",#N/A,FALSE,"CONV4T.XLS"}</definedName>
    <definedName name="_pa2" localSheetId="1" hidden="1">{"Bruto",#N/A,FALSE,"CONV3T.XLS";"Neto",#N/A,FALSE,"CONV3T.XLS";"UnoB",#N/A,FALSE,"CONV3T.XLS";"Bruto",#N/A,FALSE,"CONV4T.XLS";"Neto",#N/A,FALSE,"CONV4T.XLS";"UnoB",#N/A,FALSE,"CONV4T.XLS"}</definedName>
    <definedName name="_pa2" localSheetId="2" hidden="1">{"Bruto",#N/A,FALSE,"CONV3T.XLS";"Neto",#N/A,FALSE,"CONV3T.XLS";"UnoB",#N/A,FALSE,"CONV3T.XLS";"Bruto",#N/A,FALSE,"CONV4T.XLS";"Neto",#N/A,FALSE,"CONV4T.XLS";"UnoB",#N/A,FALSE,"CONV4T.XLS"}</definedName>
    <definedName name="_pa2" localSheetId="3" hidden="1">{"Bruto",#N/A,FALSE,"CONV3T.XLS";"Neto",#N/A,FALSE,"CONV3T.XLS";"UnoB",#N/A,FALSE,"CONV3T.XLS";"Bruto",#N/A,FALSE,"CONV4T.XLS";"Neto",#N/A,FALSE,"CONV4T.XLS";"UnoB",#N/A,FALSE,"CONV4T.XLS"}</definedName>
    <definedName name="_pa2" localSheetId="5" hidden="1">{"Bruto",#N/A,FALSE,"CONV3T.XLS";"Neto",#N/A,FALSE,"CONV3T.XLS";"UnoB",#N/A,FALSE,"CONV3T.XLS";"Bruto",#N/A,FALSE,"CONV4T.XLS";"Neto",#N/A,FALSE,"CONV4T.XLS";"UnoB",#N/A,FALSE,"CONV4T.XLS"}</definedName>
    <definedName name="_pa2" localSheetId="6" hidden="1">{"Bruto",#N/A,FALSE,"CONV3T.XLS";"Neto",#N/A,FALSE,"CONV3T.XLS";"UnoB",#N/A,FALSE,"CONV3T.XLS";"Bruto",#N/A,FALSE,"CONV4T.XLS";"Neto",#N/A,FALSE,"CONV4T.XLS";"UnoB",#N/A,FALSE,"CONV4T.XLS"}</definedName>
    <definedName name="_pa2" localSheetId="7" hidden="1">{"Bruto",#N/A,FALSE,"CONV3T.XLS";"Neto",#N/A,FALSE,"CONV3T.XLS";"UnoB",#N/A,FALSE,"CONV3T.XLS";"Bruto",#N/A,FALSE,"CONV4T.XLS";"Neto",#N/A,FALSE,"CONV4T.XLS";"UnoB",#N/A,FALSE,"CONV4T.XLS"}</definedName>
    <definedName name="_pa2" localSheetId="8"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0"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2" hidden="1">{"Bruto",#N/A,FALSE,"CONV3T.XLS";"Neto",#N/A,FALSE,"CONV3T.XLS";"UnoB",#N/A,FALSE,"CONV3T.XLS";"Bruto",#N/A,FALSE,"CONV4T.XLS";"Neto",#N/A,FALSE,"CONV4T.XLS";"UnoB",#N/A,FALSE,"CONV4T.XLS"}</definedName>
    <definedName name="_PAJ4" localSheetId="3" hidden="1">{"Bruto",#N/A,FALSE,"CONV3T.XLS";"Neto",#N/A,FALSE,"CONV3T.XLS";"UnoB",#N/A,FALSE,"CONV3T.XLS";"Bruto",#N/A,FALSE,"CONV4T.XLS";"Neto",#N/A,FALSE,"CONV4T.XLS";"UnoB",#N/A,FALSE,"CONV4T.XLS"}</definedName>
    <definedName name="_PAJ4" localSheetId="5" hidden="1">{"Bruto",#N/A,FALSE,"CONV3T.XLS";"Neto",#N/A,FALSE,"CONV3T.XLS";"UnoB",#N/A,FALSE,"CONV3T.XLS";"Bruto",#N/A,FALSE,"CONV4T.XLS";"Neto",#N/A,FALSE,"CONV4T.XLS";"UnoB",#N/A,FALSE,"CONV4T.XLS"}</definedName>
    <definedName name="_PAJ4" localSheetId="6" hidden="1">{"Bruto",#N/A,FALSE,"CONV3T.XLS";"Neto",#N/A,FALSE,"CONV3T.XLS";"UnoB",#N/A,FALSE,"CONV3T.XLS";"Bruto",#N/A,FALSE,"CONV4T.XLS";"Neto",#N/A,FALSE,"CONV4T.XLS";"UnoB",#N/A,FALSE,"CONV4T.XLS"}</definedName>
    <definedName name="_PAJ4" localSheetId="7" hidden="1">{"Bruto",#N/A,FALSE,"CONV3T.XLS";"Neto",#N/A,FALSE,"CONV3T.XLS";"UnoB",#N/A,FALSE,"CONV3T.XLS";"Bruto",#N/A,FALSE,"CONV4T.XLS";"Neto",#N/A,FALSE,"CONV4T.XLS";"UnoB",#N/A,FALSE,"CONV4T.XLS"}</definedName>
    <definedName name="_PAJ4" localSheetId="8"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0">#REF!</definedName>
    <definedName name="_PEM96" localSheetId="1">#REF!</definedName>
    <definedName name="_PEM96" localSheetId="2">#REF!</definedName>
    <definedName name="_PEM96" localSheetId="3">#REF!</definedName>
    <definedName name="_PEM96" localSheetId="5">#REF!</definedName>
    <definedName name="_PEM96" localSheetId="6">#REF!</definedName>
    <definedName name="_PEM96" localSheetId="7">#REF!</definedName>
    <definedName name="_PEM96" localSheetId="8">#REF!</definedName>
    <definedName name="_PEM96">#REF!</definedName>
    <definedName name="_PIB08" localSheetId="0">#REF!</definedName>
    <definedName name="_PIB08" localSheetId="1">#REF!</definedName>
    <definedName name="_PIB08" localSheetId="2">#REF!</definedName>
    <definedName name="_PIB08" localSheetId="3">#REF!</definedName>
    <definedName name="_PIB08" localSheetId="5">#REF!</definedName>
    <definedName name="_PIB08" localSheetId="6">#REF!</definedName>
    <definedName name="_PIB08" localSheetId="7">#REF!</definedName>
    <definedName name="_PIB08" localSheetId="8">#REF!</definedName>
    <definedName name="_PIB08">#REF!</definedName>
    <definedName name="_PIP96" localSheetId="0">#REF!</definedName>
    <definedName name="_PIP96" localSheetId="1">#REF!</definedName>
    <definedName name="_PIP96" localSheetId="2">#REF!</definedName>
    <definedName name="_PIP96" localSheetId="3">#REF!</definedName>
    <definedName name="_PIP96" localSheetId="5">#REF!</definedName>
    <definedName name="_PIP96" localSheetId="6">#REF!</definedName>
    <definedName name="_PIP96" localSheetId="7">#REF!</definedName>
    <definedName name="_PIP96" localSheetId="8">#REF!</definedName>
    <definedName name="_PIP96">#REF!</definedName>
    <definedName name="_Regression_Int">1</definedName>
    <definedName name="_Regression_X" localSheetId="0" hidden="1">#REF!</definedName>
    <definedName name="_Regression_X" localSheetId="1" hidden="1">#REF!</definedName>
    <definedName name="_Regression_X" localSheetId="2" hidden="1">#REF!</definedName>
    <definedName name="_Regression_X" localSheetId="3"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hidden="1">#REF!</definedName>
    <definedName name="_SEP1" localSheetId="0">[1]!SEP&amp;[1]!OCT&amp;[1]!NOV&amp;[1]!DIC</definedName>
    <definedName name="_SEP1" localSheetId="1">[3]!SEP&amp;[3]!OCT&amp;[3]!NOV&amp;[3]!DIC</definedName>
    <definedName name="_SEP1" localSheetId="2">[2]!SEP&amp;[2]!OCT&amp;[2]!NOV&amp;[2]!DIC</definedName>
    <definedName name="_SEP1" localSheetId="3">[1]!SEP&amp;[1]!OCT&amp;[1]!NOV&amp;[1]!DIC</definedName>
    <definedName name="_SEP1" localSheetId="6">[2]!SEP&amp;[2]!OCT&amp;[2]!NOV&amp;[2]!DIC</definedName>
    <definedName name="_SEP1" localSheetId="7">[2]!SEP&amp;[2]!OCT&amp;[2]!NOV&amp;[2]!DIC</definedName>
    <definedName name="_SEP1">[3]!SEP&amp;[3]!OCT&amp;[3]!NOV&amp;[3]!DIC</definedName>
    <definedName name="_SEP2">[6]edofza9!$C$22</definedName>
    <definedName name="_smg97">'[7]Premisa macro'!$E$4</definedName>
    <definedName name="_Sort" localSheetId="0" hidden="1">#REF!</definedName>
    <definedName name="_Sort" localSheetId="1" hidden="1">#REF!</definedName>
    <definedName name="_Sort" localSheetId="2" hidden="1">#REF!</definedName>
    <definedName name="_Sort" localSheetId="3" hidden="1">#REF!</definedName>
    <definedName name="_Sort" localSheetId="5" hidden="1">#REF!</definedName>
    <definedName name="_Sort" localSheetId="6" hidden="1">#REF!</definedName>
    <definedName name="_Sort" localSheetId="7" hidden="1">#REF!</definedName>
    <definedName name="_Sort" localSheetId="8" hidden="1">#REF!</definedName>
    <definedName name="_Sort" hidden="1">#REF!</definedName>
    <definedName name="_syt03" localSheetId="0">#REF!</definedName>
    <definedName name="_syt03" localSheetId="1">#REF!</definedName>
    <definedName name="_syt03" localSheetId="2">#REF!</definedName>
    <definedName name="_syt03" localSheetId="3">#REF!</definedName>
    <definedName name="_syt03" localSheetId="5">#REF!</definedName>
    <definedName name="_syt03" localSheetId="6">#REF!</definedName>
    <definedName name="_syt03" localSheetId="7">#REF!</definedName>
    <definedName name="_syt03" localSheetId="8">#REF!</definedName>
    <definedName name="_syt03">#REF!</definedName>
    <definedName name="_TDC2001" localSheetId="1">'[8]Tipos de Cambio'!$C$4</definedName>
    <definedName name="_TDC2001">'[8]Tipos de Cambio'!$C$4</definedName>
    <definedName name="_tul2" localSheetId="0" hidden="1">{"Bruto",#N/A,FALSE,"CONV3T.XLS";"Neto",#N/A,FALSE,"CONV3T.XLS";"UnoB",#N/A,FALSE,"CONV3T.XLS";"Bruto",#N/A,FALSE,"CONV4T.XLS";"Neto",#N/A,FALSE,"CONV4T.XLS";"UnoB",#N/A,FALSE,"CONV4T.XLS"}</definedName>
    <definedName name="_tul2" localSheetId="1" hidden="1">{"Bruto",#N/A,FALSE,"CONV3T.XLS";"Neto",#N/A,FALSE,"CONV3T.XLS";"UnoB",#N/A,FALSE,"CONV3T.XLS";"Bruto",#N/A,FALSE,"CONV4T.XLS";"Neto",#N/A,FALSE,"CONV4T.XLS";"UnoB",#N/A,FALSE,"CONV4T.XLS"}</definedName>
    <definedName name="_tul2" localSheetId="2" hidden="1">{"Bruto",#N/A,FALSE,"CONV3T.XLS";"Neto",#N/A,FALSE,"CONV3T.XLS";"UnoB",#N/A,FALSE,"CONV3T.XLS";"Bruto",#N/A,FALSE,"CONV4T.XLS";"Neto",#N/A,FALSE,"CONV4T.XLS";"UnoB",#N/A,FALSE,"CONV4T.XLS"}</definedName>
    <definedName name="_tul2" localSheetId="3" hidden="1">{"Bruto",#N/A,FALSE,"CONV3T.XLS";"Neto",#N/A,FALSE,"CONV3T.XLS";"UnoB",#N/A,FALSE,"CONV3T.XLS";"Bruto",#N/A,FALSE,"CONV4T.XLS";"Neto",#N/A,FALSE,"CONV4T.XLS";"UnoB",#N/A,FALSE,"CONV4T.XLS"}</definedName>
    <definedName name="_tul2" localSheetId="5" hidden="1">{"Bruto",#N/A,FALSE,"CONV3T.XLS";"Neto",#N/A,FALSE,"CONV3T.XLS";"UnoB",#N/A,FALSE,"CONV3T.XLS";"Bruto",#N/A,FALSE,"CONV4T.XLS";"Neto",#N/A,FALSE,"CONV4T.XLS";"UnoB",#N/A,FALSE,"CONV4T.XLS"}</definedName>
    <definedName name="_tul2" localSheetId="6" hidden="1">{"Bruto",#N/A,FALSE,"CONV3T.XLS";"Neto",#N/A,FALSE,"CONV3T.XLS";"UnoB",#N/A,FALSE,"CONV3T.XLS";"Bruto",#N/A,FALSE,"CONV4T.XLS";"Neto",#N/A,FALSE,"CONV4T.XLS";"UnoB",#N/A,FALSE,"CONV4T.XLS"}</definedName>
    <definedName name="_tul2" localSheetId="7" hidden="1">{"Bruto",#N/A,FALSE,"CONV3T.XLS";"Neto",#N/A,FALSE,"CONV3T.XLS";"UnoB",#N/A,FALSE,"CONV3T.XLS";"Bruto",#N/A,FALSE,"CONV4T.XLS";"Neto",#N/A,FALSE,"CONV4T.XLS";"UnoB",#N/A,FALSE,"CONV4T.XLS"}</definedName>
    <definedName name="_tul2" localSheetId="8"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0"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2" hidden="1">{"Bruto",#N/A,FALSE,"CONV3T.XLS";"Neto",#N/A,FALSE,"CONV3T.XLS";"UnoB",#N/A,FALSE,"CONV3T.XLS";"Bruto",#N/A,FALSE,"CONV4T.XLS";"Neto",#N/A,FALSE,"CONV4T.XLS";"UnoB",#N/A,FALSE,"CONV4T.XLS"}</definedName>
    <definedName name="_TUL4" localSheetId="3" hidden="1">{"Bruto",#N/A,FALSE,"CONV3T.XLS";"Neto",#N/A,FALSE,"CONV3T.XLS";"UnoB",#N/A,FALSE,"CONV3T.XLS";"Bruto",#N/A,FALSE,"CONV4T.XLS";"Neto",#N/A,FALSE,"CONV4T.XLS";"UnoB",#N/A,FALSE,"CONV4T.XLS"}</definedName>
    <definedName name="_TUL4" localSheetId="5" hidden="1">{"Bruto",#N/A,FALSE,"CONV3T.XLS";"Neto",#N/A,FALSE,"CONV3T.XLS";"UnoB",#N/A,FALSE,"CONV3T.XLS";"Bruto",#N/A,FALSE,"CONV4T.XLS";"Neto",#N/A,FALSE,"CONV4T.XLS";"UnoB",#N/A,FALSE,"CONV4T.XLS"}</definedName>
    <definedName name="_TUL4" localSheetId="6" hidden="1">{"Bruto",#N/A,FALSE,"CONV3T.XLS";"Neto",#N/A,FALSE,"CONV3T.XLS";"UnoB",#N/A,FALSE,"CONV3T.XLS";"Bruto",#N/A,FALSE,"CONV4T.XLS";"Neto",#N/A,FALSE,"CONV4T.XLS";"UnoB",#N/A,FALSE,"CONV4T.XLS"}</definedName>
    <definedName name="_TUL4" localSheetId="7" hidden="1">{"Bruto",#N/A,FALSE,"CONV3T.XLS";"Neto",#N/A,FALSE,"CONV3T.XLS";"UnoB",#N/A,FALSE,"CONV3T.XLS";"Bruto",#N/A,FALSE,"CONV4T.XLS";"Neto",#N/A,FALSE,"CONV4T.XLS";"UnoB",#N/A,FALSE,"CONV4T.XLS"}</definedName>
    <definedName name="_TUL4" localSheetId="8"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0"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2" hidden="1">{"Bruto",#N/A,FALSE,"CONV3T.XLS";"Neto",#N/A,FALSE,"CONV3T.XLS";"UnoB",#N/A,FALSE,"CONV3T.XLS";"Bruto",#N/A,FALSE,"CONV4T.XLS";"Neto",#N/A,FALSE,"CONV4T.XLS";"UnoB",#N/A,FALSE,"CONV4T.XLS"}</definedName>
    <definedName name="_WRN4444" localSheetId="3" hidden="1">{"Bruto",#N/A,FALSE,"CONV3T.XLS";"Neto",#N/A,FALSE,"CONV3T.XLS";"UnoB",#N/A,FALSE,"CONV3T.XLS";"Bruto",#N/A,FALSE,"CONV4T.XLS";"Neto",#N/A,FALSE,"CONV4T.XLS";"UnoB",#N/A,FALSE,"CONV4T.XLS"}</definedName>
    <definedName name="_WRN4444" localSheetId="5" hidden="1">{"Bruto",#N/A,FALSE,"CONV3T.XLS";"Neto",#N/A,FALSE,"CONV3T.XLS";"UnoB",#N/A,FALSE,"CONV3T.XLS";"Bruto",#N/A,FALSE,"CONV4T.XLS";"Neto",#N/A,FALSE,"CONV4T.XLS";"UnoB",#N/A,FALSE,"CONV4T.XLS"}</definedName>
    <definedName name="_WRN4444" localSheetId="6" hidden="1">{"Bruto",#N/A,FALSE,"CONV3T.XLS";"Neto",#N/A,FALSE,"CONV3T.XLS";"UnoB",#N/A,FALSE,"CONV3T.XLS";"Bruto",#N/A,FALSE,"CONV4T.XLS";"Neto",#N/A,FALSE,"CONV4T.XLS";"UnoB",#N/A,FALSE,"CONV4T.XLS"}</definedName>
    <definedName name="_WRN4444" localSheetId="7" hidden="1">{"Bruto",#N/A,FALSE,"CONV3T.XLS";"Neto",#N/A,FALSE,"CONV3T.XLS";"UnoB",#N/A,FALSE,"CONV3T.XLS";"Bruto",#N/A,FALSE,"CONV4T.XLS";"Neto",#N/A,FALSE,"CONV4T.XLS";"UnoB",#N/A,FALSE,"CONV4T.XLS"}</definedName>
    <definedName name="_WRN4444" localSheetId="8"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0">#REF!</definedName>
    <definedName name="a" localSheetId="1">#REF!</definedName>
    <definedName name="a" localSheetId="2">#REF!</definedName>
    <definedName name="a" localSheetId="3">#REF!</definedName>
    <definedName name="a" localSheetId="5">#REF!</definedName>
    <definedName name="a" localSheetId="6">#REF!</definedName>
    <definedName name="a" localSheetId="7">#REF!</definedName>
    <definedName name="a" localSheetId="8">#REF!</definedName>
    <definedName name="a">#REF!</definedName>
    <definedName name="A_Datos_2008_2009" localSheetId="1">'[11]Datos 2008_2009'!$A$4:$D$60000</definedName>
    <definedName name="A_Datos_2008_2009">'[11]Datos 2008_2009'!$A$4:$D$60000</definedName>
    <definedName name="A_Datos_2008_2009_sin_CESENyADUANAS" localSheetId="0">#REF!</definedName>
    <definedName name="A_Datos_2008_2009_sin_CESENyADUANAS" localSheetId="1">#REF!</definedName>
    <definedName name="A_Datos_2008_2009_sin_CESENyADUANAS" localSheetId="2">#REF!</definedName>
    <definedName name="A_Datos_2008_2009_sin_CESENyADUANAS" localSheetId="3">#REF!</definedName>
    <definedName name="A_Datos_2008_2009_sin_CESENyADUANAS" localSheetId="5">#REF!</definedName>
    <definedName name="A_Datos_2008_2009_sin_CESENyADUANAS" localSheetId="6">#REF!</definedName>
    <definedName name="A_Datos_2008_2009_sin_CESENyADUANAS" localSheetId="7">#REF!</definedName>
    <definedName name="A_Datos_2008_2009_sin_CESENyADUANAS" localSheetId="8">#REF!</definedName>
    <definedName name="A_Datos_2008_2009_sin_CESENyADUANAS">#REF!</definedName>
    <definedName name="A_impresión_IM" localSheetId="0">#REF!</definedName>
    <definedName name="A_impresión_IM" localSheetId="1">#REF!</definedName>
    <definedName name="A_impresión_IM" localSheetId="2">#REF!</definedName>
    <definedName name="A_impresión_IM" localSheetId="3">#REF!</definedName>
    <definedName name="A_impresión_IM" localSheetId="5">#REF!</definedName>
    <definedName name="A_impresión_IM" localSheetId="6">#REF!</definedName>
    <definedName name="A_impresión_IM" localSheetId="7">#REF!</definedName>
    <definedName name="A_impresión_IM" localSheetId="8">#REF!</definedName>
    <definedName name="A_impresión_IM">#REF!</definedName>
    <definedName name="AA" localSheetId="0">[1]!SEP&amp;[1]!OCT&amp;[1]!NOV&amp;[1]!DIC</definedName>
    <definedName name="AA" localSheetId="1">[3]!SEP&amp;[3]!OCT&amp;[3]!NOV&amp;[3]!DIC</definedName>
    <definedName name="AA" localSheetId="2">[2]!SEP&amp;[2]!OCT&amp;[2]!NOV&amp;[2]!DIC</definedName>
    <definedName name="AA" localSheetId="3">[1]!SEP&amp;[1]!OCT&amp;[1]!NOV&amp;[1]!DIC</definedName>
    <definedName name="AA" localSheetId="6">[2]!SEP&amp;[2]!OCT&amp;[2]!NOV&amp;[2]!DIC</definedName>
    <definedName name="AA" localSheetId="7">[2]!SEP&amp;[2]!OCT&amp;[2]!NOV&amp;[2]!DIC</definedName>
    <definedName name="AA">[3]!SEP&amp;[3]!OCT&amp;[3]!NOV&amp;[3]!DIC</definedName>
    <definedName name="AA1500_">#N/A</definedName>
    <definedName name="ABR">"; ABRIL.- "&amp;TEXT([12]edofza04!$C$24,"#,##0")</definedName>
    <definedName name="actual">'[7]Régimen financiero'!$E$3</definedName>
    <definedName name="AD" localSheetId="0">[10]BANPRO99!#REF!</definedName>
    <definedName name="AD" localSheetId="1">[10]BANPRO99!#REF!</definedName>
    <definedName name="AD" localSheetId="2">[10]BANPRO99!#REF!</definedName>
    <definedName name="AD" localSheetId="3">[10]BANPRO99!#REF!</definedName>
    <definedName name="AD" localSheetId="5">[10]BANPRO99!#REF!</definedName>
    <definedName name="AD" localSheetId="6">[10]BANPRO99!#REF!</definedName>
    <definedName name="AD" localSheetId="7">[10]BANPRO99!#REF!</definedName>
    <definedName name="AD" localSheetId="8">[10]BANPRO99!#REF!</definedName>
    <definedName name="AD">[10]BANPRO99!#REF!</definedName>
    <definedName name="Admva" localSheetId="1">[13]Administrativa!$B$2:$I$59</definedName>
    <definedName name="Admva">[13]Administrativa!$B$2:$I$59</definedName>
    <definedName name="AGO">"; AGOSTO.- "&amp;TEXT([12]edofza08!$C$24,"#,##0")</definedName>
    <definedName name="ain" localSheetId="0">#REF!</definedName>
    <definedName name="ain" localSheetId="1">#REF!</definedName>
    <definedName name="ain" localSheetId="2">#REF!</definedName>
    <definedName name="ain" localSheetId="3">#REF!</definedName>
    <definedName name="ain" localSheetId="5">#REF!</definedName>
    <definedName name="ain" localSheetId="6">#REF!</definedName>
    <definedName name="ain" localSheetId="7">#REF!</definedName>
    <definedName name="ain" localSheetId="8">#REF!</definedName>
    <definedName name="ain">#REF!</definedName>
    <definedName name="Ajuste_SP" localSheetId="1">[14]Supuestos!$D$7</definedName>
    <definedName name="Ajuste_SP">[14]Supuestos!$D$7</definedName>
    <definedName name="ampliaciones" localSheetId="0">#REF!</definedName>
    <definedName name="ampliaciones" localSheetId="1">#REF!</definedName>
    <definedName name="ampliaciones" localSheetId="2">#REF!</definedName>
    <definedName name="ampliaciones" localSheetId="3">#REF!</definedName>
    <definedName name="ampliaciones" localSheetId="5">#REF!</definedName>
    <definedName name="ampliaciones" localSheetId="6">#REF!</definedName>
    <definedName name="ampliaciones" localSheetId="7">#REF!</definedName>
    <definedName name="ampliaciones" localSheetId="8">#REF!</definedName>
    <definedName name="ampliaciones">#REF!</definedName>
    <definedName name="AÑO" localSheetId="0">+TEXT(IF(AND(OR(DAY([1]!FECHA)&gt;=1,DAY([1]!FECHA)&lt;=10),MONTH([1]!FECHA)=1),YEAR([1]!FECHA)-1,YEAR([1]!FECHA)),"0")</definedName>
    <definedName name="AÑO" localSheetId="1">+TEXT(IF(AND(OR(DAY([3]!FECHA)&gt;=1,DAY([3]!FECHA)&lt;=10),MONTH([3]!FECHA)=1),YEAR([3]!FECHA)-1,YEAR([3]!FECHA)),"0")</definedName>
    <definedName name="AÑO" localSheetId="2">+TEXT(IF(AND(OR(DAY([2]!FECHA)&gt;=1,DAY([2]!FECHA)&lt;=10),MONTH([2]!FECHA)=1),YEAR([2]!FECHA)-1,YEAR([2]!FECHA)),"0")</definedName>
    <definedName name="AÑO" localSheetId="3">+TEXT(IF(AND(OR(DAY([1]!FECHA)&gt;=1,DAY([1]!FECHA)&lt;=10),MONTH([1]!FECHA)=1),YEAR([1]!FECHA)-1,YEAR([1]!FECHA)),"0")</definedName>
    <definedName name="AÑO" localSheetId="6">+TEXT(IF(AND(OR(DAY([2]!FECHA)&gt;=1,DAY([2]!FECHA)&lt;=10),MONTH([2]!FECHA)=1),YEAR([2]!FECHA)-1,YEAR([2]!FECHA)),"0")</definedName>
    <definedName name="AÑO" localSheetId="7">+TEXT(IF(AND(OR(DAY([2]!FECHA)&gt;=1,DAY([2]!FECHA)&lt;=10),MONTH([2]!FECHA)=1),YEAR([2]!FECHA)-1,YEAR([2]!FECHA)),"0")</definedName>
    <definedName name="AÑO">+TEXT(IF(AND(OR(DAY([3]!FECHA)&gt;=1,DAY([3]!FECHA)&lt;=10),MONTH([3]!FECHA)=1),YEAR([3]!FECHA)-1,YEAR([3]!FECHA)),"0")</definedName>
    <definedName name="_xlnm.Print_Area" localSheetId="0">'Anexo 10'!$A$1:$I$94</definedName>
    <definedName name="_xlnm.Print_Area" localSheetId="1">'Anexo 11'!$A$1:$M$225</definedName>
    <definedName name="_xlnm.Print_Area" localSheetId="2">'Anexo 12'!$A$3:$E$20</definedName>
    <definedName name="_xlnm.Print_Area" localSheetId="3">'Anexo 13'!$A$1:$I$159</definedName>
    <definedName name="_xlnm.Print_Area" localSheetId="4">'Anexo 14'!$A$1:$I$51</definedName>
    <definedName name="_xlnm.Print_Area" localSheetId="5">'Anexo 15'!$A$1:$I$31</definedName>
    <definedName name="_xlnm.Print_Area" localSheetId="6">#REF!</definedName>
    <definedName name="_xlnm.Print_Area" localSheetId="7">'Anexo 17'!$B$1:$J$83</definedName>
    <definedName name="_xlnm.Print_Area" localSheetId="8">'Anexo 18'!$A$1:$I$113</definedName>
    <definedName name="_xlnm.Print_Area" localSheetId="9">'Anexo 19'!$A$1:$I$99</definedName>
    <definedName name="_xlnm.Print_Area">#REF!</definedName>
    <definedName name="Area_de_paso" localSheetId="0">#REF!</definedName>
    <definedName name="Area_de_paso" localSheetId="1">#REF!</definedName>
    <definedName name="Area_de_paso" localSheetId="2">#REF!</definedName>
    <definedName name="Area_de_paso" localSheetId="3">#REF!</definedName>
    <definedName name="Area_de_paso" localSheetId="5">#REF!</definedName>
    <definedName name="Area_de_paso" localSheetId="6">#REF!</definedName>
    <definedName name="Area_de_paso" localSheetId="7">#REF!</definedName>
    <definedName name="Area_de_paso" localSheetId="8">#REF!</definedName>
    <definedName name="Area_de_paso">#REF!</definedName>
    <definedName name="ASIG_TEC">#N/A</definedName>
    <definedName name="ayer">'[7]Premisas IMSS'!$M$12</definedName>
    <definedName name="base" localSheetId="0">#REF!</definedName>
    <definedName name="base" localSheetId="1">#REF!</definedName>
    <definedName name="base" localSheetId="2">#REF!</definedName>
    <definedName name="base" localSheetId="3">#REF!</definedName>
    <definedName name="base" localSheetId="5">#REF!</definedName>
    <definedName name="base" localSheetId="6">#REF!</definedName>
    <definedName name="base" localSheetId="7">#REF!</definedName>
    <definedName name="base" localSheetId="8">#REF!</definedName>
    <definedName name="base">#REF!</definedName>
    <definedName name="base03" localSheetId="0">#REF!</definedName>
    <definedName name="base03" localSheetId="1">#REF!</definedName>
    <definedName name="base03" localSheetId="2">#REF!</definedName>
    <definedName name="base03" localSheetId="3">#REF!</definedName>
    <definedName name="base03" localSheetId="5">#REF!</definedName>
    <definedName name="base03" localSheetId="6">#REF!</definedName>
    <definedName name="base03" localSheetId="7">#REF!</definedName>
    <definedName name="base03" localSheetId="8">#REF!</definedName>
    <definedName name="base03">#REF!</definedName>
    <definedName name="base03au" localSheetId="0">#REF!</definedName>
    <definedName name="base03au" localSheetId="1">#REF!</definedName>
    <definedName name="base03au" localSheetId="2">#REF!</definedName>
    <definedName name="base03au" localSheetId="3">#REF!</definedName>
    <definedName name="base03au" localSheetId="5">#REF!</definedName>
    <definedName name="base03au" localSheetId="6">#REF!</definedName>
    <definedName name="base03au" localSheetId="7">#REF!</definedName>
    <definedName name="base03au" localSheetId="8">#REF!</definedName>
    <definedName name="base03au">#REF!</definedName>
    <definedName name="base04au" localSheetId="0">#REF!</definedName>
    <definedName name="base04au" localSheetId="1">#REF!</definedName>
    <definedName name="base04au" localSheetId="2">#REF!</definedName>
    <definedName name="base04au" localSheetId="3">#REF!</definedName>
    <definedName name="base04au" localSheetId="5">#REF!</definedName>
    <definedName name="base04au" localSheetId="6">#REF!</definedName>
    <definedName name="base04au" localSheetId="7">#REF!</definedName>
    <definedName name="base04au" localSheetId="8">#REF!</definedName>
    <definedName name="base04au">#REF!</definedName>
    <definedName name="base05" localSheetId="0">#REF!</definedName>
    <definedName name="base05" localSheetId="1">#REF!</definedName>
    <definedName name="base05" localSheetId="2">#REF!</definedName>
    <definedName name="base05" localSheetId="3">#REF!</definedName>
    <definedName name="base05" localSheetId="5">#REF!</definedName>
    <definedName name="base05" localSheetId="6">#REF!</definedName>
    <definedName name="base05" localSheetId="7">#REF!</definedName>
    <definedName name="base05" localSheetId="8">#REF!</definedName>
    <definedName name="base05">#REF!</definedName>
    <definedName name="base05au" localSheetId="0">#REF!</definedName>
    <definedName name="base05au" localSheetId="1">#REF!</definedName>
    <definedName name="base05au" localSheetId="2">#REF!</definedName>
    <definedName name="base05au" localSheetId="3">#REF!</definedName>
    <definedName name="base05au" localSheetId="5">#REF!</definedName>
    <definedName name="base05au" localSheetId="6">#REF!</definedName>
    <definedName name="base05au" localSheetId="7">#REF!</definedName>
    <definedName name="base05au" localSheetId="8">#REF!</definedName>
    <definedName name="base05au">#REF!</definedName>
    <definedName name="base2002" localSheetId="0">#REF!</definedName>
    <definedName name="base2002" localSheetId="1">#REF!</definedName>
    <definedName name="base2002" localSheetId="2">#REF!</definedName>
    <definedName name="base2002" localSheetId="3">#REF!</definedName>
    <definedName name="base2002" localSheetId="5">#REF!</definedName>
    <definedName name="base2002" localSheetId="6">#REF!</definedName>
    <definedName name="base2002" localSheetId="7">#REF!</definedName>
    <definedName name="base2002" localSheetId="8">#REF!</definedName>
    <definedName name="base2002">#REF!</definedName>
    <definedName name="base2003orig" localSheetId="0">#REF!</definedName>
    <definedName name="base2003orig" localSheetId="1">#REF!</definedName>
    <definedName name="base2003orig" localSheetId="2">#REF!</definedName>
    <definedName name="base2003orig" localSheetId="3">#REF!</definedName>
    <definedName name="base2003orig" localSheetId="5">#REF!</definedName>
    <definedName name="base2003orig" localSheetId="6">#REF!</definedName>
    <definedName name="base2003orig" localSheetId="7">#REF!</definedName>
    <definedName name="base2003orig" localSheetId="8">#REF!</definedName>
    <definedName name="base2003orig">#REF!</definedName>
    <definedName name="base2003origentidades" localSheetId="0">#REF!</definedName>
    <definedName name="base2003origentidades" localSheetId="1">#REF!</definedName>
    <definedName name="base2003origentidades" localSheetId="2">#REF!</definedName>
    <definedName name="base2003origentidades" localSheetId="3">#REF!</definedName>
    <definedName name="base2003origentidades" localSheetId="5">#REF!</definedName>
    <definedName name="base2003origentidades" localSheetId="6">#REF!</definedName>
    <definedName name="base2003origentidades" localSheetId="7">#REF!</definedName>
    <definedName name="base2003origentidades" localSheetId="8">#REF!</definedName>
    <definedName name="base2003origentidades">#REF!</definedName>
    <definedName name="base2004" localSheetId="0">#REF!</definedName>
    <definedName name="base2004" localSheetId="1">#REF!</definedName>
    <definedName name="base2004" localSheetId="2">#REF!</definedName>
    <definedName name="base2004" localSheetId="3">#REF!</definedName>
    <definedName name="base2004" localSheetId="5">#REF!</definedName>
    <definedName name="base2004" localSheetId="6">#REF!</definedName>
    <definedName name="base2004" localSheetId="7">#REF!</definedName>
    <definedName name="base2004" localSheetId="8">#REF!</definedName>
    <definedName name="base2004">#REF!</definedName>
    <definedName name="base2004entidades" localSheetId="0">#REF!</definedName>
    <definedName name="base2004entidades" localSheetId="1">#REF!</definedName>
    <definedName name="base2004entidades" localSheetId="2">#REF!</definedName>
    <definedName name="base2004entidades" localSheetId="3">#REF!</definedName>
    <definedName name="base2004entidades" localSheetId="5">#REF!</definedName>
    <definedName name="base2004entidades" localSheetId="6">#REF!</definedName>
    <definedName name="base2004entidades" localSheetId="7">#REF!</definedName>
    <definedName name="base2004entidades" localSheetId="8">#REF!</definedName>
    <definedName name="base2004entidades">#REF!</definedName>
    <definedName name="baseau" localSheetId="0">#REF!</definedName>
    <definedName name="baseau" localSheetId="1">#REF!</definedName>
    <definedName name="baseau" localSheetId="2">#REF!</definedName>
    <definedName name="baseau" localSheetId="3">#REF!</definedName>
    <definedName name="baseau" localSheetId="5">#REF!</definedName>
    <definedName name="baseau" localSheetId="6">#REF!</definedName>
    <definedName name="baseau" localSheetId="7">#REF!</definedName>
    <definedName name="baseau" localSheetId="8">#REF!</definedName>
    <definedName name="baseau">#REF!</definedName>
    <definedName name="baseb" localSheetId="0">#REF!</definedName>
    <definedName name="baseb" localSheetId="1">#REF!</definedName>
    <definedName name="baseb" localSheetId="2">#REF!</definedName>
    <definedName name="baseb" localSheetId="3">#REF!</definedName>
    <definedName name="baseb" localSheetId="5">#REF!</definedName>
    <definedName name="baseb" localSheetId="6">#REF!</definedName>
    <definedName name="baseb" localSheetId="7">#REF!</definedName>
    <definedName name="baseb" localSheetId="8">#REF!</definedName>
    <definedName name="baseb">#REF!</definedName>
    <definedName name="basecierre" localSheetId="0">[15]CP_2003!#REF!</definedName>
    <definedName name="basecierre" localSheetId="1">[15]CP_2003!#REF!</definedName>
    <definedName name="basecierre" localSheetId="2">[15]CP_2003!#REF!</definedName>
    <definedName name="basecierre" localSheetId="3">[15]CP_2003!#REF!</definedName>
    <definedName name="basecierre" localSheetId="5">[15]CP_2003!#REF!</definedName>
    <definedName name="basecierre" localSheetId="6">[15]CP_2003!#REF!</definedName>
    <definedName name="basecierre" localSheetId="7">[15]CP_2003!#REF!</definedName>
    <definedName name="basecierre" localSheetId="8">[15]CP_2003!#REF!</definedName>
    <definedName name="basecierre">[15]CP_2003!#REF!</definedName>
    <definedName name="_xlnm.Database" localSheetId="0">#REF!</definedName>
    <definedName name="_xlnm.Database" localSheetId="1">#REF!</definedName>
    <definedName name="_xlnm.Database" localSheetId="2">#REF!</definedName>
    <definedName name="_xlnm.Database" localSheetId="3">#REF!</definedName>
    <definedName name="_xlnm.Database" localSheetId="5">#REF!</definedName>
    <definedName name="_xlnm.Database" localSheetId="6">#REF!</definedName>
    <definedName name="_xlnm.Database" localSheetId="7">#REF!</definedName>
    <definedName name="_xlnm.Database" localSheetId="8">#REF!</definedName>
    <definedName name="_xlnm.Database">#REF!</definedName>
    <definedName name="bUSCAR" localSheetId="0">#REF!</definedName>
    <definedName name="bUSCAR" localSheetId="1">#REF!</definedName>
    <definedName name="bUSCAR" localSheetId="2">#REF!</definedName>
    <definedName name="bUSCAR" localSheetId="3">#REF!</definedName>
    <definedName name="bUSCAR" localSheetId="5">#REF!</definedName>
    <definedName name="bUSCAR" localSheetId="6">#REF!</definedName>
    <definedName name="bUSCAR" localSheetId="7">#REF!</definedName>
    <definedName name="bUSCAR" localSheetId="8">#REF!</definedName>
    <definedName name="bUSCAR">#REF!</definedName>
    <definedName name="C_" localSheetId="0">[16]FP1996!#REF!</definedName>
    <definedName name="C_" localSheetId="1">[16]FP1996!#REF!</definedName>
    <definedName name="C_" localSheetId="2">[16]FP1996!#REF!</definedName>
    <definedName name="C_" localSheetId="3">[16]FP1996!#REF!</definedName>
    <definedName name="C_" localSheetId="5">[16]FP1996!#REF!</definedName>
    <definedName name="C_" localSheetId="6">[16]FP1996!#REF!</definedName>
    <definedName name="C_" localSheetId="7">[16]FP1996!#REF!</definedName>
    <definedName name="C_" localSheetId="8">[16]FP1996!#REF!</definedName>
    <definedName name="C_">[16]FP1996!#REF!</definedName>
    <definedName name="cal" localSheetId="0">#REF!</definedName>
    <definedName name="cal" localSheetId="1">#REF!</definedName>
    <definedName name="cal" localSheetId="2">#REF!</definedName>
    <definedName name="cal" localSheetId="3">#REF!</definedName>
    <definedName name="cal" localSheetId="5">#REF!</definedName>
    <definedName name="cal" localSheetId="6">#REF!</definedName>
    <definedName name="cal" localSheetId="7">#REF!</definedName>
    <definedName name="cal" localSheetId="8">#REF!</definedName>
    <definedName name="cal">#REF!</definedName>
    <definedName name="cálculos" localSheetId="0">#REF!</definedName>
    <definedName name="cálculos" localSheetId="1">#REF!</definedName>
    <definedName name="cálculos" localSheetId="2">#REF!</definedName>
    <definedName name="cálculos" localSheetId="3">#REF!</definedName>
    <definedName name="cálculos" localSheetId="5">#REF!</definedName>
    <definedName name="cálculos" localSheetId="6">#REF!</definedName>
    <definedName name="cálculos" localSheetId="7">#REF!</definedName>
    <definedName name="cálculos" localSheetId="8">#REF!</definedName>
    <definedName name="cálculos">#REF!</definedName>
    <definedName name="CALENDA">#N/A</definedName>
    <definedName name="can" localSheetId="0" hidden="1">{"Bruto",#N/A,FALSE,"CONV3T.XLS";"Neto",#N/A,FALSE,"CONV3T.XLS";"UnoB",#N/A,FALSE,"CONV3T.XLS";"Bruto",#N/A,FALSE,"CONV4T.XLS";"Neto",#N/A,FALSE,"CONV4T.XLS";"UnoB",#N/A,FALSE,"CONV4T.XLS"}</definedName>
    <definedName name="can" localSheetId="1" hidden="1">{"Bruto",#N/A,FALSE,"CONV3T.XLS";"Neto",#N/A,FALSE,"CONV3T.XLS";"UnoB",#N/A,FALSE,"CONV3T.XLS";"Bruto",#N/A,FALSE,"CONV4T.XLS";"Neto",#N/A,FALSE,"CONV4T.XLS";"UnoB",#N/A,FALSE,"CONV4T.XLS"}</definedName>
    <definedName name="can" localSheetId="2" hidden="1">{"Bruto",#N/A,FALSE,"CONV3T.XLS";"Neto",#N/A,FALSE,"CONV3T.XLS";"UnoB",#N/A,FALSE,"CONV3T.XLS";"Bruto",#N/A,FALSE,"CONV4T.XLS";"Neto",#N/A,FALSE,"CONV4T.XLS";"UnoB",#N/A,FALSE,"CONV4T.XLS"}</definedName>
    <definedName name="can" localSheetId="3" hidden="1">{"Bruto",#N/A,FALSE,"CONV3T.XLS";"Neto",#N/A,FALSE,"CONV3T.XLS";"UnoB",#N/A,FALSE,"CONV3T.XLS";"Bruto",#N/A,FALSE,"CONV4T.XLS";"Neto",#N/A,FALSE,"CONV4T.XLS";"UnoB",#N/A,FALSE,"CONV4T.XLS"}</definedName>
    <definedName name="can" localSheetId="5" hidden="1">{"Bruto",#N/A,FALSE,"CONV3T.XLS";"Neto",#N/A,FALSE,"CONV3T.XLS";"UnoB",#N/A,FALSE,"CONV3T.XLS";"Bruto",#N/A,FALSE,"CONV4T.XLS";"Neto",#N/A,FALSE,"CONV4T.XLS";"UnoB",#N/A,FALSE,"CONV4T.XLS"}</definedName>
    <definedName name="can" localSheetId="6" hidden="1">{"Bruto",#N/A,FALSE,"CONV3T.XLS";"Neto",#N/A,FALSE,"CONV3T.XLS";"UnoB",#N/A,FALSE,"CONV3T.XLS";"Bruto",#N/A,FALSE,"CONV4T.XLS";"Neto",#N/A,FALSE,"CONV4T.XLS";"UnoB",#N/A,FALSE,"CONV4T.XLS"}</definedName>
    <definedName name="can" localSheetId="7" hidden="1">{"Bruto",#N/A,FALSE,"CONV3T.XLS";"Neto",#N/A,FALSE,"CONV3T.XLS";"UnoB",#N/A,FALSE,"CONV3T.XLS";"Bruto",#N/A,FALSE,"CONV4T.XLS";"Neto",#N/A,FALSE,"CONV4T.XLS";"UnoB",#N/A,FALSE,"CONV4T.XLS"}</definedName>
    <definedName name="can" localSheetId="8"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0">#REF!</definedName>
    <definedName name="CAPU96" localSheetId="1">#REF!</definedName>
    <definedName name="CAPU96" localSheetId="2">#REF!</definedName>
    <definedName name="CAPU96" localSheetId="3">#REF!</definedName>
    <definedName name="CAPU96" localSheetId="5">#REF!</definedName>
    <definedName name="CAPU96" localSheetId="6">#REF!</definedName>
    <definedName name="CAPU96" localSheetId="7">#REF!</definedName>
    <definedName name="CAPU96" localSheetId="8">#REF!</definedName>
    <definedName name="CAPU96">#REF!</definedName>
    <definedName name="cata" localSheetId="1">[17]tablas!$A$5:$A$275</definedName>
    <definedName name="cata">[17]tablas!$A$5:$A$275</definedName>
    <definedName name="cata4" localSheetId="1">'[18]catálogo pps'!$A$2:$N$2506</definedName>
    <definedName name="cata4">'[18]catálogo pps'!$A$2:$N$2506</definedName>
    <definedName name="CCCC" localSheetId="0" hidden="1">{"Bruto",#N/A,FALSE,"CONV3T.XLS";"Neto",#N/A,FALSE,"CONV3T.XLS";"UnoB",#N/A,FALSE,"CONV3T.XLS";"Bruto",#N/A,FALSE,"CONV4T.XLS";"Neto",#N/A,FALSE,"CONV4T.XLS";"UnoB",#N/A,FALSE,"CONV4T.XLS"}</definedName>
    <definedName name="CCCC" localSheetId="1" hidden="1">{"Bruto",#N/A,FALSE,"CONV3T.XLS";"Neto",#N/A,FALSE,"CONV3T.XLS";"UnoB",#N/A,FALSE,"CONV3T.XLS";"Bruto",#N/A,FALSE,"CONV4T.XLS";"Neto",#N/A,FALSE,"CONV4T.XLS";"UnoB",#N/A,FALSE,"CONV4T.XLS"}</definedName>
    <definedName name="CCCC" localSheetId="2" hidden="1">{"Bruto",#N/A,FALSE,"CONV3T.XLS";"Neto",#N/A,FALSE,"CONV3T.XLS";"UnoB",#N/A,FALSE,"CONV3T.XLS";"Bruto",#N/A,FALSE,"CONV4T.XLS";"Neto",#N/A,FALSE,"CONV4T.XLS";"UnoB",#N/A,FALSE,"CONV4T.XLS"}</definedName>
    <definedName name="CCCC" localSheetId="3" hidden="1">{"Bruto",#N/A,FALSE,"CONV3T.XLS";"Neto",#N/A,FALSE,"CONV3T.XLS";"UnoB",#N/A,FALSE,"CONV3T.XLS";"Bruto",#N/A,FALSE,"CONV4T.XLS";"Neto",#N/A,FALSE,"CONV4T.XLS";"UnoB",#N/A,FALSE,"CONV4T.XLS"}</definedName>
    <definedName name="CCCC" localSheetId="5" hidden="1">{"Bruto",#N/A,FALSE,"CONV3T.XLS";"Neto",#N/A,FALSE,"CONV3T.XLS";"UnoB",#N/A,FALSE,"CONV3T.XLS";"Bruto",#N/A,FALSE,"CONV4T.XLS";"Neto",#N/A,FALSE,"CONV4T.XLS";"UnoB",#N/A,FALSE,"CONV4T.XLS"}</definedName>
    <definedName name="CCCC" localSheetId="6" hidden="1">{"Bruto",#N/A,FALSE,"CONV3T.XLS";"Neto",#N/A,FALSE,"CONV3T.XLS";"UnoB",#N/A,FALSE,"CONV3T.XLS";"Bruto",#N/A,FALSE,"CONV4T.XLS";"Neto",#N/A,FALSE,"CONV4T.XLS";"UnoB",#N/A,FALSE,"CONV4T.XLS"}</definedName>
    <definedName name="CCCC" localSheetId="7" hidden="1">{"Bruto",#N/A,FALSE,"CONV3T.XLS";"Neto",#N/A,FALSE,"CONV3T.XLS";"UnoB",#N/A,FALSE,"CONV3T.XLS";"Bruto",#N/A,FALSE,"CONV4T.XLS";"Neto",#N/A,FALSE,"CONV4T.XLS";"UnoB",#N/A,FALSE,"CONV4T.XLS"}</definedName>
    <definedName name="CCCC" localSheetId="8"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0"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2" hidden="1">{"Bruto",#N/A,FALSE,"CONV3T.XLS";"Neto",#N/A,FALSE,"CONV3T.XLS";"UnoB",#N/A,FALSE,"CONV3T.XLS";"Bruto",#N/A,FALSE,"CONV4T.XLS";"Neto",#N/A,FALSE,"CONV4T.XLS";"UnoB",#N/A,FALSE,"CONV4T.XLS"}</definedName>
    <definedName name="CEEE" localSheetId="3" hidden="1">{"Bruto",#N/A,FALSE,"CONV3T.XLS";"Neto",#N/A,FALSE,"CONV3T.XLS";"UnoB",#N/A,FALSE,"CONV3T.XLS";"Bruto",#N/A,FALSE,"CONV4T.XLS";"Neto",#N/A,FALSE,"CONV4T.XLS";"UnoB",#N/A,FALSE,"CONV4T.XLS"}</definedName>
    <definedName name="CEEE" localSheetId="5" hidden="1">{"Bruto",#N/A,FALSE,"CONV3T.XLS";"Neto",#N/A,FALSE,"CONV3T.XLS";"UnoB",#N/A,FALSE,"CONV3T.XLS";"Bruto",#N/A,FALSE,"CONV4T.XLS";"Neto",#N/A,FALSE,"CONV4T.XLS";"UnoB",#N/A,FALSE,"CONV4T.XLS"}</definedName>
    <definedName name="CEEE" localSheetId="6" hidden="1">{"Bruto",#N/A,FALSE,"CONV3T.XLS";"Neto",#N/A,FALSE,"CONV3T.XLS";"UnoB",#N/A,FALSE,"CONV3T.XLS";"Bruto",#N/A,FALSE,"CONV4T.XLS";"Neto",#N/A,FALSE,"CONV4T.XLS";"UnoB",#N/A,FALSE,"CONV4T.XLS"}</definedName>
    <definedName name="CEEE" localSheetId="7" hidden="1">{"Bruto",#N/A,FALSE,"CONV3T.XLS";"Neto",#N/A,FALSE,"CONV3T.XLS";"UnoB",#N/A,FALSE,"CONV3T.XLS";"Bruto",#N/A,FALSE,"CONV4T.XLS";"Neto",#N/A,FALSE,"CONV4T.XLS";"UnoB",#N/A,FALSE,"CONV4T.XLS"}</definedName>
    <definedName name="CEEE" localSheetId="8"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0"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2" hidden="1">{"Bruto",#N/A,FALSE,"CONV3T.XLS";"Neto",#N/A,FALSE,"CONV3T.XLS";"UnoB",#N/A,FALSE,"CONV3T.XLS";"Bruto",#N/A,FALSE,"CONV4T.XLS";"Neto",#N/A,FALSE,"CONV4T.XLS";"UnoB",#N/A,FALSE,"CONV4T.XLS"}</definedName>
    <definedName name="cero" localSheetId="3" hidden="1">{"Bruto",#N/A,FALSE,"CONV3T.XLS";"Neto",#N/A,FALSE,"CONV3T.XLS";"UnoB",#N/A,FALSE,"CONV3T.XLS";"Bruto",#N/A,FALSE,"CONV4T.XLS";"Neto",#N/A,FALSE,"CONV4T.XLS";"UnoB",#N/A,FALSE,"CONV4T.XLS"}</definedName>
    <definedName name="cero" localSheetId="5" hidden="1">{"Bruto",#N/A,FALSE,"CONV3T.XLS";"Neto",#N/A,FALSE,"CONV3T.XLS";"UnoB",#N/A,FALSE,"CONV3T.XLS";"Bruto",#N/A,FALSE,"CONV4T.XLS";"Neto",#N/A,FALSE,"CONV4T.XLS";"UnoB",#N/A,FALSE,"CONV4T.XLS"}</definedName>
    <definedName name="cero" localSheetId="6" hidden="1">{"Bruto",#N/A,FALSE,"CONV3T.XLS";"Neto",#N/A,FALSE,"CONV3T.XLS";"UnoB",#N/A,FALSE,"CONV3T.XLS";"Bruto",#N/A,FALSE,"CONV4T.XLS";"Neto",#N/A,FALSE,"CONV4T.XLS";"UnoB",#N/A,FALSE,"CONV4T.XLS"}</definedName>
    <definedName name="cero" localSheetId="7" hidden="1">{"Bruto",#N/A,FALSE,"CONV3T.XLS";"Neto",#N/A,FALSE,"CONV3T.XLS";"UnoB",#N/A,FALSE,"CONV3T.XLS";"Bruto",#N/A,FALSE,"CONV4T.XLS";"Neto",#N/A,FALSE,"CONV4T.XLS";"UnoB",#N/A,FALSE,"CONV4T.XLS"}</definedName>
    <definedName name="cero" localSheetId="8"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 localSheetId="1">'[19] '!$H$99:$M$143</definedName>
    <definedName name="CFEE">'[19] '!$H$99:$M$143</definedName>
    <definedName name="CFEM" localSheetId="1">'[19] '!$H$51:$M$95</definedName>
    <definedName name="CFEM">'[19] '!$H$51:$M$95</definedName>
    <definedName name="CFEO" localSheetId="1">'[19] '!$H$3:$M$47</definedName>
    <definedName name="CFEO">'[19] '!$H$3:$M$47</definedName>
    <definedName name="CicenyAduanas" localSheetId="0">#REF!</definedName>
    <definedName name="CicenyAduanas" localSheetId="1">#REF!</definedName>
    <definedName name="CicenyAduanas" localSheetId="2">#REF!</definedName>
    <definedName name="CicenyAduanas" localSheetId="3">#REF!</definedName>
    <definedName name="CicenyAduanas" localSheetId="5">#REF!</definedName>
    <definedName name="CicenyAduanas" localSheetId="6">#REF!</definedName>
    <definedName name="CicenyAduanas" localSheetId="7">#REF!</definedName>
    <definedName name="CicenyAduanas" localSheetId="8">#REF!</definedName>
    <definedName name="CicenyAduanas">#REF!</definedName>
    <definedName name="Cifras_Control" localSheetId="0">#REF!</definedName>
    <definedName name="Cifras_Control" localSheetId="1">#REF!</definedName>
    <definedName name="Cifras_Control" localSheetId="2">#REF!</definedName>
    <definedName name="Cifras_Control" localSheetId="3">#REF!</definedName>
    <definedName name="Cifras_Control" localSheetId="5">#REF!</definedName>
    <definedName name="Cifras_Control" localSheetId="6">#REF!</definedName>
    <definedName name="Cifras_Control" localSheetId="7">#REF!</definedName>
    <definedName name="Cifras_Control" localSheetId="8">#REF!</definedName>
    <definedName name="Cifras_Control">#REF!</definedName>
    <definedName name="claseco" localSheetId="0">#REF!</definedName>
    <definedName name="claseco" localSheetId="1">#REF!</definedName>
    <definedName name="claseco" localSheetId="2">#REF!</definedName>
    <definedName name="claseco" localSheetId="3">#REF!</definedName>
    <definedName name="claseco" localSheetId="5">#REF!</definedName>
    <definedName name="claseco" localSheetId="6">#REF!</definedName>
    <definedName name="claseco" localSheetId="7">#REF!</definedName>
    <definedName name="claseco" localSheetId="8">#REF!</definedName>
    <definedName name="claseco">#REF!</definedName>
    <definedName name="cmllvc198" localSheetId="0">#REF!</definedName>
    <definedName name="cmllvc198" localSheetId="1">#REF!</definedName>
    <definedName name="cmllvc198" localSheetId="2">#REF!</definedName>
    <definedName name="cmllvc198" localSheetId="3">#REF!</definedName>
    <definedName name="cmllvc198" localSheetId="5">#REF!</definedName>
    <definedName name="cmllvc198" localSheetId="6">#REF!</definedName>
    <definedName name="cmllvc198" localSheetId="7">#REF!</definedName>
    <definedName name="cmllvc198" localSheetId="8">#REF!</definedName>
    <definedName name="cmllvc198">#REF!</definedName>
    <definedName name="cmllvc298ieps" localSheetId="0">#REF!</definedName>
    <definedName name="cmllvc298ieps" localSheetId="1">#REF!</definedName>
    <definedName name="cmllvc298ieps" localSheetId="2">#REF!</definedName>
    <definedName name="cmllvc298ieps" localSheetId="3">#REF!</definedName>
    <definedName name="cmllvc298ieps" localSheetId="5">#REF!</definedName>
    <definedName name="cmllvc298ieps" localSheetId="6">#REF!</definedName>
    <definedName name="cmllvc298ieps" localSheetId="7">#REF!</definedName>
    <definedName name="cmllvc298ieps" localSheetId="8">#REF!</definedName>
    <definedName name="cmllvc298ieps">#REF!</definedName>
    <definedName name="cmllvp198" localSheetId="0">#REF!</definedName>
    <definedName name="cmllvp198" localSheetId="1">#REF!</definedName>
    <definedName name="cmllvp198" localSheetId="2">#REF!</definedName>
    <definedName name="cmllvp198" localSheetId="3">#REF!</definedName>
    <definedName name="cmllvp198" localSheetId="5">#REF!</definedName>
    <definedName name="cmllvp198" localSheetId="6">#REF!</definedName>
    <definedName name="cmllvp198" localSheetId="7">#REF!</definedName>
    <definedName name="cmllvp198" localSheetId="8">#REF!</definedName>
    <definedName name="cmllvp198">#REF!</definedName>
    <definedName name="cmllvp199" localSheetId="0">#REF!</definedName>
    <definedName name="cmllvp199" localSheetId="1">#REF!</definedName>
    <definedName name="cmllvp199" localSheetId="2">#REF!</definedName>
    <definedName name="cmllvp199" localSheetId="3">#REF!</definedName>
    <definedName name="cmllvp199" localSheetId="5">#REF!</definedName>
    <definedName name="cmllvp199" localSheetId="6">#REF!</definedName>
    <definedName name="cmllvp199" localSheetId="7">#REF!</definedName>
    <definedName name="cmllvp199" localSheetId="8">#REF!</definedName>
    <definedName name="cmllvp199">#REF!</definedName>
    <definedName name="cmllvp298ieps" localSheetId="0">#REF!</definedName>
    <definedName name="cmllvp298ieps" localSheetId="1">#REF!</definedName>
    <definedName name="cmllvp298ieps" localSheetId="2">#REF!</definedName>
    <definedName name="cmllvp298ieps" localSheetId="3">#REF!</definedName>
    <definedName name="cmllvp298ieps" localSheetId="5">#REF!</definedName>
    <definedName name="cmllvp298ieps" localSheetId="6">#REF!</definedName>
    <definedName name="cmllvp298ieps" localSheetId="7">#REF!</definedName>
    <definedName name="cmllvp298ieps" localSheetId="8">#REF!</definedName>
    <definedName name="cmllvp298ieps">#REF!</definedName>
    <definedName name="cmllvp299ieps" localSheetId="0">#REF!</definedName>
    <definedName name="cmllvp299ieps" localSheetId="1">#REF!</definedName>
    <definedName name="cmllvp299ieps" localSheetId="2">#REF!</definedName>
    <definedName name="cmllvp299ieps" localSheetId="3">#REF!</definedName>
    <definedName name="cmllvp299ieps" localSheetId="5">#REF!</definedName>
    <definedName name="cmllvp299ieps" localSheetId="6">#REF!</definedName>
    <definedName name="cmllvp299ieps" localSheetId="7">#REF!</definedName>
    <definedName name="cmllvp299ieps" localSheetId="8">#REF!</definedName>
    <definedName name="cmllvp299ieps">#REF!</definedName>
    <definedName name="cmlvc198" localSheetId="0">#REF!</definedName>
    <definedName name="cmlvc198" localSheetId="1">#REF!</definedName>
    <definedName name="cmlvc198" localSheetId="2">#REF!</definedName>
    <definedName name="cmlvc198" localSheetId="3">#REF!</definedName>
    <definedName name="cmlvc198" localSheetId="5">#REF!</definedName>
    <definedName name="cmlvc198" localSheetId="6">#REF!</definedName>
    <definedName name="cmlvc198" localSheetId="7">#REF!</definedName>
    <definedName name="cmlvc198" localSheetId="8">#REF!</definedName>
    <definedName name="cmlvc198">#REF!</definedName>
    <definedName name="cmlvc298ieps" localSheetId="0">#REF!</definedName>
    <definedName name="cmlvc298ieps" localSheetId="1">#REF!</definedName>
    <definedName name="cmlvc298ieps" localSheetId="2">#REF!</definedName>
    <definedName name="cmlvc298ieps" localSheetId="3">#REF!</definedName>
    <definedName name="cmlvc298ieps" localSheetId="5">#REF!</definedName>
    <definedName name="cmlvc298ieps" localSheetId="6">#REF!</definedName>
    <definedName name="cmlvc298ieps" localSheetId="7">#REF!</definedName>
    <definedName name="cmlvc298ieps" localSheetId="8">#REF!</definedName>
    <definedName name="cmlvc298ieps">#REF!</definedName>
    <definedName name="cmlvp198" localSheetId="0">#REF!</definedName>
    <definedName name="cmlvp198" localSheetId="1">#REF!</definedName>
    <definedName name="cmlvp198" localSheetId="2">#REF!</definedName>
    <definedName name="cmlvp198" localSheetId="3">#REF!</definedName>
    <definedName name="cmlvp198" localSheetId="5">#REF!</definedName>
    <definedName name="cmlvp198" localSheetId="6">#REF!</definedName>
    <definedName name="cmlvp198" localSheetId="7">#REF!</definedName>
    <definedName name="cmlvp198" localSheetId="8">#REF!</definedName>
    <definedName name="cmlvp198">#REF!</definedName>
    <definedName name="cmlvp199" localSheetId="0">#REF!</definedName>
    <definedName name="cmlvp199" localSheetId="1">#REF!</definedName>
    <definedName name="cmlvp199" localSheetId="2">#REF!</definedName>
    <definedName name="cmlvp199" localSheetId="3">#REF!</definedName>
    <definedName name="cmlvp199" localSheetId="5">#REF!</definedName>
    <definedName name="cmlvp199" localSheetId="6">#REF!</definedName>
    <definedName name="cmlvp199" localSheetId="7">#REF!</definedName>
    <definedName name="cmlvp199" localSheetId="8">#REF!</definedName>
    <definedName name="cmlvp199">#REF!</definedName>
    <definedName name="cmlvp298ieps" localSheetId="0">#REF!</definedName>
    <definedName name="cmlvp298ieps" localSheetId="1">#REF!</definedName>
    <definedName name="cmlvp298ieps" localSheetId="2">#REF!</definedName>
    <definedName name="cmlvp298ieps" localSheetId="3">#REF!</definedName>
    <definedName name="cmlvp298ieps" localSheetId="5">#REF!</definedName>
    <definedName name="cmlvp298ieps" localSheetId="6">#REF!</definedName>
    <definedName name="cmlvp298ieps" localSheetId="7">#REF!</definedName>
    <definedName name="cmlvp298ieps" localSheetId="8">#REF!</definedName>
    <definedName name="cmlvp298ieps">#REF!</definedName>
    <definedName name="cmlvp299ieps" localSheetId="0">#REF!</definedName>
    <definedName name="cmlvp299ieps" localSheetId="1">#REF!</definedName>
    <definedName name="cmlvp299ieps" localSheetId="2">#REF!</definedName>
    <definedName name="cmlvp299ieps" localSheetId="3">#REF!</definedName>
    <definedName name="cmlvp299ieps" localSheetId="5">#REF!</definedName>
    <definedName name="cmlvp299ieps" localSheetId="6">#REF!</definedName>
    <definedName name="cmlvp299ieps" localSheetId="7">#REF!</definedName>
    <definedName name="cmlvp299ieps" localSheetId="8">#REF!</definedName>
    <definedName name="cmlvp299ieps">#REF!</definedName>
    <definedName name="CONA96" localSheetId="0">#REF!</definedName>
    <definedName name="CONA96" localSheetId="1">#REF!</definedName>
    <definedName name="CONA96" localSheetId="2">#REF!</definedName>
    <definedName name="CONA96" localSheetId="3">#REF!</definedName>
    <definedName name="CONA96" localSheetId="5">#REF!</definedName>
    <definedName name="CONA96" localSheetId="6">#REF!</definedName>
    <definedName name="CONA96" localSheetId="7">#REF!</definedName>
    <definedName name="CONA96" localSheetId="8">#REF!</definedName>
    <definedName name="CONA96">#REF!</definedName>
    <definedName name="concepto" localSheetId="0">'[20]BASE DEFINITIVA 2002'!#REF!</definedName>
    <definedName name="concepto" localSheetId="1">'[20]BASE DEFINITIVA 2002'!#REF!</definedName>
    <definedName name="concepto" localSheetId="2">'[20]BASE DEFINITIVA 2002'!#REF!</definedName>
    <definedName name="concepto" localSheetId="3">'[20]BASE DEFINITIVA 2002'!#REF!</definedName>
    <definedName name="concepto" localSheetId="5">'[20]BASE DEFINITIVA 2002'!#REF!</definedName>
    <definedName name="concepto" localSheetId="6">'[20]BASE DEFINITIVA 2002'!#REF!</definedName>
    <definedName name="concepto" localSheetId="7">'[20]BASE DEFINITIVA 2002'!#REF!</definedName>
    <definedName name="concepto" localSheetId="8">'[20]BASE DEFINITIVA 2002'!#REF!</definedName>
    <definedName name="concepto">'[20]BASE DEFINITIVA 2002'!#REF!</definedName>
    <definedName name="CONS" localSheetId="0">[10]BANPRO99!#REF!</definedName>
    <definedName name="CONS" localSheetId="1">[10]BANPRO99!#REF!</definedName>
    <definedName name="CONS" localSheetId="2">[10]BANPRO99!#REF!</definedName>
    <definedName name="CONS" localSheetId="3">[10]BANPRO99!#REF!</definedName>
    <definedName name="CONS" localSheetId="5">[10]BANPRO99!#REF!</definedName>
    <definedName name="CONS" localSheetId="6">[10]BANPRO99!#REF!</definedName>
    <definedName name="CONS" localSheetId="7">[10]BANPRO99!#REF!</definedName>
    <definedName name="CONS" localSheetId="8">[10]BANPRO99!#REF!</definedName>
    <definedName name="CONS">[10]BANPRO99!#REF!</definedName>
    <definedName name="copia_Clas_Admva" localSheetId="0">#REF!</definedName>
    <definedName name="copia_Clas_Admva" localSheetId="1">#REF!</definedName>
    <definedName name="copia_Clas_Admva" localSheetId="2">#REF!</definedName>
    <definedName name="copia_Clas_Admva" localSheetId="3">#REF!</definedName>
    <definedName name="copia_Clas_Admva" localSheetId="5">#REF!</definedName>
    <definedName name="copia_Clas_Admva" localSheetId="6">#REF!</definedName>
    <definedName name="copia_Clas_Admva" localSheetId="7">#REF!</definedName>
    <definedName name="copia_Clas_Admva" localSheetId="8">#REF!</definedName>
    <definedName name="copia_Clas_Admva">#REF!</definedName>
    <definedName name="copia_Clas_Econ" localSheetId="1">[21]Clas_Econ!$B$2:$M$25</definedName>
    <definedName name="copia_Clas_Econ">[21]Clas_Econ!$B$2:$M$25</definedName>
    <definedName name="copia_Clas_Fun" localSheetId="0">#REF!</definedName>
    <definedName name="copia_Clas_Fun" localSheetId="1">#REF!</definedName>
    <definedName name="copia_Clas_Fun" localSheetId="2">#REF!</definedName>
    <definedName name="copia_Clas_Fun" localSheetId="3">#REF!</definedName>
    <definedName name="copia_Clas_Fun" localSheetId="5">#REF!</definedName>
    <definedName name="copia_Clas_Fun" localSheetId="6">#REF!</definedName>
    <definedName name="copia_Clas_Fun" localSheetId="7">#REF!</definedName>
    <definedName name="copia_Clas_Fun" localSheetId="8">#REF!</definedName>
    <definedName name="copia_Clas_Fun">#REF!</definedName>
    <definedName name="copia_Clas_Func" localSheetId="0">[22]Clas_Fun!#REF!</definedName>
    <definedName name="copia_Clas_Func" localSheetId="1">[22]Clas_Fun!#REF!</definedName>
    <definedName name="copia_Clas_Func" localSheetId="2">[22]Clas_Fun!#REF!</definedName>
    <definedName name="copia_Clas_Func" localSheetId="3">[22]Clas_Fun!#REF!</definedName>
    <definedName name="copia_Clas_Func" localSheetId="5">[22]Clas_Fun!#REF!</definedName>
    <definedName name="copia_Clas_Func" localSheetId="6">[22]Clas_Fun!#REF!</definedName>
    <definedName name="copia_Clas_Func" localSheetId="7">[22]Clas_Fun!#REF!</definedName>
    <definedName name="copia_Clas_Func" localSheetId="8">[22]Clas_Fun!#REF!</definedName>
    <definedName name="copia_Clas_Func">[22]Clas_Fun!#REF!</definedName>
    <definedName name="copia_Doble_Consolid" localSheetId="0">#REF!</definedName>
    <definedName name="copia_Doble_Consolid" localSheetId="1">#REF!</definedName>
    <definedName name="copia_Doble_Consolid" localSheetId="2">#REF!</definedName>
    <definedName name="copia_Doble_Consolid" localSheetId="3">#REF!</definedName>
    <definedName name="copia_Doble_Consolid" localSheetId="5">#REF!</definedName>
    <definedName name="copia_Doble_Consolid" localSheetId="6">#REF!</definedName>
    <definedName name="copia_Doble_Consolid" localSheetId="7">#REF!</definedName>
    <definedName name="copia_Doble_Consolid" localSheetId="8">#REF!</definedName>
    <definedName name="copia_Doble_Consolid">#REF!</definedName>
    <definedName name="copia_Doble_OECPD" localSheetId="0">#REF!</definedName>
    <definedName name="copia_Doble_OECPD" localSheetId="1">#REF!</definedName>
    <definedName name="copia_Doble_OECPD" localSheetId="2">#REF!</definedName>
    <definedName name="copia_Doble_OECPD" localSheetId="3">#REF!</definedName>
    <definedName name="copia_Doble_OECPD" localSheetId="5">#REF!</definedName>
    <definedName name="copia_Doble_OECPD" localSheetId="6">#REF!</definedName>
    <definedName name="copia_Doble_OECPD" localSheetId="7">#REF!</definedName>
    <definedName name="copia_Doble_OECPD" localSheetId="8">#REF!</definedName>
    <definedName name="copia_Doble_OECPD">#REF!</definedName>
    <definedName name="copia_Doble_RAutonyAPC" localSheetId="0">#REF!</definedName>
    <definedName name="copia_Doble_RAutonyAPC" localSheetId="1">#REF!</definedName>
    <definedName name="copia_Doble_RAutonyAPC" localSheetId="2">#REF!</definedName>
    <definedName name="copia_Doble_RAutonyAPC" localSheetId="3">#REF!</definedName>
    <definedName name="copia_Doble_RAutonyAPC" localSheetId="5">#REF!</definedName>
    <definedName name="copia_Doble_RAutonyAPC" localSheetId="6">#REF!</definedName>
    <definedName name="copia_Doble_RAutonyAPC" localSheetId="7">#REF!</definedName>
    <definedName name="copia_Doble_RAutonyAPC" localSheetId="8">#REF!</definedName>
    <definedName name="copia_Doble_RAutonyAPC">#REF!</definedName>
    <definedName name="copia_Gto_Ents_Fed" localSheetId="1">[21]Gto_Ent_Fed!$B$39:$L$73</definedName>
    <definedName name="copia_Gto_Ents_Fed">[21]Gto_Ent_Fed!$B$39:$L$73</definedName>
    <definedName name="copia_Gto_Federal" localSheetId="0">#REF!</definedName>
    <definedName name="copia_Gto_Federal" localSheetId="1">#REF!</definedName>
    <definedName name="copia_Gto_Federal" localSheetId="2">#REF!</definedName>
    <definedName name="copia_Gto_Federal" localSheetId="3">#REF!</definedName>
    <definedName name="copia_Gto_Federal" localSheetId="5">#REF!</definedName>
    <definedName name="copia_Gto_Federal" localSheetId="6">#REF!</definedName>
    <definedName name="copia_Gto_Federal" localSheetId="7">#REF!</definedName>
    <definedName name="copia_Gto_Federal" localSheetId="8">#REF!</definedName>
    <definedName name="copia_Gto_Federal">#REF!</definedName>
    <definedName name="copia_Gto_Neto" localSheetId="0">#REF!</definedName>
    <definedName name="copia_Gto_Neto" localSheetId="1">#REF!</definedName>
    <definedName name="copia_Gto_Neto" localSheetId="2">#REF!</definedName>
    <definedName name="copia_Gto_Neto" localSheetId="3">#REF!</definedName>
    <definedName name="copia_Gto_Neto" localSheetId="5">#REF!</definedName>
    <definedName name="copia_Gto_Neto" localSheetId="6">#REF!</definedName>
    <definedName name="copia_Gto_Neto" localSheetId="7">#REF!</definedName>
    <definedName name="copia_Gto_Neto" localSheetId="8">#REF!</definedName>
    <definedName name="copia_Gto_Neto">#REF!</definedName>
    <definedName name="copia_Ing_Pres" localSheetId="0">#REF!</definedName>
    <definedName name="copia_Ing_Pres" localSheetId="1">#REF!</definedName>
    <definedName name="copia_Ing_Pres" localSheetId="2">#REF!</definedName>
    <definedName name="copia_Ing_Pres" localSheetId="3">#REF!</definedName>
    <definedName name="copia_Ing_Pres" localSheetId="5">#REF!</definedName>
    <definedName name="copia_Ing_Pres" localSheetId="6">#REF!</definedName>
    <definedName name="copia_Ing_Pres" localSheetId="7">#REF!</definedName>
    <definedName name="copia_Ing_Pres" localSheetId="8">#REF!</definedName>
    <definedName name="copia_Ing_Pres">#REF!</definedName>
    <definedName name="cor" localSheetId="0" hidden="1">{"Bruto",#N/A,FALSE,"CONV3T.XLS";"Neto",#N/A,FALSE,"CONV3T.XLS";"UnoB",#N/A,FALSE,"CONV3T.XLS";"Bruto",#N/A,FALSE,"CONV4T.XLS";"Neto",#N/A,FALSE,"CONV4T.XLS";"UnoB",#N/A,FALSE,"CONV4T.XLS"}</definedName>
    <definedName name="cor" localSheetId="1" hidden="1">{"Bruto",#N/A,FALSE,"CONV3T.XLS";"Neto",#N/A,FALSE,"CONV3T.XLS";"UnoB",#N/A,FALSE,"CONV3T.XLS";"Bruto",#N/A,FALSE,"CONV4T.XLS";"Neto",#N/A,FALSE,"CONV4T.XLS";"UnoB",#N/A,FALSE,"CONV4T.XLS"}</definedName>
    <definedName name="cor" localSheetId="2" hidden="1">{"Bruto",#N/A,FALSE,"CONV3T.XLS";"Neto",#N/A,FALSE,"CONV3T.XLS";"UnoB",#N/A,FALSE,"CONV3T.XLS";"Bruto",#N/A,FALSE,"CONV4T.XLS";"Neto",#N/A,FALSE,"CONV4T.XLS";"UnoB",#N/A,FALSE,"CONV4T.XLS"}</definedName>
    <definedName name="cor" localSheetId="3" hidden="1">{"Bruto",#N/A,FALSE,"CONV3T.XLS";"Neto",#N/A,FALSE,"CONV3T.XLS";"UnoB",#N/A,FALSE,"CONV3T.XLS";"Bruto",#N/A,FALSE,"CONV4T.XLS";"Neto",#N/A,FALSE,"CONV4T.XLS";"UnoB",#N/A,FALSE,"CONV4T.XLS"}</definedName>
    <definedName name="cor" localSheetId="5" hidden="1">{"Bruto",#N/A,FALSE,"CONV3T.XLS";"Neto",#N/A,FALSE,"CONV3T.XLS";"UnoB",#N/A,FALSE,"CONV3T.XLS";"Bruto",#N/A,FALSE,"CONV4T.XLS";"Neto",#N/A,FALSE,"CONV4T.XLS";"UnoB",#N/A,FALSE,"CONV4T.XLS"}</definedName>
    <definedName name="cor" localSheetId="6" hidden="1">{"Bruto",#N/A,FALSE,"CONV3T.XLS";"Neto",#N/A,FALSE,"CONV3T.XLS";"UnoB",#N/A,FALSE,"CONV3T.XLS";"Bruto",#N/A,FALSE,"CONV4T.XLS";"Neto",#N/A,FALSE,"CONV4T.XLS";"UnoB",#N/A,FALSE,"CONV4T.XLS"}</definedName>
    <definedName name="cor" localSheetId="7" hidden="1">{"Bruto",#N/A,FALSE,"CONV3T.XLS";"Neto",#N/A,FALSE,"CONV3T.XLS";"UnoB",#N/A,FALSE,"CONV3T.XLS";"Bruto",#N/A,FALSE,"CONV4T.XLS";"Neto",#N/A,FALSE,"CONV4T.XLS";"UnoB",#N/A,FALSE,"CONV4T.XLS"}</definedName>
    <definedName name="cor" localSheetId="8"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0"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2" hidden="1">{"Bruto",#N/A,FALSE,"CONV3T.XLS";"Neto",#N/A,FALSE,"CONV3T.XLS";"UnoB",#N/A,FALSE,"CONV3T.XLS";"Bruto",#N/A,FALSE,"CONV4T.XLS";"Neto",#N/A,FALSE,"CONV4T.XLS";"UnoB",#N/A,FALSE,"CONV4T.XLS"}</definedName>
    <definedName name="cos" localSheetId="3" hidden="1">{"Bruto",#N/A,FALSE,"CONV3T.XLS";"Neto",#N/A,FALSE,"CONV3T.XLS";"UnoB",#N/A,FALSE,"CONV3T.XLS";"Bruto",#N/A,FALSE,"CONV4T.XLS";"Neto",#N/A,FALSE,"CONV4T.XLS";"UnoB",#N/A,FALSE,"CONV4T.XLS"}</definedName>
    <definedName name="cos" localSheetId="5" hidden="1">{"Bruto",#N/A,FALSE,"CONV3T.XLS";"Neto",#N/A,FALSE,"CONV3T.XLS";"UnoB",#N/A,FALSE,"CONV3T.XLS";"Bruto",#N/A,FALSE,"CONV4T.XLS";"Neto",#N/A,FALSE,"CONV4T.XLS";"UnoB",#N/A,FALSE,"CONV4T.XLS"}</definedName>
    <definedName name="cos" localSheetId="6" hidden="1">{"Bruto",#N/A,FALSE,"CONV3T.XLS";"Neto",#N/A,FALSE,"CONV3T.XLS";"UnoB",#N/A,FALSE,"CONV3T.XLS";"Bruto",#N/A,FALSE,"CONV4T.XLS";"Neto",#N/A,FALSE,"CONV4T.XLS";"UnoB",#N/A,FALSE,"CONV4T.XLS"}</definedName>
    <definedName name="cos" localSheetId="7" hidden="1">{"Bruto",#N/A,FALSE,"CONV3T.XLS";"Neto",#N/A,FALSE,"CONV3T.XLS";"UnoB",#N/A,FALSE,"CONV3T.XLS";"Bruto",#N/A,FALSE,"CONV4T.XLS";"Neto",#N/A,FALSE,"CONV4T.XLS";"UnoB",#N/A,FALSE,"CONV4T.XLS"}</definedName>
    <definedName name="cos" localSheetId="8"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0">[10]BANPRO99!#REF!</definedName>
    <definedName name="CRI" localSheetId="1">[10]BANPRO99!#REF!</definedName>
    <definedName name="CRI" localSheetId="2">[10]BANPRO99!#REF!</definedName>
    <definedName name="CRI" localSheetId="3">[10]BANPRO99!#REF!</definedName>
    <definedName name="CRI" localSheetId="5">[10]BANPRO99!#REF!</definedName>
    <definedName name="CRI" localSheetId="6">[10]BANPRO99!#REF!</definedName>
    <definedName name="CRI" localSheetId="7">[10]BANPRO99!#REF!</definedName>
    <definedName name="CRI" localSheetId="8">[10]BANPRO99!#REF!</definedName>
    <definedName name="CRI">[10]BANPRO99!#REF!</definedName>
    <definedName name="criterios23" localSheetId="0">#REF!</definedName>
    <definedName name="criterios23" localSheetId="1">#REF!</definedName>
    <definedName name="criterios23" localSheetId="2">#REF!</definedName>
    <definedName name="criterios23" localSheetId="3">#REF!</definedName>
    <definedName name="criterios23" localSheetId="5">#REF!</definedName>
    <definedName name="criterios23" localSheetId="6">#REF!</definedName>
    <definedName name="criterios23" localSheetId="7">#REF!</definedName>
    <definedName name="criterios23" localSheetId="8">#REF!</definedName>
    <definedName name="criterios23">#REF!</definedName>
    <definedName name="Criterios25" localSheetId="0">#REF!</definedName>
    <definedName name="Criterios25" localSheetId="1">#REF!</definedName>
    <definedName name="Criterios25" localSheetId="2">#REF!</definedName>
    <definedName name="Criterios25" localSheetId="3">#REF!</definedName>
    <definedName name="Criterios25" localSheetId="5">#REF!</definedName>
    <definedName name="Criterios25" localSheetId="6">#REF!</definedName>
    <definedName name="Criterios25" localSheetId="7">#REF!</definedName>
    <definedName name="Criterios25" localSheetId="8">#REF!</definedName>
    <definedName name="Criterios25">#REF!</definedName>
    <definedName name="Criterios33" localSheetId="0">#REF!</definedName>
    <definedName name="Criterios33" localSheetId="1">#REF!</definedName>
    <definedName name="Criterios33" localSheetId="2">#REF!</definedName>
    <definedName name="Criterios33" localSheetId="3">#REF!</definedName>
    <definedName name="Criterios33" localSheetId="5">#REF!</definedName>
    <definedName name="Criterios33" localSheetId="6">#REF!</definedName>
    <definedName name="Criterios33" localSheetId="7">#REF!</definedName>
    <definedName name="Criterios33" localSheetId="8">#REF!</definedName>
    <definedName name="Criterios33">#REF!</definedName>
    <definedName name="CSCSDS" localSheetId="0" hidden="1">{"Bruto",#N/A,FALSE,"CONV3T.XLS";"Neto",#N/A,FALSE,"CONV3T.XLS";"UnoB",#N/A,FALSE,"CONV3T.XLS";"Bruto",#N/A,FALSE,"CONV4T.XLS";"Neto",#N/A,FALSE,"CONV4T.XLS";"UnoB",#N/A,FALSE,"CONV4T.XLS"}</definedName>
    <definedName name="CSCSDS" localSheetId="1" hidden="1">{"Bruto",#N/A,FALSE,"CONV3T.XLS";"Neto",#N/A,FALSE,"CONV3T.XLS";"UnoB",#N/A,FALSE,"CONV3T.XLS";"Bruto",#N/A,FALSE,"CONV4T.XLS";"Neto",#N/A,FALSE,"CONV4T.XLS";"UnoB",#N/A,FALSE,"CONV4T.XLS"}</definedName>
    <definedName name="CSCSDS" localSheetId="2" hidden="1">{"Bruto",#N/A,FALSE,"CONV3T.XLS";"Neto",#N/A,FALSE,"CONV3T.XLS";"UnoB",#N/A,FALSE,"CONV3T.XLS";"Bruto",#N/A,FALSE,"CONV4T.XLS";"Neto",#N/A,FALSE,"CONV4T.XLS";"UnoB",#N/A,FALSE,"CONV4T.XLS"}</definedName>
    <definedName name="CSCSDS" localSheetId="3" hidden="1">{"Bruto",#N/A,FALSE,"CONV3T.XLS";"Neto",#N/A,FALSE,"CONV3T.XLS";"UnoB",#N/A,FALSE,"CONV3T.XLS";"Bruto",#N/A,FALSE,"CONV4T.XLS";"Neto",#N/A,FALSE,"CONV4T.XLS";"UnoB",#N/A,FALSE,"CONV4T.XLS"}</definedName>
    <definedName name="CSCSDS" localSheetId="5" hidden="1">{"Bruto",#N/A,FALSE,"CONV3T.XLS";"Neto",#N/A,FALSE,"CONV3T.XLS";"UnoB",#N/A,FALSE,"CONV3T.XLS";"Bruto",#N/A,FALSE,"CONV4T.XLS";"Neto",#N/A,FALSE,"CONV4T.XLS";"UnoB",#N/A,FALSE,"CONV4T.XLS"}</definedName>
    <definedName name="CSCSDS" localSheetId="6" hidden="1">{"Bruto",#N/A,FALSE,"CONV3T.XLS";"Neto",#N/A,FALSE,"CONV3T.XLS";"UnoB",#N/A,FALSE,"CONV3T.XLS";"Bruto",#N/A,FALSE,"CONV4T.XLS";"Neto",#N/A,FALSE,"CONV4T.XLS";"UnoB",#N/A,FALSE,"CONV4T.XLS"}</definedName>
    <definedName name="CSCSDS" localSheetId="7" hidden="1">{"Bruto",#N/A,FALSE,"CONV3T.XLS";"Neto",#N/A,FALSE,"CONV3T.XLS";"UnoB",#N/A,FALSE,"CONV3T.XLS";"Bruto",#N/A,FALSE,"CONV4T.XLS";"Neto",#N/A,FALSE,"CONV4T.XLS";"UnoB",#N/A,FALSE,"CONV4T.XLS"}</definedName>
    <definedName name="CSCSDS" localSheetId="8"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0">#REF!</definedName>
    <definedName name="cuad" localSheetId="1">#REF!</definedName>
    <definedName name="cuad" localSheetId="2">#REF!</definedName>
    <definedName name="cuad" localSheetId="3">#REF!</definedName>
    <definedName name="cuad" localSheetId="5">#REF!</definedName>
    <definedName name="cuad" localSheetId="6">#REF!</definedName>
    <definedName name="cuad" localSheetId="7">#REF!</definedName>
    <definedName name="cuad" localSheetId="8">#REF!</definedName>
    <definedName name="cuad">#REF!</definedName>
    <definedName name="CUAD179" localSheetId="0">#REF!</definedName>
    <definedName name="CUAD179" localSheetId="1">#REF!</definedName>
    <definedName name="CUAD179" localSheetId="2">#REF!</definedName>
    <definedName name="CUAD179" localSheetId="3">#REF!</definedName>
    <definedName name="CUAD179" localSheetId="5">#REF!</definedName>
    <definedName name="CUAD179" localSheetId="6">#REF!</definedName>
    <definedName name="CUAD179" localSheetId="7">#REF!</definedName>
    <definedName name="CUAD179" localSheetId="8">#REF!</definedName>
    <definedName name="CUAD179">#REF!</definedName>
    <definedName name="CUAD179A" localSheetId="0">#REF!</definedName>
    <definedName name="CUAD179A" localSheetId="1">#REF!</definedName>
    <definedName name="CUAD179A" localSheetId="2">#REF!</definedName>
    <definedName name="CUAD179A" localSheetId="3">#REF!</definedName>
    <definedName name="CUAD179A" localSheetId="5">#REF!</definedName>
    <definedName name="CUAD179A" localSheetId="6">#REF!</definedName>
    <definedName name="CUAD179A" localSheetId="7">#REF!</definedName>
    <definedName name="CUAD179A" localSheetId="8">#REF!</definedName>
    <definedName name="CUAD179A">#REF!</definedName>
    <definedName name="CUAD180" localSheetId="0">#REF!</definedName>
    <definedName name="CUAD180" localSheetId="1">#REF!</definedName>
    <definedName name="CUAD180" localSheetId="2">#REF!</definedName>
    <definedName name="CUAD180" localSheetId="3">#REF!</definedName>
    <definedName name="CUAD180" localSheetId="5">#REF!</definedName>
    <definedName name="CUAD180" localSheetId="6">#REF!</definedName>
    <definedName name="CUAD180" localSheetId="7">#REF!</definedName>
    <definedName name="CUAD180" localSheetId="8">#REF!</definedName>
    <definedName name="CUAD180">#REF!</definedName>
    <definedName name="Cuadro16511" localSheetId="0">'[23]Ingresos serie'!#REF!</definedName>
    <definedName name="Cuadro16511" localSheetId="1">'[23]Ingresos serie'!#REF!</definedName>
    <definedName name="Cuadro16511" localSheetId="2">'[24]Ingresos serie'!#REF!</definedName>
    <definedName name="Cuadro16511" localSheetId="3">'[23]Ingresos serie'!#REF!</definedName>
    <definedName name="Cuadro16511" localSheetId="5">'[23]Ingresos serie'!#REF!</definedName>
    <definedName name="Cuadro16511" localSheetId="6">'[23]Ingresos serie'!#REF!</definedName>
    <definedName name="Cuadro16511" localSheetId="7">'[23]Ingresos serie'!#REF!</definedName>
    <definedName name="Cuadro16511" localSheetId="8">'[23]Ingresos serie'!#REF!</definedName>
    <definedName name="Cuadro16511">'[23]Ingresos serie'!#REF!</definedName>
    <definedName name="Cuadro18521" localSheetId="0">#REF!</definedName>
    <definedName name="Cuadro18521" localSheetId="1">#REF!</definedName>
    <definedName name="Cuadro18521" localSheetId="2">#REF!</definedName>
    <definedName name="Cuadro18521" localSheetId="3">#REF!</definedName>
    <definedName name="Cuadro18521" localSheetId="5">#REF!</definedName>
    <definedName name="Cuadro18521" localSheetId="6">#REF!</definedName>
    <definedName name="Cuadro18521" localSheetId="7">#REF!</definedName>
    <definedName name="Cuadro18521" localSheetId="8">#REF!</definedName>
    <definedName name="Cuadro18521">#REF!</definedName>
    <definedName name="Cuadro19522" localSheetId="0">#REF!</definedName>
    <definedName name="Cuadro19522" localSheetId="1">#REF!</definedName>
    <definedName name="Cuadro19522" localSheetId="2">#REF!</definedName>
    <definedName name="Cuadro19522" localSheetId="3">#REF!</definedName>
    <definedName name="Cuadro19522" localSheetId="5">#REF!</definedName>
    <definedName name="Cuadro19522" localSheetId="6">#REF!</definedName>
    <definedName name="Cuadro19522" localSheetId="7">#REF!</definedName>
    <definedName name="Cuadro19522" localSheetId="8">#REF!</definedName>
    <definedName name="Cuadro19522">#REF!</definedName>
    <definedName name="Cuadro20523" localSheetId="0">'[25]20-5.2.3'!#REF!</definedName>
    <definedName name="Cuadro20523" localSheetId="1">'[25]20-5.2.3'!#REF!</definedName>
    <definedName name="Cuadro20523" localSheetId="2">'[25]20-5.2.3'!#REF!</definedName>
    <definedName name="Cuadro20523" localSheetId="3">'[25]20-5.2.3'!#REF!</definedName>
    <definedName name="Cuadro20523" localSheetId="5">'[25]20-5.2.3'!#REF!</definedName>
    <definedName name="Cuadro20523" localSheetId="6">'[25]20-5.2.3'!#REF!</definedName>
    <definedName name="Cuadro20523" localSheetId="7">'[25]20-5.2.3'!#REF!</definedName>
    <definedName name="Cuadro20523" localSheetId="8">'[25]20-5.2.3'!#REF!</definedName>
    <definedName name="Cuadro20523">'[25]20-5.2.3'!#REF!</definedName>
    <definedName name="cUADRO26529CR" localSheetId="0">#REF!</definedName>
    <definedName name="cUADRO26529CR" localSheetId="1">#REF!</definedName>
    <definedName name="cUADRO26529CR" localSheetId="2">#REF!</definedName>
    <definedName name="cUADRO26529CR" localSheetId="3">#REF!</definedName>
    <definedName name="cUADRO26529CR" localSheetId="5">#REF!</definedName>
    <definedName name="cUADRO26529CR" localSheetId="6">#REF!</definedName>
    <definedName name="cUADRO26529CR" localSheetId="7">#REF!</definedName>
    <definedName name="cUADRO26529CR" localSheetId="8">#REF!</definedName>
    <definedName name="cUADRO26529CR">#REF!</definedName>
    <definedName name="Cuadro30611" localSheetId="1">'[25]30-6.1.1'!$B$65:$M$120</definedName>
    <definedName name="Cuadro30611">'[25]30-6.1.1'!$B$65:$M$120</definedName>
    <definedName name="Cuadro31613" localSheetId="0">#REF!</definedName>
    <definedName name="Cuadro31613" localSheetId="1">#REF!</definedName>
    <definedName name="Cuadro31613" localSheetId="2">#REF!</definedName>
    <definedName name="Cuadro31613" localSheetId="3">#REF!</definedName>
    <definedName name="Cuadro31613" localSheetId="5">#REF!</definedName>
    <definedName name="Cuadro31613" localSheetId="6">#REF!</definedName>
    <definedName name="Cuadro31613" localSheetId="7">#REF!</definedName>
    <definedName name="Cuadro31613" localSheetId="8">#REF!</definedName>
    <definedName name="Cuadro31613">#REF!</definedName>
    <definedName name="Cuadro33621" localSheetId="0">#REF!</definedName>
    <definedName name="Cuadro33621" localSheetId="1">#REF!</definedName>
    <definedName name="Cuadro33621" localSheetId="2">#REF!</definedName>
    <definedName name="Cuadro33621" localSheetId="3">#REF!</definedName>
    <definedName name="Cuadro33621" localSheetId="5">#REF!</definedName>
    <definedName name="Cuadro33621" localSheetId="6">#REF!</definedName>
    <definedName name="Cuadro33621" localSheetId="7">#REF!</definedName>
    <definedName name="Cuadro33621" localSheetId="8">#REF!</definedName>
    <definedName name="Cuadro33621">#REF!</definedName>
    <definedName name="cuotasem">'[7]Régimen financiero'!$E$3</definedName>
    <definedName name="DatodRamoUR" localSheetId="1">[26]DatosRamoUrEconomica!$A$1:$F$65536</definedName>
    <definedName name="DatodRamoUR">[26]DatosRamoUrEconomica!$A$1:$F$65536</definedName>
    <definedName name="Datos" localSheetId="0">#REF!</definedName>
    <definedName name="Datos" localSheetId="1">#REF!</definedName>
    <definedName name="Datos" localSheetId="2">#REF!</definedName>
    <definedName name="Datos" localSheetId="3">#REF!</definedName>
    <definedName name="Datos" localSheetId="5">#REF!</definedName>
    <definedName name="Datos" localSheetId="6">#REF!</definedName>
    <definedName name="Datos" localSheetId="7">#REF!</definedName>
    <definedName name="Datos" localSheetId="8">#REF!</definedName>
    <definedName name="Datos">#REF!</definedName>
    <definedName name="Datos_08_09_ServiciosPersonales" localSheetId="0">#REF!</definedName>
    <definedName name="Datos_08_09_ServiciosPersonales" localSheetId="1">#REF!</definedName>
    <definedName name="Datos_08_09_ServiciosPersonales" localSheetId="2">#REF!</definedName>
    <definedName name="Datos_08_09_ServiciosPersonales" localSheetId="3">#REF!</definedName>
    <definedName name="Datos_08_09_ServiciosPersonales" localSheetId="5">#REF!</definedName>
    <definedName name="Datos_08_09_ServiciosPersonales" localSheetId="6">#REF!</definedName>
    <definedName name="Datos_08_09_ServiciosPersonales" localSheetId="7">#REF!</definedName>
    <definedName name="Datos_08_09_ServiciosPersonales" localSheetId="8">#REF!</definedName>
    <definedName name="Datos_08_09_ServiciosPersonales">#REF!</definedName>
    <definedName name="Datos_CRC" localSheetId="1">[27]Hoja1!$A$5:$D$45</definedName>
    <definedName name="Datos_CRC">[27]Hoja1!$A$5:$D$45</definedName>
    <definedName name="Datos_Servicios_Personales" localSheetId="0">#REF!</definedName>
    <definedName name="Datos_Servicios_Personales" localSheetId="1">#REF!</definedName>
    <definedName name="Datos_Servicios_Personales" localSheetId="2">#REF!</definedName>
    <definedName name="Datos_Servicios_Personales" localSheetId="3">#REF!</definedName>
    <definedName name="Datos_Servicios_Personales" localSheetId="5">#REF!</definedName>
    <definedName name="Datos_Servicios_Personales" localSheetId="6">#REF!</definedName>
    <definedName name="Datos_Servicios_Personales" localSheetId="7">#REF!</definedName>
    <definedName name="Datos_Servicios_Personales" localSheetId="8">#REF!</definedName>
    <definedName name="Datos_Servicios_Personales">#REF!</definedName>
    <definedName name="datosb" localSheetId="0">#REF!</definedName>
    <definedName name="datosb" localSheetId="1">#REF!</definedName>
    <definedName name="datosb" localSheetId="2">#REF!</definedName>
    <definedName name="datosb" localSheetId="3">#REF!</definedName>
    <definedName name="datosb" localSheetId="5">#REF!</definedName>
    <definedName name="datosb" localSheetId="6">#REF!</definedName>
    <definedName name="datosb" localSheetId="7">#REF!</definedName>
    <definedName name="datosb" localSheetId="8">#REF!</definedName>
    <definedName name="datosb">#REF!</definedName>
    <definedName name="DatosEconomica" localSheetId="0">#REF!</definedName>
    <definedName name="DatosEconomica" localSheetId="1">#REF!</definedName>
    <definedName name="DatosEconomica" localSheetId="2">#REF!</definedName>
    <definedName name="DatosEconomica" localSheetId="3">#REF!</definedName>
    <definedName name="DatosEconomica" localSheetId="5">#REF!</definedName>
    <definedName name="DatosEconomica" localSheetId="6">#REF!</definedName>
    <definedName name="DatosEconomica" localSheetId="7">#REF!</definedName>
    <definedName name="DatosEconomica" localSheetId="8">#REF!</definedName>
    <definedName name="DatosEconomica">#REF!</definedName>
    <definedName name="DatosGrupoyModPp" localSheetId="0">#REF!</definedName>
    <definedName name="DatosGrupoyModPp" localSheetId="1">#REF!</definedName>
    <definedName name="DatosGrupoyModPp" localSheetId="2">#REF!</definedName>
    <definedName name="DatosGrupoyModPp" localSheetId="3">#REF!</definedName>
    <definedName name="DatosGrupoyModPp" localSheetId="5">#REF!</definedName>
    <definedName name="DatosGrupoyModPp" localSheetId="6">#REF!</definedName>
    <definedName name="DatosGrupoyModPp" localSheetId="7">#REF!</definedName>
    <definedName name="DatosGrupoyModPp" localSheetId="8">#REF!</definedName>
    <definedName name="DatosGrupoyModPp">#REF!</definedName>
    <definedName name="DatosporProgPresupuestario" localSheetId="0">#REF!</definedName>
    <definedName name="DatosporProgPresupuestario" localSheetId="1">#REF!</definedName>
    <definedName name="DatosporProgPresupuestario" localSheetId="2">#REF!</definedName>
    <definedName name="DatosporProgPresupuestario" localSheetId="3">#REF!</definedName>
    <definedName name="DatosporProgPresupuestario" localSheetId="5">#REF!</definedName>
    <definedName name="DatosporProgPresupuestario" localSheetId="6">#REF!</definedName>
    <definedName name="DatosporProgPresupuestario" localSheetId="7">#REF!</definedName>
    <definedName name="DatosporProgPresupuestario" localSheetId="8">#REF!</definedName>
    <definedName name="DatosporProgPresupuestario">#REF!</definedName>
    <definedName name="DatosRamoFunción" localSheetId="0">#REF!</definedName>
    <definedName name="DatosRamoFunción" localSheetId="1">#REF!</definedName>
    <definedName name="DatosRamoFunción" localSheetId="2">#REF!</definedName>
    <definedName name="DatosRamoFunción" localSheetId="3">#REF!</definedName>
    <definedName name="DatosRamoFunción" localSheetId="5">#REF!</definedName>
    <definedName name="DatosRamoFunción" localSheetId="6">#REF!</definedName>
    <definedName name="DatosRamoFunción" localSheetId="7">#REF!</definedName>
    <definedName name="DatosRamoFunción" localSheetId="8">#REF!</definedName>
    <definedName name="DatosRamoFunción">#REF!</definedName>
    <definedName name="DatosRamoUR" localSheetId="0">#REF!</definedName>
    <definedName name="DatosRamoUR" localSheetId="1">#REF!</definedName>
    <definedName name="DatosRamoUR" localSheetId="2">#REF!</definedName>
    <definedName name="DatosRamoUR" localSheetId="3">#REF!</definedName>
    <definedName name="DatosRamoUR" localSheetId="5">#REF!</definedName>
    <definedName name="DatosRamoUR" localSheetId="6">#REF!</definedName>
    <definedName name="DatosRamoUR" localSheetId="7">#REF!</definedName>
    <definedName name="DatosRamoUR" localSheetId="8">#REF!</definedName>
    <definedName name="DatosRamoUR">#REF!</definedName>
    <definedName name="DCXCZXCZXCXCZ" localSheetId="0" hidden="1">{"Bruto",#N/A,FALSE,"CONV3T.XLS";"Neto",#N/A,FALSE,"CONV3T.XLS";"UnoB",#N/A,FALSE,"CONV3T.XLS";"Bruto",#N/A,FALSE,"CONV4T.XLS";"Neto",#N/A,FALSE,"CONV4T.XLS";"UnoB",#N/A,FALSE,"CONV4T.XLS"}</definedName>
    <definedName name="DCXCZXCZXCXCZ" localSheetId="1" hidden="1">{"Bruto",#N/A,FALSE,"CONV3T.XLS";"Neto",#N/A,FALSE,"CONV3T.XLS";"UnoB",#N/A,FALSE,"CONV3T.XLS";"Bruto",#N/A,FALSE,"CONV4T.XLS";"Neto",#N/A,FALSE,"CONV4T.XLS";"UnoB",#N/A,FALSE,"CONV4T.XLS"}</definedName>
    <definedName name="DCXCZXCZXCXCZ" localSheetId="2" hidden="1">{"Bruto",#N/A,FALSE,"CONV3T.XLS";"Neto",#N/A,FALSE,"CONV3T.XLS";"UnoB",#N/A,FALSE,"CONV3T.XLS";"Bruto",#N/A,FALSE,"CONV4T.XLS";"Neto",#N/A,FALSE,"CONV4T.XLS";"UnoB",#N/A,FALSE,"CONV4T.XLS"}</definedName>
    <definedName name="DCXCZXCZXCXCZ" localSheetId="3" hidden="1">{"Bruto",#N/A,FALSE,"CONV3T.XLS";"Neto",#N/A,FALSE,"CONV3T.XLS";"UnoB",#N/A,FALSE,"CONV3T.XLS";"Bruto",#N/A,FALSE,"CONV4T.XLS";"Neto",#N/A,FALSE,"CONV4T.XLS";"UnoB",#N/A,FALSE,"CONV4T.XLS"}</definedName>
    <definedName name="DCXCZXCZXCXCZ" localSheetId="5" hidden="1">{"Bruto",#N/A,FALSE,"CONV3T.XLS";"Neto",#N/A,FALSE,"CONV3T.XLS";"UnoB",#N/A,FALSE,"CONV3T.XLS";"Bruto",#N/A,FALSE,"CONV4T.XLS";"Neto",#N/A,FALSE,"CONV4T.XLS";"UnoB",#N/A,FALSE,"CONV4T.XLS"}</definedName>
    <definedName name="DCXCZXCZXCXCZ" localSheetId="6" hidden="1">{"Bruto",#N/A,FALSE,"CONV3T.XLS";"Neto",#N/A,FALSE,"CONV3T.XLS";"UnoB",#N/A,FALSE,"CONV3T.XLS";"Bruto",#N/A,FALSE,"CONV4T.XLS";"Neto",#N/A,FALSE,"CONV4T.XLS";"UnoB",#N/A,FALSE,"CONV4T.XLS"}</definedName>
    <definedName name="DCXCZXCZXCXCZ" localSheetId="7" hidden="1">{"Bruto",#N/A,FALSE,"CONV3T.XLS";"Neto",#N/A,FALSE,"CONV3T.XLS";"UnoB",#N/A,FALSE,"CONV3T.XLS";"Bruto",#N/A,FALSE,"CONV4T.XLS";"Neto",#N/A,FALSE,"CONV4T.XLS";"UnoB",#N/A,FALSE,"CONV4T.XLS"}</definedName>
    <definedName name="DCXCZXCZXCXCZ" localSheetId="8"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 localSheetId="0">[1]!AGO&amp;[1]!SEP&amp;[1]!OCT&amp;[1]!NOV&amp;[1]!DIC</definedName>
    <definedName name="ddd" localSheetId="1">[3]!AGO&amp;[3]!SEP&amp;[3]!OCT&amp;[3]!NOV&amp;[3]!DIC</definedName>
    <definedName name="ddd" localSheetId="2">[2]!AGO&amp;[2]!SEP&amp;[2]!OCT&amp;[2]!NOV&amp;[2]!DIC</definedName>
    <definedName name="ddd" localSheetId="3">[1]!AGO&amp;[1]!SEP&amp;[1]!OCT&amp;[1]!NOV&amp;[1]!DIC</definedName>
    <definedName name="ddd" localSheetId="6">[2]!AGO&amp;[2]!SEP&amp;[2]!OCT&amp;[2]!NOV&amp;[2]!DIC</definedName>
    <definedName name="ddd" localSheetId="7">[2]!AGO&amp;[2]!SEP&amp;[2]!OCT&amp;[2]!NOV&amp;[2]!DIC</definedName>
    <definedName name="ddd">[3]!AGO&amp;[3]!SEP&amp;[3]!OCT&amp;[3]!NOV&amp;[3]!DIC</definedName>
    <definedName name="dddd" localSheetId="0">#REF!</definedName>
    <definedName name="dddd" localSheetId="1">#REF!</definedName>
    <definedName name="dddd" localSheetId="2">#REF!</definedName>
    <definedName name="dddd" localSheetId="3">#REF!</definedName>
    <definedName name="dddd" localSheetId="5">#REF!</definedName>
    <definedName name="dddd" localSheetId="6">#REF!</definedName>
    <definedName name="dddd" localSheetId="7">#REF!</definedName>
    <definedName name="dddd" localSheetId="8">#REF!</definedName>
    <definedName name="dddd">#REF!</definedName>
    <definedName name="ddddd" localSheetId="1">[28]Clas_Econ!$B$2:$M$25</definedName>
    <definedName name="ddddd">[28]Clas_Econ!$B$2:$M$25</definedName>
    <definedName name="defi" localSheetId="0">[1]!AGO&amp;[1]!SEP&amp;[1]!OCT&amp;[1]!NOV&amp;[1]!DIC</definedName>
    <definedName name="defi" localSheetId="1">[3]!AGO&amp;[3]!SEP&amp;[3]!OCT&amp;[3]!NOV&amp;[3]!DIC</definedName>
    <definedName name="defi" localSheetId="2">[2]!AGO&amp;[2]!SEP&amp;[2]!OCT&amp;[2]!NOV&amp;[2]!DIC</definedName>
    <definedName name="defi" localSheetId="3">[1]!AGO&amp;[1]!SEP&amp;[1]!OCT&amp;[1]!NOV&amp;[1]!DIC</definedName>
    <definedName name="defi" localSheetId="6">[2]!AGO&amp;[2]!SEP&amp;[2]!OCT&amp;[2]!NOV&amp;[2]!DIC</definedName>
    <definedName name="defi" localSheetId="7">[2]!AGO&amp;[2]!SEP&amp;[2]!OCT&amp;[2]!NOV&amp;[2]!DIC</definedName>
    <definedName name="defi">[3]!AGO&amp;[3]!SEP&amp;[3]!OCT&amp;[3]!NOV&amp;[3]!DIC</definedName>
    <definedName name="DEFICIT4" localSheetId="0">#REF!</definedName>
    <definedName name="DEFICIT4" localSheetId="1">#REF!</definedName>
    <definedName name="DEFICIT4" localSheetId="2">#REF!</definedName>
    <definedName name="DEFICIT4" localSheetId="3">#REF!</definedName>
    <definedName name="DEFICIT4" localSheetId="5">#REF!</definedName>
    <definedName name="DEFICIT4" localSheetId="6">#REF!</definedName>
    <definedName name="DEFICIT4" localSheetId="7">#REF!</definedName>
    <definedName name="DEFICIT4" localSheetId="8">#REF!</definedName>
    <definedName name="DEFICIT4">#REF!</definedName>
    <definedName name="dfd">[29]Presupuesto!$T:$T</definedName>
    <definedName name="dfhzsdgzsd" localSheetId="0">[1]!AGO&amp;[1]!SEP&amp;[1]!OCT&amp;[1]!NOV&amp;[1]!DIC</definedName>
    <definedName name="dfhzsdgzsd" localSheetId="1">[3]!AGO&amp;[3]!SEP&amp;[3]!OCT&amp;[3]!NOV&amp;[3]!DIC</definedName>
    <definedName name="dfhzsdgzsd" localSheetId="2">[2]!AGO&amp;[2]!SEP&amp;[2]!OCT&amp;[2]!NOV&amp;[2]!DIC</definedName>
    <definedName name="dfhzsdgzsd" localSheetId="3">[1]!AGO&amp;[1]!SEP&amp;[1]!OCT&amp;[1]!NOV&amp;[1]!DIC</definedName>
    <definedName name="dfhzsdgzsd" localSheetId="6">[2]!AGO&amp;[2]!SEP&amp;[2]!OCT&amp;[2]!NOV&amp;[2]!DIC</definedName>
    <definedName name="dfhzsdgzsd" localSheetId="7">[2]!AGO&amp;[2]!SEP&amp;[2]!OCT&amp;[2]!NOV&amp;[2]!DIC</definedName>
    <definedName name="dfhzsdgzsd">[3]!AGO&amp;[3]!SEP&amp;[3]!OCT&amp;[3]!NOV&amp;[3]!DIC</definedName>
    <definedName name="DIC">"; DICIEMBRE.- "&amp;TEXT([12]edofza12!$C$24,"#,##0")</definedName>
    <definedName name="DIFERENCIAS">#N/A</definedName>
    <definedName name="direccion" localSheetId="1">'[30]ADEC II'!$B$9</definedName>
    <definedName name="direccion">'[30]ADEC II'!$B$9</definedName>
    <definedName name="directo" localSheetId="0">#REF!</definedName>
    <definedName name="directo" localSheetId="1">#REF!</definedName>
    <definedName name="directo" localSheetId="2">#REF!</definedName>
    <definedName name="directo" localSheetId="3">#REF!</definedName>
    <definedName name="directo" localSheetId="5">#REF!</definedName>
    <definedName name="directo" localSheetId="6">#REF!</definedName>
    <definedName name="directo" localSheetId="7">#REF!</definedName>
    <definedName name="directo" localSheetId="8">#REF!</definedName>
    <definedName name="directo">#REF!</definedName>
    <definedName name="directo03" localSheetId="0">#REF!</definedName>
    <definedName name="directo03" localSheetId="1">#REF!</definedName>
    <definedName name="directo03" localSheetId="2">#REF!</definedName>
    <definedName name="directo03" localSheetId="3">#REF!</definedName>
    <definedName name="directo03" localSheetId="5">#REF!</definedName>
    <definedName name="directo03" localSheetId="6">#REF!</definedName>
    <definedName name="directo03" localSheetId="7">#REF!</definedName>
    <definedName name="directo03" localSheetId="8">#REF!</definedName>
    <definedName name="directo03">#REF!</definedName>
    <definedName name="directoc03" localSheetId="0">#REF!</definedName>
    <definedName name="directoc03" localSheetId="1">#REF!</definedName>
    <definedName name="directoc03" localSheetId="2">#REF!</definedName>
    <definedName name="directoc03" localSheetId="3">#REF!</definedName>
    <definedName name="directoc03" localSheetId="5">#REF!</definedName>
    <definedName name="directoc03" localSheetId="6">#REF!</definedName>
    <definedName name="directoc03" localSheetId="7">#REF!</definedName>
    <definedName name="directoc03" localSheetId="8">#REF!</definedName>
    <definedName name="directoc03">#REF!</definedName>
    <definedName name="directoppef" localSheetId="0">#REF!</definedName>
    <definedName name="directoppef" localSheetId="1">#REF!</definedName>
    <definedName name="directoppef" localSheetId="2">#REF!</definedName>
    <definedName name="directoppef" localSheetId="3">#REF!</definedName>
    <definedName name="directoppef" localSheetId="5">#REF!</definedName>
    <definedName name="directoppef" localSheetId="6">#REF!</definedName>
    <definedName name="directoppef" localSheetId="7">#REF!</definedName>
    <definedName name="directoppef" localSheetId="8">#REF!</definedName>
    <definedName name="directoppef">#REF!</definedName>
    <definedName name="DOS" localSheetId="0" hidden="1">{"Bruto",#N/A,FALSE,"CONV3T.XLS";"Neto",#N/A,FALSE,"CONV3T.XLS";"UnoB",#N/A,FALSE,"CONV3T.XLS";"Bruto",#N/A,FALSE,"CONV4T.XLS";"Neto",#N/A,FALSE,"CONV4T.XLS";"UnoB",#N/A,FALSE,"CONV4T.XLS"}</definedName>
    <definedName name="DOS" localSheetId="1" hidden="1">{"Bruto",#N/A,FALSE,"CONV3T.XLS";"Neto",#N/A,FALSE,"CONV3T.XLS";"UnoB",#N/A,FALSE,"CONV3T.XLS";"Bruto",#N/A,FALSE,"CONV4T.XLS";"Neto",#N/A,FALSE,"CONV4T.XLS";"UnoB",#N/A,FALSE,"CONV4T.XLS"}</definedName>
    <definedName name="DOS" localSheetId="2" hidden="1">{"Bruto",#N/A,FALSE,"CONV3T.XLS";"Neto",#N/A,FALSE,"CONV3T.XLS";"UnoB",#N/A,FALSE,"CONV3T.XLS";"Bruto",#N/A,FALSE,"CONV4T.XLS";"Neto",#N/A,FALSE,"CONV4T.XLS";"UnoB",#N/A,FALSE,"CONV4T.XLS"}</definedName>
    <definedName name="DOS" localSheetId="3" hidden="1">{"Bruto",#N/A,FALSE,"CONV3T.XLS";"Neto",#N/A,FALSE,"CONV3T.XLS";"UnoB",#N/A,FALSE,"CONV3T.XLS";"Bruto",#N/A,FALSE,"CONV4T.XLS";"Neto",#N/A,FALSE,"CONV4T.XLS";"UnoB",#N/A,FALSE,"CONV4T.XLS"}</definedName>
    <definedName name="DOS" localSheetId="5" hidden="1">{"Bruto",#N/A,FALSE,"CONV3T.XLS";"Neto",#N/A,FALSE,"CONV3T.XLS";"UnoB",#N/A,FALSE,"CONV3T.XLS";"Bruto",#N/A,FALSE,"CONV4T.XLS";"Neto",#N/A,FALSE,"CONV4T.XLS";"UnoB",#N/A,FALSE,"CONV4T.XLS"}</definedName>
    <definedName name="DOS" localSheetId="6" hidden="1">{"Bruto",#N/A,FALSE,"CONV3T.XLS";"Neto",#N/A,FALSE,"CONV3T.XLS";"UnoB",#N/A,FALSE,"CONV3T.XLS";"Bruto",#N/A,FALSE,"CONV4T.XLS";"Neto",#N/A,FALSE,"CONV4T.XLS";"UnoB",#N/A,FALSE,"CONV4T.XLS"}</definedName>
    <definedName name="DOS" localSheetId="7" hidden="1">{"Bruto",#N/A,FALSE,"CONV3T.XLS";"Neto",#N/A,FALSE,"CONV3T.XLS";"UnoB",#N/A,FALSE,"CONV3T.XLS";"Bruto",#N/A,FALSE,"CONV4T.XLS";"Neto",#N/A,FALSE,"CONV4T.XLS";"UnoB",#N/A,FALSE,"CONV4T.XLS"}</definedName>
    <definedName name="DOS" localSheetId="8"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0">'[4]Mod Eco Controlados 99'!#REF!</definedName>
    <definedName name="ds" localSheetId="1">'[4]Mod Eco Controlados 99'!#REF!</definedName>
    <definedName name="ds" localSheetId="2">'[4]Mod Eco Controlados 99'!#REF!</definedName>
    <definedName name="ds" localSheetId="3">'[4]Mod Eco Controlados 99'!#REF!</definedName>
    <definedName name="ds" localSheetId="5">'[4]Mod Eco Controlados 99'!#REF!</definedName>
    <definedName name="ds" localSheetId="6">'[4]Mod Eco Controlados 99'!#REF!</definedName>
    <definedName name="ds" localSheetId="7">'[4]Mod Eco Controlados 99'!#REF!</definedName>
    <definedName name="ds" localSheetId="8">'[4]Mod Eco Controlados 99'!#REF!</definedName>
    <definedName name="ds">'[4]Mod Eco Controlados 99'!#REF!</definedName>
    <definedName name="ECOADV" localSheetId="0">#REF!</definedName>
    <definedName name="ECOADV" localSheetId="1">#REF!</definedName>
    <definedName name="ECOADV" localSheetId="2">#REF!</definedName>
    <definedName name="ECOADV" localSheetId="3">#REF!</definedName>
    <definedName name="ECOADV" localSheetId="5">#REF!</definedName>
    <definedName name="ECOADV" localSheetId="6">#REF!</definedName>
    <definedName name="ECOADV" localSheetId="7">#REF!</definedName>
    <definedName name="ECOADV" localSheetId="8">#REF!</definedName>
    <definedName name="ECOADV">#REF!</definedName>
    <definedName name="ECOADV1" localSheetId="0">#REF!</definedName>
    <definedName name="ECOADV1" localSheetId="1">#REF!</definedName>
    <definedName name="ECOADV1" localSheetId="2">#REF!</definedName>
    <definedName name="ECOADV1" localSheetId="3">#REF!</definedName>
    <definedName name="ECOADV1" localSheetId="5">#REF!</definedName>
    <definedName name="ECOADV1" localSheetId="6">#REF!</definedName>
    <definedName name="ECOADV1" localSheetId="7">#REF!</definedName>
    <definedName name="ECOADV1" localSheetId="8">#REF!</definedName>
    <definedName name="ECOADV1">#REF!</definedName>
    <definedName name="ECPD02">[31]ECPD!$F$2:$I$29</definedName>
    <definedName name="ECPD1">[31]ECPD!$A$2:$E$1001</definedName>
    <definedName name="ecpi" localSheetId="0">#REF!</definedName>
    <definedName name="ecpi" localSheetId="1">#REF!</definedName>
    <definedName name="ecpi" localSheetId="2">#REF!</definedName>
    <definedName name="ecpi" localSheetId="3">#REF!</definedName>
    <definedName name="ecpi" localSheetId="5">#REF!</definedName>
    <definedName name="ecpi" localSheetId="6">#REF!</definedName>
    <definedName name="ecpi" localSheetId="7">#REF!</definedName>
    <definedName name="ecpi" localSheetId="8">#REF!</definedName>
    <definedName name="ecpi">#REF!</definedName>
    <definedName name="ecpi03" localSheetId="0">#REF!</definedName>
    <definedName name="ecpi03" localSheetId="1">#REF!</definedName>
    <definedName name="ecpi03" localSheetId="2">#REF!</definedName>
    <definedName name="ecpi03" localSheetId="3">#REF!</definedName>
    <definedName name="ecpi03" localSheetId="5">#REF!</definedName>
    <definedName name="ecpi03" localSheetId="6">#REF!</definedName>
    <definedName name="ecpi03" localSheetId="7">#REF!</definedName>
    <definedName name="ecpi03" localSheetId="8">#REF!</definedName>
    <definedName name="ecpi03">#REF!</definedName>
    <definedName name="ecpic03" localSheetId="0">#REF!</definedName>
    <definedName name="ecpic03" localSheetId="1">#REF!</definedName>
    <definedName name="ecpic03" localSheetId="2">#REF!</definedName>
    <definedName name="ecpic03" localSheetId="3">#REF!</definedName>
    <definedName name="ecpic03" localSheetId="5">#REF!</definedName>
    <definedName name="ecpic03" localSheetId="6">#REF!</definedName>
    <definedName name="ecpic03" localSheetId="7">#REF!</definedName>
    <definedName name="ecpic03" localSheetId="8">#REF!</definedName>
    <definedName name="ecpic03">#REF!</definedName>
    <definedName name="ecpippef" localSheetId="0">#REF!</definedName>
    <definedName name="ecpippef" localSheetId="1">#REF!</definedName>
    <definedName name="ecpippef" localSheetId="2">#REF!</definedName>
    <definedName name="ecpippef" localSheetId="3">#REF!</definedName>
    <definedName name="ecpippef" localSheetId="5">#REF!</definedName>
    <definedName name="ecpippef" localSheetId="6">#REF!</definedName>
    <definedName name="ecpippef" localSheetId="7">#REF!</definedName>
    <definedName name="ecpippef" localSheetId="8">#REF!</definedName>
    <definedName name="ecpippef">#REF!</definedName>
    <definedName name="EEE" localSheetId="0" hidden="1">{"Bruto",#N/A,FALSE,"CONV3T.XLS";"Neto",#N/A,FALSE,"CONV3T.XLS";"UnoB",#N/A,FALSE,"CONV3T.XLS";"Bruto",#N/A,FALSE,"CONV4T.XLS";"Neto",#N/A,FALSE,"CONV4T.XLS";"UnoB",#N/A,FALSE,"CONV4T.XLS"}</definedName>
    <definedName name="EEE" localSheetId="1" hidden="1">{"Bruto",#N/A,FALSE,"CONV3T.XLS";"Neto",#N/A,FALSE,"CONV3T.XLS";"UnoB",#N/A,FALSE,"CONV3T.XLS";"Bruto",#N/A,FALSE,"CONV4T.XLS";"Neto",#N/A,FALSE,"CONV4T.XLS";"UnoB",#N/A,FALSE,"CONV4T.XLS"}</definedName>
    <definedName name="EEE" localSheetId="2" hidden="1">{"Bruto",#N/A,FALSE,"CONV3T.XLS";"Neto",#N/A,FALSE,"CONV3T.XLS";"UnoB",#N/A,FALSE,"CONV3T.XLS";"Bruto",#N/A,FALSE,"CONV4T.XLS";"Neto",#N/A,FALSE,"CONV4T.XLS";"UnoB",#N/A,FALSE,"CONV4T.XLS"}</definedName>
    <definedName name="EEE" localSheetId="3" hidden="1">{"Bruto",#N/A,FALSE,"CONV3T.XLS";"Neto",#N/A,FALSE,"CONV3T.XLS";"UnoB",#N/A,FALSE,"CONV3T.XLS";"Bruto",#N/A,FALSE,"CONV4T.XLS";"Neto",#N/A,FALSE,"CONV4T.XLS";"UnoB",#N/A,FALSE,"CONV4T.XLS"}</definedName>
    <definedName name="EEE" localSheetId="5" hidden="1">{"Bruto",#N/A,FALSE,"CONV3T.XLS";"Neto",#N/A,FALSE,"CONV3T.XLS";"UnoB",#N/A,FALSE,"CONV3T.XLS";"Bruto",#N/A,FALSE,"CONV4T.XLS";"Neto",#N/A,FALSE,"CONV4T.XLS";"UnoB",#N/A,FALSE,"CONV4T.XLS"}</definedName>
    <definedName name="EEE" localSheetId="6" hidden="1">{"Bruto",#N/A,FALSE,"CONV3T.XLS";"Neto",#N/A,FALSE,"CONV3T.XLS";"UnoB",#N/A,FALSE,"CONV3T.XLS";"Bruto",#N/A,FALSE,"CONV4T.XLS";"Neto",#N/A,FALSE,"CONV4T.XLS";"UnoB",#N/A,FALSE,"CONV4T.XLS"}</definedName>
    <definedName name="EEE" localSheetId="7" hidden="1">{"Bruto",#N/A,FALSE,"CONV3T.XLS";"Neto",#N/A,FALSE,"CONV3T.XLS";"UnoB",#N/A,FALSE,"CONV3T.XLS";"Bruto",#N/A,FALSE,"CONV4T.XLS";"Neto",#N/A,FALSE,"CONV4T.XLS";"UnoB",#N/A,FALSE,"CONV4T.XLS"}</definedName>
    <definedName name="EEE" localSheetId="8"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0"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2" hidden="1">{"Bruto",#N/A,FALSE,"CONV3T.XLS";"Neto",#N/A,FALSE,"CONV3T.XLS";"UnoB",#N/A,FALSE,"CONV3T.XLS";"Bruto",#N/A,FALSE,"CONV4T.XLS";"Neto",#N/A,FALSE,"CONV4T.XLS";"UnoB",#N/A,FALSE,"CONV4T.XLS"}</definedName>
    <definedName name="eeee2" localSheetId="3" hidden="1">{"Bruto",#N/A,FALSE,"CONV3T.XLS";"Neto",#N/A,FALSE,"CONV3T.XLS";"UnoB",#N/A,FALSE,"CONV3T.XLS";"Bruto",#N/A,FALSE,"CONV4T.XLS";"Neto",#N/A,FALSE,"CONV4T.XLS";"UnoB",#N/A,FALSE,"CONV4T.XLS"}</definedName>
    <definedName name="eeee2" localSheetId="5" hidden="1">{"Bruto",#N/A,FALSE,"CONV3T.XLS";"Neto",#N/A,FALSE,"CONV3T.XLS";"UnoB",#N/A,FALSE,"CONV3T.XLS";"Bruto",#N/A,FALSE,"CONV4T.XLS";"Neto",#N/A,FALSE,"CONV4T.XLS";"UnoB",#N/A,FALSE,"CONV4T.XLS"}</definedName>
    <definedName name="eeee2" localSheetId="6" hidden="1">{"Bruto",#N/A,FALSE,"CONV3T.XLS";"Neto",#N/A,FALSE,"CONV3T.XLS";"UnoB",#N/A,FALSE,"CONV3T.XLS";"Bruto",#N/A,FALSE,"CONV4T.XLS";"Neto",#N/A,FALSE,"CONV4T.XLS";"UnoB",#N/A,FALSE,"CONV4T.XLS"}</definedName>
    <definedName name="eeee2" localSheetId="7" hidden="1">{"Bruto",#N/A,FALSE,"CONV3T.XLS";"Neto",#N/A,FALSE,"CONV3T.XLS";"UnoB",#N/A,FALSE,"CONV3T.XLS";"Bruto",#N/A,FALSE,"CONV4T.XLS";"Neto",#N/A,FALSE,"CONV4T.XLS";"UnoB",#N/A,FALSE,"CONV4T.XLS"}</definedName>
    <definedName name="eeee2" localSheetId="8"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0"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2" hidden="1">{"Bruto",#N/A,FALSE,"CONV3T.XLS";"Neto",#N/A,FALSE,"CONV3T.XLS";"UnoB",#N/A,FALSE,"CONV3T.XLS";"Bruto",#N/A,FALSE,"CONV4T.XLS";"Neto",#N/A,FALSE,"CONV4T.XLS";"UnoB",#N/A,FALSE,"CONV4T.XLS"}</definedName>
    <definedName name="EEEEE" localSheetId="3" hidden="1">{"Bruto",#N/A,FALSE,"CONV3T.XLS";"Neto",#N/A,FALSE,"CONV3T.XLS";"UnoB",#N/A,FALSE,"CONV3T.XLS";"Bruto",#N/A,FALSE,"CONV4T.XLS";"Neto",#N/A,FALSE,"CONV4T.XLS";"UnoB",#N/A,FALSE,"CONV4T.XLS"}</definedName>
    <definedName name="EEEEE" localSheetId="5" hidden="1">{"Bruto",#N/A,FALSE,"CONV3T.XLS";"Neto",#N/A,FALSE,"CONV3T.XLS";"UnoB",#N/A,FALSE,"CONV3T.XLS";"Bruto",#N/A,FALSE,"CONV4T.XLS";"Neto",#N/A,FALSE,"CONV4T.XLS";"UnoB",#N/A,FALSE,"CONV4T.XLS"}</definedName>
    <definedName name="EEEEE" localSheetId="6" hidden="1">{"Bruto",#N/A,FALSE,"CONV3T.XLS";"Neto",#N/A,FALSE,"CONV3T.XLS";"UnoB",#N/A,FALSE,"CONV3T.XLS";"Bruto",#N/A,FALSE,"CONV4T.XLS";"Neto",#N/A,FALSE,"CONV4T.XLS";"UnoB",#N/A,FALSE,"CONV4T.XLS"}</definedName>
    <definedName name="EEEEE" localSheetId="7" hidden="1">{"Bruto",#N/A,FALSE,"CONV3T.XLS";"Neto",#N/A,FALSE,"CONV3T.XLS";"UnoB",#N/A,FALSE,"CONV3T.XLS";"Bruto",#N/A,FALSE,"CONV4T.XLS";"Neto",#N/A,FALSE,"CONV4T.XLS";"UnoB",#N/A,FALSE,"CONV4T.XLS"}</definedName>
    <definedName name="EEEEE" localSheetId="8"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0"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2" hidden="1">{"Bruto",#N/A,FALSE,"CONV3T.XLS";"Neto",#N/A,FALSE,"CONV3T.XLS";"UnoB",#N/A,FALSE,"CONV3T.XLS";"Bruto",#N/A,FALSE,"CONV4T.XLS";"Neto",#N/A,FALSE,"CONV4T.XLS";"UnoB",#N/A,FALSE,"CONV4T.XLS"}</definedName>
    <definedName name="EEEEEEEEEEE" localSheetId="3" hidden="1">{"Bruto",#N/A,FALSE,"CONV3T.XLS";"Neto",#N/A,FALSE,"CONV3T.XLS";"UnoB",#N/A,FALSE,"CONV3T.XLS";"Bruto",#N/A,FALSE,"CONV4T.XLS";"Neto",#N/A,FALSE,"CONV4T.XLS";"UnoB",#N/A,FALSE,"CONV4T.XLS"}</definedName>
    <definedName name="EEEEEEEEEEE" localSheetId="5" hidden="1">{"Bruto",#N/A,FALSE,"CONV3T.XLS";"Neto",#N/A,FALSE,"CONV3T.XLS";"UnoB",#N/A,FALSE,"CONV3T.XLS";"Bruto",#N/A,FALSE,"CONV4T.XLS";"Neto",#N/A,FALSE,"CONV4T.XLS";"UnoB",#N/A,FALSE,"CONV4T.XLS"}</definedName>
    <definedName name="EEEEEEEEEEE" localSheetId="6" hidden="1">{"Bruto",#N/A,FALSE,"CONV3T.XLS";"Neto",#N/A,FALSE,"CONV3T.XLS";"UnoB",#N/A,FALSE,"CONV3T.XLS";"Bruto",#N/A,FALSE,"CONV4T.XLS";"Neto",#N/A,FALSE,"CONV4T.XLS";"UnoB",#N/A,FALSE,"CONV4T.XLS"}</definedName>
    <definedName name="EEEEEEEEEEE" localSheetId="7" hidden="1">{"Bruto",#N/A,FALSE,"CONV3T.XLS";"Neto",#N/A,FALSE,"CONV3T.XLS";"UnoB",#N/A,FALSE,"CONV3T.XLS";"Bruto",#N/A,FALSE,"CONV4T.XLS";"Neto",#N/A,FALSE,"CONV4T.XLS";"UnoB",#N/A,FALSE,"CONV4T.XLS"}</definedName>
    <definedName name="EEEEEEEEEEE" localSheetId="8"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0"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2" hidden="1">{"Bruto",#N/A,FALSE,"CONV3T.XLS";"Neto",#N/A,FALSE,"CONV3T.XLS";"UnoB",#N/A,FALSE,"CONV3T.XLS";"Bruto",#N/A,FALSE,"CONV4T.XLS";"Neto",#N/A,FALSE,"CONV4T.XLS";"UnoB",#N/A,FALSE,"CONV4T.XLS"}</definedName>
    <definedName name="eeww" localSheetId="3" hidden="1">{"Bruto",#N/A,FALSE,"CONV3T.XLS";"Neto",#N/A,FALSE,"CONV3T.XLS";"UnoB",#N/A,FALSE,"CONV3T.XLS";"Bruto",#N/A,FALSE,"CONV4T.XLS";"Neto",#N/A,FALSE,"CONV4T.XLS";"UnoB",#N/A,FALSE,"CONV4T.XLS"}</definedName>
    <definedName name="eeww" localSheetId="5" hidden="1">{"Bruto",#N/A,FALSE,"CONV3T.XLS";"Neto",#N/A,FALSE,"CONV3T.XLS";"UnoB",#N/A,FALSE,"CONV3T.XLS";"Bruto",#N/A,FALSE,"CONV4T.XLS";"Neto",#N/A,FALSE,"CONV4T.XLS";"UnoB",#N/A,FALSE,"CONV4T.XLS"}</definedName>
    <definedName name="eeww" localSheetId="6" hidden="1">{"Bruto",#N/A,FALSE,"CONV3T.XLS";"Neto",#N/A,FALSE,"CONV3T.XLS";"UnoB",#N/A,FALSE,"CONV3T.XLS";"Bruto",#N/A,FALSE,"CONV4T.XLS";"Neto",#N/A,FALSE,"CONV4T.XLS";"UnoB",#N/A,FALSE,"CONV4T.XLS"}</definedName>
    <definedName name="eeww" localSheetId="7" hidden="1">{"Bruto",#N/A,FALSE,"CONV3T.XLS";"Neto",#N/A,FALSE,"CONV3T.XLS";"UnoB",#N/A,FALSE,"CONV3T.XLS";"Bruto",#N/A,FALSE,"CONV4T.XLS";"Neto",#N/A,FALSE,"CONV4T.XLS";"UnoB",#N/A,FALSE,"CONV4T.XLS"}</definedName>
    <definedName name="eeww" localSheetId="8"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0"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2" hidden="1">{"Bruto",#N/A,FALSE,"CONV3T.XLS";"Neto",#N/A,FALSE,"CONV3T.XLS";"UnoB",#N/A,FALSE,"CONV3T.XLS";"Bruto",#N/A,FALSE,"CONV4T.XLS";"Neto",#N/A,FALSE,"CONV4T.XLS";"UnoB",#N/A,FALSE,"CONV4T.XLS"}</definedName>
    <definedName name="EJEMP" localSheetId="3" hidden="1">{"Bruto",#N/A,FALSE,"CONV3T.XLS";"Neto",#N/A,FALSE,"CONV3T.XLS";"UnoB",#N/A,FALSE,"CONV3T.XLS";"Bruto",#N/A,FALSE,"CONV4T.XLS";"Neto",#N/A,FALSE,"CONV4T.XLS";"UnoB",#N/A,FALSE,"CONV4T.XLS"}</definedName>
    <definedName name="EJEMP" localSheetId="5" hidden="1">{"Bruto",#N/A,FALSE,"CONV3T.XLS";"Neto",#N/A,FALSE,"CONV3T.XLS";"UnoB",#N/A,FALSE,"CONV3T.XLS";"Bruto",#N/A,FALSE,"CONV4T.XLS";"Neto",#N/A,FALSE,"CONV4T.XLS";"UnoB",#N/A,FALSE,"CONV4T.XLS"}</definedName>
    <definedName name="EJEMP" localSheetId="6" hidden="1">{"Bruto",#N/A,FALSE,"CONV3T.XLS";"Neto",#N/A,FALSE,"CONV3T.XLS";"UnoB",#N/A,FALSE,"CONV3T.XLS";"Bruto",#N/A,FALSE,"CONV4T.XLS";"Neto",#N/A,FALSE,"CONV4T.XLS";"UnoB",#N/A,FALSE,"CONV4T.XLS"}</definedName>
    <definedName name="EJEMP" localSheetId="7" hidden="1">{"Bruto",#N/A,FALSE,"CONV3T.XLS";"Neto",#N/A,FALSE,"CONV3T.XLS";"UnoB",#N/A,FALSE,"CONV3T.XLS";"Bruto",#N/A,FALSE,"CONV4T.XLS";"Neto",#N/A,FALSE,"CONV4T.XLS";"UnoB",#N/A,FALSE,"CONV4T.XLS"}</definedName>
    <definedName name="EJEMP" localSheetId="8"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"&amp;TEXT([12]edofza01!$C$24,"#,##0")</definedName>
    <definedName name="entidades2002" localSheetId="0">#REF!</definedName>
    <definedName name="entidades2002" localSheetId="1">#REF!</definedName>
    <definedName name="entidades2002" localSheetId="2">#REF!</definedName>
    <definedName name="entidades2002" localSheetId="3">#REF!</definedName>
    <definedName name="entidades2002" localSheetId="5">#REF!</definedName>
    <definedName name="entidades2002" localSheetId="6">#REF!</definedName>
    <definedName name="entidades2002" localSheetId="7">#REF!</definedName>
    <definedName name="entidades2002" localSheetId="8">#REF!</definedName>
    <definedName name="entidades2002">#REF!</definedName>
    <definedName name="entidadescierre2003" localSheetId="0">#REF!</definedName>
    <definedName name="entidadescierre2003" localSheetId="1">#REF!</definedName>
    <definedName name="entidadescierre2003" localSheetId="2">#REF!</definedName>
    <definedName name="entidadescierre2003" localSheetId="3">#REF!</definedName>
    <definedName name="entidadescierre2003" localSheetId="5">#REF!</definedName>
    <definedName name="entidadescierre2003" localSheetId="6">#REF!</definedName>
    <definedName name="entidadescierre2003" localSheetId="7">#REF!</definedName>
    <definedName name="entidadescierre2003" localSheetId="8">#REF!</definedName>
    <definedName name="entidadescierre2003">#REF!</definedName>
    <definedName name="esc" localSheetId="0" hidden="1">{"Bruto",#N/A,FALSE,"CONV3T.XLS";"Neto",#N/A,FALSE,"CONV3T.XLS";"UnoB",#N/A,FALSE,"CONV3T.XLS";"Bruto",#N/A,FALSE,"CONV4T.XLS";"Neto",#N/A,FALSE,"CONV4T.XLS";"UnoB",#N/A,FALSE,"CONV4T.XLS"}</definedName>
    <definedName name="esc" localSheetId="1" hidden="1">{"Bruto",#N/A,FALSE,"CONV3T.XLS";"Neto",#N/A,FALSE,"CONV3T.XLS";"UnoB",#N/A,FALSE,"CONV3T.XLS";"Bruto",#N/A,FALSE,"CONV4T.XLS";"Neto",#N/A,FALSE,"CONV4T.XLS";"UnoB",#N/A,FALSE,"CONV4T.XLS"}</definedName>
    <definedName name="esc" localSheetId="2" hidden="1">{"Bruto",#N/A,FALSE,"CONV3T.XLS";"Neto",#N/A,FALSE,"CONV3T.XLS";"UnoB",#N/A,FALSE,"CONV3T.XLS";"Bruto",#N/A,FALSE,"CONV4T.XLS";"Neto",#N/A,FALSE,"CONV4T.XLS";"UnoB",#N/A,FALSE,"CONV4T.XLS"}</definedName>
    <definedName name="esc" localSheetId="3" hidden="1">{"Bruto",#N/A,FALSE,"CONV3T.XLS";"Neto",#N/A,FALSE,"CONV3T.XLS";"UnoB",#N/A,FALSE,"CONV3T.XLS";"Bruto",#N/A,FALSE,"CONV4T.XLS";"Neto",#N/A,FALSE,"CONV4T.XLS";"UnoB",#N/A,FALSE,"CONV4T.XLS"}</definedName>
    <definedName name="esc" localSheetId="5" hidden="1">{"Bruto",#N/A,FALSE,"CONV3T.XLS";"Neto",#N/A,FALSE,"CONV3T.XLS";"UnoB",#N/A,FALSE,"CONV3T.XLS";"Bruto",#N/A,FALSE,"CONV4T.XLS";"Neto",#N/A,FALSE,"CONV4T.XLS";"UnoB",#N/A,FALSE,"CONV4T.XLS"}</definedName>
    <definedName name="esc" localSheetId="6" hidden="1">{"Bruto",#N/A,FALSE,"CONV3T.XLS";"Neto",#N/A,FALSE,"CONV3T.XLS";"UnoB",#N/A,FALSE,"CONV3T.XLS";"Bruto",#N/A,FALSE,"CONV4T.XLS";"Neto",#N/A,FALSE,"CONV4T.XLS";"UnoB",#N/A,FALSE,"CONV4T.XLS"}</definedName>
    <definedName name="esc" localSheetId="7" hidden="1">{"Bruto",#N/A,FALSE,"CONV3T.XLS";"Neto",#N/A,FALSE,"CONV3T.XLS";"UnoB",#N/A,FALSE,"CONV3T.XLS";"Bruto",#N/A,FALSE,"CONV4T.XLS";"Neto",#N/A,FALSE,"CONV4T.XLS";"UnoB",#N/A,FALSE,"CONV4T.XLS"}</definedName>
    <definedName name="esc" localSheetId="8"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0">[10]BANPRO99!#REF!</definedName>
    <definedName name="EYM" localSheetId="1">[10]BANPRO99!#REF!</definedName>
    <definedName name="EYM" localSheetId="2">[10]BANPRO99!#REF!</definedName>
    <definedName name="EYM" localSheetId="3">[10]BANPRO99!#REF!</definedName>
    <definedName name="EYM" localSheetId="5">[10]BANPRO99!#REF!</definedName>
    <definedName name="EYM" localSheetId="6">[10]BANPRO99!#REF!</definedName>
    <definedName name="EYM" localSheetId="7">[10]BANPRO99!#REF!</definedName>
    <definedName name="EYM" localSheetId="8">[10]BANPRO99!#REF!</definedName>
    <definedName name="EYM">[10]BANPRO99!#REF!</definedName>
    <definedName name="familias" localSheetId="0">#REF!</definedName>
    <definedName name="familias" localSheetId="1">#REF!</definedName>
    <definedName name="familias" localSheetId="2">#REF!</definedName>
    <definedName name="familias" localSheetId="3">#REF!</definedName>
    <definedName name="familias" localSheetId="5">#REF!</definedName>
    <definedName name="familias" localSheetId="6">#REF!</definedName>
    <definedName name="familias" localSheetId="7">#REF!</definedName>
    <definedName name="familias" localSheetId="8">#REF!</definedName>
    <definedName name="familias">#REF!</definedName>
    <definedName name="fd" localSheetId="0">[1]!OCT&amp;[1]!NOV&amp;[1]!DIC</definedName>
    <definedName name="fd" localSheetId="1">[3]!OCT&amp;[3]!NOV&amp;[3]!DIC</definedName>
    <definedName name="fd" localSheetId="2">[2]!OCT&amp;[2]!NOV&amp;[2]!DIC</definedName>
    <definedName name="fd" localSheetId="3">[1]!OCT&amp;[1]!NOV&amp;[1]!DIC</definedName>
    <definedName name="fd" localSheetId="6">[2]!OCT&amp;[2]!NOV&amp;[2]!DIC</definedName>
    <definedName name="fd" localSheetId="7">[2]!OCT&amp;[2]!NOV&amp;[2]!DIC</definedName>
    <definedName name="fd">[3]!OCT&amp;[3]!NOV&amp;[3]!DIC</definedName>
    <definedName name="FEB">"; FEBRERO.- "&amp;TEXT([12]edofza02!$C$24,"#,##0")</definedName>
    <definedName name="FECHA">[6]CONTROL!$A$1</definedName>
    <definedName name="federalizado" localSheetId="0">#REF!</definedName>
    <definedName name="federalizado" localSheetId="1">#REF!</definedName>
    <definedName name="federalizado" localSheetId="2">#REF!</definedName>
    <definedName name="federalizado" localSheetId="3">#REF!</definedName>
    <definedName name="federalizado" localSheetId="5">#REF!</definedName>
    <definedName name="federalizado" localSheetId="6">#REF!</definedName>
    <definedName name="federalizado" localSheetId="7">#REF!</definedName>
    <definedName name="federalizado" localSheetId="8">#REF!</definedName>
    <definedName name="federalizado">#REF!</definedName>
    <definedName name="federalizado03" localSheetId="0">#REF!</definedName>
    <definedName name="federalizado03" localSheetId="1">#REF!</definedName>
    <definedName name="federalizado03" localSheetId="2">#REF!</definedName>
    <definedName name="federalizado03" localSheetId="3">#REF!</definedName>
    <definedName name="federalizado03" localSheetId="5">#REF!</definedName>
    <definedName name="federalizado03" localSheetId="6">#REF!</definedName>
    <definedName name="federalizado03" localSheetId="7">#REF!</definedName>
    <definedName name="federalizado03" localSheetId="8">#REF!</definedName>
    <definedName name="federalizado03">#REF!</definedName>
    <definedName name="federalizadoc03" localSheetId="0">#REF!</definedName>
    <definedName name="federalizadoc03" localSheetId="1">#REF!</definedName>
    <definedName name="federalizadoc03" localSheetId="2">#REF!</definedName>
    <definedName name="federalizadoc03" localSheetId="3">#REF!</definedName>
    <definedName name="federalizadoc03" localSheetId="5">#REF!</definedName>
    <definedName name="federalizadoc03" localSheetId="6">#REF!</definedName>
    <definedName name="federalizadoc03" localSheetId="7">#REF!</definedName>
    <definedName name="federalizadoc03" localSheetId="8">#REF!</definedName>
    <definedName name="federalizadoc03">#REF!</definedName>
    <definedName name="federalizadoppef" localSheetId="0">#REF!</definedName>
    <definedName name="federalizadoppef" localSheetId="1">#REF!</definedName>
    <definedName name="federalizadoppef" localSheetId="2">#REF!</definedName>
    <definedName name="federalizadoppef" localSheetId="3">#REF!</definedName>
    <definedName name="federalizadoppef" localSheetId="5">#REF!</definedName>
    <definedName name="federalizadoppef" localSheetId="6">#REF!</definedName>
    <definedName name="federalizadoppef" localSheetId="7">#REF!</definedName>
    <definedName name="federalizadoppef" localSheetId="8">#REF!</definedName>
    <definedName name="federalizadoppef">#REF!</definedName>
    <definedName name="FERRO96" localSheetId="0">#REF!</definedName>
    <definedName name="FERRO96" localSheetId="1">#REF!</definedName>
    <definedName name="FERRO96" localSheetId="2">#REF!</definedName>
    <definedName name="FERRO96" localSheetId="3">#REF!</definedName>
    <definedName name="FERRO96" localSheetId="5">#REF!</definedName>
    <definedName name="FERRO96" localSheetId="6">#REF!</definedName>
    <definedName name="FERRO96" localSheetId="7">#REF!</definedName>
    <definedName name="FERRO96" localSheetId="8">#REF!</definedName>
    <definedName name="FERRO96">#REF!</definedName>
    <definedName name="FFSDSDSDFSDF" localSheetId="0" hidden="1">{#N/A,#N/A,FALSE,"TOT";#N/A,#N/A,FALSE,"PEP";#N/A,#N/A,FALSE,"REF";#N/A,#N/A,FALSE,"GAS";#N/A,#N/A,FALSE,"PET";#N/A,#N/A,FALSE,"COR"}</definedName>
    <definedName name="FFSDSDSDFSDF" localSheetId="1" hidden="1">{#N/A,#N/A,FALSE,"TOT";#N/A,#N/A,FALSE,"PEP";#N/A,#N/A,FALSE,"REF";#N/A,#N/A,FALSE,"GAS";#N/A,#N/A,FALSE,"PET";#N/A,#N/A,FALSE,"COR"}</definedName>
    <definedName name="FFSDSDSDFSDF" localSheetId="2" hidden="1">{#N/A,#N/A,FALSE,"TOT";#N/A,#N/A,FALSE,"PEP";#N/A,#N/A,FALSE,"REF";#N/A,#N/A,FALSE,"GAS";#N/A,#N/A,FALSE,"PET";#N/A,#N/A,FALSE,"COR"}</definedName>
    <definedName name="FFSDSDSDFSDF" localSheetId="3" hidden="1">{#N/A,#N/A,FALSE,"TOT";#N/A,#N/A,FALSE,"PEP";#N/A,#N/A,FALSE,"REF";#N/A,#N/A,FALSE,"GAS";#N/A,#N/A,FALSE,"PET";#N/A,#N/A,FALSE,"COR"}</definedName>
    <definedName name="FFSDSDSDFSDF" localSheetId="5" hidden="1">{#N/A,#N/A,FALSE,"TOT";#N/A,#N/A,FALSE,"PEP";#N/A,#N/A,FALSE,"REF";#N/A,#N/A,FALSE,"GAS";#N/A,#N/A,FALSE,"PET";#N/A,#N/A,FALSE,"COR"}</definedName>
    <definedName name="FFSDSDSDFSDF" localSheetId="6" hidden="1">{#N/A,#N/A,FALSE,"TOT";#N/A,#N/A,FALSE,"PEP";#N/A,#N/A,FALSE,"REF";#N/A,#N/A,FALSE,"GAS";#N/A,#N/A,FALSE,"PET";#N/A,#N/A,FALSE,"COR"}</definedName>
    <definedName name="FFSDSDSDFSDF" localSheetId="7" hidden="1">{#N/A,#N/A,FALSE,"TOT";#N/A,#N/A,FALSE,"PEP";#N/A,#N/A,FALSE,"REF";#N/A,#N/A,FALSE,"GAS";#N/A,#N/A,FALSE,"PET";#N/A,#N/A,FALSE,"COR"}</definedName>
    <definedName name="FFSDSDSDFSDF" localSheetId="8" hidden="1">{#N/A,#N/A,FALSE,"TOT";#N/A,#N/A,FALSE,"PEP";#N/A,#N/A,FALSE,"REF";#N/A,#N/A,FALSE,"GAS";#N/A,#N/A,FALSE,"PET";#N/A,#N/A,FALSE,"COR"}</definedName>
    <definedName name="FFSDSDSDFSDF" hidden="1">{#N/A,#N/A,FALSE,"TOT";#N/A,#N/A,FALSE,"PEP";#N/A,#N/A,FALSE,"REF";#N/A,#N/A,FALSE,"GAS";#N/A,#N/A,FALSE,"PET";#N/A,#N/A,FALSE,"COR"}</definedName>
    <definedName name="FORM" localSheetId="0">#REF!</definedName>
    <definedName name="FORM" localSheetId="1">#REF!</definedName>
    <definedName name="FORM" localSheetId="2">#REF!</definedName>
    <definedName name="FORM" localSheetId="3">#REF!</definedName>
    <definedName name="FORM" localSheetId="5">#REF!</definedName>
    <definedName name="FORM" localSheetId="6">#REF!</definedName>
    <definedName name="FORM" localSheetId="7">#REF!</definedName>
    <definedName name="FORM" localSheetId="8">#REF!</definedName>
    <definedName name="FORM">#REF!</definedName>
    <definedName name="función" localSheetId="0">#REF!</definedName>
    <definedName name="función" localSheetId="1">#REF!</definedName>
    <definedName name="función" localSheetId="2">#REF!</definedName>
    <definedName name="función" localSheetId="3">#REF!</definedName>
    <definedName name="función" localSheetId="5">#REF!</definedName>
    <definedName name="función" localSheetId="6">#REF!</definedName>
    <definedName name="función" localSheetId="7">#REF!</definedName>
    <definedName name="función" localSheetId="8">#REF!</definedName>
    <definedName name="función">#REF!</definedName>
    <definedName name="funciones">[32]funciones!$C$2:$D$30</definedName>
    <definedName name="geova">#REF!</definedName>
    <definedName name="gf" localSheetId="1">#N/A</definedName>
    <definedName name="gf">#N/A</definedName>
    <definedName name="gfd" localSheetId="0">[1]!SEP&amp;[1]!OCT&amp;[1]!NOV&amp;[1]!DIC</definedName>
    <definedName name="gfd" localSheetId="1">[3]!SEP&amp;[3]!OCT&amp;[3]!NOV&amp;[3]!DIC</definedName>
    <definedName name="gfd" localSheetId="2">[2]!SEP&amp;[2]!OCT&amp;[2]!NOV&amp;[2]!DIC</definedName>
    <definedName name="gfd" localSheetId="3">[1]!SEP&amp;[1]!OCT&amp;[1]!NOV&amp;[1]!DIC</definedName>
    <definedName name="gfd" localSheetId="6">[2]!SEP&amp;[2]!OCT&amp;[2]!NOV&amp;[2]!DIC</definedName>
    <definedName name="gfd" localSheetId="7">[2]!SEP&amp;[2]!OCT&amp;[2]!NOV&amp;[2]!DIC</definedName>
    <definedName name="gfd">[3]!SEP&amp;[3]!OCT&amp;[3]!NOV&amp;[3]!DIC</definedName>
    <definedName name="gfddd" localSheetId="0">+IF([1]!MES=1,[1]!ddd,IF([1]!MES=2,[1]!_________SEP1,IF([1]!MES=3,[1]!_________OCT1,IF([1]!MES=4,[1]!_________OCT1,IF([1]!MES=5,[1]!_________NOV1,IF([1]!MES=6,[1]!DIC))))))</definedName>
    <definedName name="gfddd" localSheetId="1">+IF([3]!MES=1,[3]!ddd,IF([3]!MES=2,[3]!_________SEP1,IF([3]!MES=3,[3]!_________OCT1,IF([3]!MES=4,[3]!_________OCT1,IF([3]!MES=5,[3]!_________NOV1,IF([3]!MES=6,[3]!DIC))))))</definedName>
    <definedName name="gfddd" localSheetId="2">+IF([2]!MES=1,[2]!ddd,IF([2]!MES=2,[2]!_________SEP1,IF([2]!MES=3,[2]!_________OCT1,IF([2]!MES=4,[2]!_________OCT1,IF([2]!MES=5,[2]!_________NOV1,IF([2]!MES=6,[2]!DIC))))))</definedName>
    <definedName name="gfddd" localSheetId="3">+IF([1]!MES=1,[1]!ddd,IF([1]!MES=2,[1]!_________SEP1,IF([1]!MES=3,[1]!_________OCT1,IF([1]!MES=4,[1]!_________OCT1,IF([1]!MES=5,[1]!_________NOV1,IF([1]!MES=6,[1]!DIC))))))</definedName>
    <definedName name="gfddd" localSheetId="6">+IF([2]!MES=1,[2]!ddd,IF([2]!MES=2,[2]!_________SEP1,IF([2]!MES=3,[2]!_________OCT1,IF([2]!MES=4,[2]!_________OCT1,IF([2]!MES=5,[2]!_________NOV1,IF([2]!MES=6,[2]!DIC))))))</definedName>
    <definedName name="gfddd" localSheetId="7">+IF([2]!MES=1,[2]!ddd,IF([2]!MES=2,[2]!_________SEP1,IF([2]!MES=3,[2]!_________OCT1,IF([2]!MES=4,[2]!_________OCT1,IF([2]!MES=5,[2]!_________NOV1,IF([2]!MES=6,[2]!DIC))))))</definedName>
    <definedName name="gfddd">+IF([3]!MES=1,[3]!ddd,IF([3]!MES=2,[3]!_________SEP1,IF([3]!MES=3,[3]!_________OCT1,IF([3]!MES=4,[3]!_________OCT1,IF([3]!MES=5,[3]!_________NOV1,IF([3]!MES=6,[3]!DIC))))))</definedName>
    <definedName name="ggg" localSheetId="0">[1]!FEB&amp;[1]!MAR&amp;[1]!ABR&amp;[1]!MAY&amp;[1]!JUN&amp;[1]!JUL</definedName>
    <definedName name="ggg" localSheetId="1">[3]!FEB&amp;[3]!MAR&amp;[3]!ABR&amp;[3]!MAY&amp;[3]!JUN&amp;[3]!JUL</definedName>
    <definedName name="ggg" localSheetId="2">[2]!FEB&amp;[2]!MAR&amp;[2]!ABR&amp;[2]!MAY&amp;[2]!JUN&amp;[2]!JUL</definedName>
    <definedName name="ggg" localSheetId="3">[1]!FEB&amp;[1]!MAR&amp;[1]!ABR&amp;[1]!MAY&amp;[1]!JUN&amp;[1]!JUL</definedName>
    <definedName name="ggg" localSheetId="6">[2]!FEB&amp;[2]!MAR&amp;[2]!ABR&amp;[2]!MAY&amp;[2]!JUN&amp;[2]!JUL</definedName>
    <definedName name="ggg" localSheetId="7">[2]!FEB&amp;[2]!MAR&amp;[2]!ABR&amp;[2]!MAY&amp;[2]!JUN&amp;[2]!JUL</definedName>
    <definedName name="ggg">[3]!FEB&amp;[3]!MAR&amp;[3]!ABR&amp;[3]!MAY&amp;[3]!JUN&amp;[3]!JUL</definedName>
    <definedName name="GPRG02" localSheetId="0">#REF!</definedName>
    <definedName name="GPRG02" localSheetId="1">#REF!</definedName>
    <definedName name="GPRG02" localSheetId="2">#REF!</definedName>
    <definedName name="GPRG02" localSheetId="3">#REF!</definedName>
    <definedName name="GPRG02" localSheetId="5">#REF!</definedName>
    <definedName name="GPRG02" localSheetId="6">#REF!</definedName>
    <definedName name="GPRG02" localSheetId="7">#REF!</definedName>
    <definedName name="GPRG02" localSheetId="8">#REF!</definedName>
    <definedName name="GPRG02">#REF!</definedName>
    <definedName name="GPRG03" localSheetId="0">#REF!</definedName>
    <definedName name="GPRG03" localSheetId="1">#REF!</definedName>
    <definedName name="GPRG03" localSheetId="2">#REF!</definedName>
    <definedName name="GPRG03" localSheetId="3">#REF!</definedName>
    <definedName name="GPRG03" localSheetId="5">#REF!</definedName>
    <definedName name="GPRG03" localSheetId="6">#REF!</definedName>
    <definedName name="GPRG03" localSheetId="7">#REF!</definedName>
    <definedName name="GPRG03" localSheetId="8">#REF!</definedName>
    <definedName name="GPRG03">#REF!</definedName>
    <definedName name="GPRG04" localSheetId="0">#REF!</definedName>
    <definedName name="GPRG04" localSheetId="1">#REF!</definedName>
    <definedName name="GPRG04" localSheetId="2">#REF!</definedName>
    <definedName name="GPRG04" localSheetId="3">#REF!</definedName>
    <definedName name="GPRG04" localSheetId="5">#REF!</definedName>
    <definedName name="GPRG04" localSheetId="6">#REF!</definedName>
    <definedName name="GPRG04" localSheetId="7">#REF!</definedName>
    <definedName name="GPRG04" localSheetId="8">#REF!</definedName>
    <definedName name="GPRG04">#REF!</definedName>
    <definedName name="GPRG05" localSheetId="0">#REF!</definedName>
    <definedName name="GPRG05" localSheetId="1">#REF!</definedName>
    <definedName name="GPRG05" localSheetId="2">#REF!</definedName>
    <definedName name="GPRG05" localSheetId="3">#REF!</definedName>
    <definedName name="GPRG05" localSheetId="5">#REF!</definedName>
    <definedName name="GPRG05" localSheetId="6">#REF!</definedName>
    <definedName name="GPRG05" localSheetId="7">#REF!</definedName>
    <definedName name="GPRG05" localSheetId="8">#REF!</definedName>
    <definedName name="GPRG05">#REF!</definedName>
    <definedName name="GPRG06" localSheetId="0">#REF!</definedName>
    <definedName name="GPRG06" localSheetId="1">#REF!</definedName>
    <definedName name="GPRG06" localSheetId="2">#REF!</definedName>
    <definedName name="GPRG06" localSheetId="3">#REF!</definedName>
    <definedName name="GPRG06" localSheetId="5">#REF!</definedName>
    <definedName name="GPRG06" localSheetId="6">#REF!</definedName>
    <definedName name="GPRG06" localSheetId="7">#REF!</definedName>
    <definedName name="GPRG06" localSheetId="8">#REF!</definedName>
    <definedName name="GPRG06">#REF!</definedName>
    <definedName name="GPRG07" localSheetId="0">#REF!</definedName>
    <definedName name="GPRG07" localSheetId="1">#REF!</definedName>
    <definedName name="GPRG07" localSheetId="2">#REF!</definedName>
    <definedName name="GPRG07" localSheetId="3">#REF!</definedName>
    <definedName name="GPRG07" localSheetId="5">#REF!</definedName>
    <definedName name="GPRG07" localSheetId="6">#REF!</definedName>
    <definedName name="GPRG07" localSheetId="7">#REF!</definedName>
    <definedName name="GPRG07" localSheetId="8">#REF!</definedName>
    <definedName name="GPRG07">#REF!</definedName>
    <definedName name="GPRG08" localSheetId="0">#REF!</definedName>
    <definedName name="GPRG08" localSheetId="1">#REF!</definedName>
    <definedName name="GPRG08" localSheetId="2">#REF!</definedName>
    <definedName name="GPRG08" localSheetId="3">#REF!</definedName>
    <definedName name="GPRG08" localSheetId="5">#REF!</definedName>
    <definedName name="GPRG08" localSheetId="6">#REF!</definedName>
    <definedName name="GPRG08" localSheetId="7">#REF!</definedName>
    <definedName name="GPRG08" localSheetId="8">#REF!</definedName>
    <definedName name="GPRG08">#REF!</definedName>
    <definedName name="GPRG09" localSheetId="0">#REF!</definedName>
    <definedName name="GPRG09" localSheetId="1">#REF!</definedName>
    <definedName name="GPRG09" localSheetId="2">#REF!</definedName>
    <definedName name="GPRG09" localSheetId="3">#REF!</definedName>
    <definedName name="GPRG09" localSheetId="5">#REF!</definedName>
    <definedName name="GPRG09" localSheetId="6">#REF!</definedName>
    <definedName name="GPRG09" localSheetId="7">#REF!</definedName>
    <definedName name="GPRG09" localSheetId="8">#REF!</definedName>
    <definedName name="GPRG09">#REF!</definedName>
    <definedName name="GPRG10" localSheetId="0">#REF!</definedName>
    <definedName name="GPRG10" localSheetId="1">#REF!</definedName>
    <definedName name="GPRG10" localSheetId="2">#REF!</definedName>
    <definedName name="GPRG10" localSheetId="3">#REF!</definedName>
    <definedName name="GPRG10" localSheetId="5">#REF!</definedName>
    <definedName name="GPRG10" localSheetId="6">#REF!</definedName>
    <definedName name="GPRG10" localSheetId="7">#REF!</definedName>
    <definedName name="GPRG10" localSheetId="8">#REF!</definedName>
    <definedName name="GPRG10">#REF!</definedName>
    <definedName name="GPRG11" localSheetId="0">#REF!</definedName>
    <definedName name="GPRG11" localSheetId="1">#REF!</definedName>
    <definedName name="GPRG11" localSheetId="2">#REF!</definedName>
    <definedName name="GPRG11" localSheetId="3">#REF!</definedName>
    <definedName name="GPRG11" localSheetId="5">#REF!</definedName>
    <definedName name="GPRG11" localSheetId="6">#REF!</definedName>
    <definedName name="GPRG11" localSheetId="7">#REF!</definedName>
    <definedName name="GPRG11" localSheetId="8">#REF!</definedName>
    <definedName name="GPRG11">#REF!</definedName>
    <definedName name="GPS" localSheetId="0">[10]BANPRO99!#REF!</definedName>
    <definedName name="GPS" localSheetId="1">[10]BANPRO99!#REF!</definedName>
    <definedName name="GPS" localSheetId="2">[10]BANPRO99!#REF!</definedName>
    <definedName name="GPS" localSheetId="3">[10]BANPRO99!#REF!</definedName>
    <definedName name="GPS" localSheetId="5">[10]BANPRO99!#REF!</definedName>
    <definedName name="GPS" localSheetId="6">[10]BANPRO99!#REF!</definedName>
    <definedName name="GPS" localSheetId="7">[10]BANPRO99!#REF!</definedName>
    <definedName name="GPS" localSheetId="8">[10]BANPRO99!#REF!</definedName>
    <definedName name="GPS">[10]BANPRO99!#REF!</definedName>
    <definedName name="GTtoNoProgRamos" localSheetId="1">'[33]GP Ramos'!$A$1:$N$11204</definedName>
    <definedName name="GTtoNoProgRamos">'[33]GP Ramos'!$A$1:$N$11204</definedName>
    <definedName name="HABERES">#N/A</definedName>
    <definedName name="HJK" localSheetId="0">[1]!ABR&amp;[1]!MAY&amp;[1]!JUN&amp;[1]!JUL&amp;[1]!AGO&amp;[1]!SEP</definedName>
    <definedName name="HJK" localSheetId="1">[3]!ABR&amp;[3]!MAY&amp;[3]!JUN&amp;[3]!JUL&amp;[3]!AGO&amp;[3]!SEP</definedName>
    <definedName name="HJK" localSheetId="2">[2]!ABR&amp;[2]!MAY&amp;[2]!JUN&amp;[2]!JUL&amp;[2]!AGO&amp;[2]!SEP</definedName>
    <definedName name="HJK" localSheetId="3">[1]!ABR&amp;[1]!MAY&amp;[1]!JUN&amp;[1]!JUL&amp;[1]!AGO&amp;[1]!SEP</definedName>
    <definedName name="HJK" localSheetId="6">[2]!ABR&amp;[2]!MAY&amp;[2]!JUN&amp;[2]!JUL&amp;[2]!AGO&amp;[2]!SEP</definedName>
    <definedName name="HJK" localSheetId="7">[2]!ABR&amp;[2]!MAY&amp;[2]!JUN&amp;[2]!JUL&amp;[2]!AGO&amp;[2]!SEP</definedName>
    <definedName name="HJK">[3]!ABR&amp;[3]!MAY&amp;[3]!JUN&amp;[3]!JUL&amp;[3]!AGO&amp;[3]!SEP</definedName>
    <definedName name="hoja1" localSheetId="0">#REF!</definedName>
    <definedName name="hoja1" localSheetId="1">#REF!</definedName>
    <definedName name="hoja1" localSheetId="2">#REF!</definedName>
    <definedName name="hoja1" localSheetId="3">#REF!</definedName>
    <definedName name="hoja1" localSheetId="5">#REF!</definedName>
    <definedName name="hoja1" localSheetId="6">#REF!</definedName>
    <definedName name="hoja1" localSheetId="7">#REF!</definedName>
    <definedName name="hoja1" localSheetId="8">#REF!</definedName>
    <definedName name="hoja1">#REF!</definedName>
    <definedName name="hoja2" localSheetId="0">#REF!</definedName>
    <definedName name="hoja2" localSheetId="1">#REF!</definedName>
    <definedName name="hoja2" localSheetId="2">#REF!</definedName>
    <definedName name="hoja2" localSheetId="3">#REF!</definedName>
    <definedName name="hoja2" localSheetId="5">#REF!</definedName>
    <definedName name="hoja2" localSheetId="6">#REF!</definedName>
    <definedName name="hoja2" localSheetId="7">#REF!</definedName>
    <definedName name="hoja2" localSheetId="8">#REF!</definedName>
    <definedName name="hoja2">#REF!</definedName>
    <definedName name="hoja3" localSheetId="0">#REF!</definedName>
    <definedName name="hoja3" localSheetId="1">#REF!</definedName>
    <definedName name="hoja3" localSheetId="2">#REF!</definedName>
    <definedName name="hoja3" localSheetId="3">#REF!</definedName>
    <definedName name="hoja3" localSheetId="5">#REF!</definedName>
    <definedName name="hoja3" localSheetId="6">#REF!</definedName>
    <definedName name="hoja3" localSheetId="7">#REF!</definedName>
    <definedName name="hoja3" localSheetId="8">#REF!</definedName>
    <definedName name="hoja3">#REF!</definedName>
    <definedName name="hoja4" localSheetId="0">#REF!+#REF!</definedName>
    <definedName name="hoja4" localSheetId="1">#REF!+#REF!</definedName>
    <definedName name="hoja4" localSheetId="2">#REF!+#REF!</definedName>
    <definedName name="hoja4" localSheetId="3">#REF!+#REF!</definedName>
    <definedName name="hoja4" localSheetId="5">#REF!+#REF!</definedName>
    <definedName name="hoja4" localSheetId="6">#REF!+#REF!</definedName>
    <definedName name="hoja4" localSheetId="7">#REF!+#REF!</definedName>
    <definedName name="hoja4" localSheetId="8">#REF!+#REF!</definedName>
    <definedName name="hoja4">#REF!+#REF!</definedName>
    <definedName name="HT_1" localSheetId="0">#REF!</definedName>
    <definedName name="HT_1" localSheetId="1">#REF!</definedName>
    <definedName name="HT_1" localSheetId="2">#REF!</definedName>
    <definedName name="HT_1" localSheetId="3">#REF!</definedName>
    <definedName name="HT_1" localSheetId="5">#REF!</definedName>
    <definedName name="HT_1" localSheetId="6">#REF!</definedName>
    <definedName name="HT_1" localSheetId="7">#REF!</definedName>
    <definedName name="HT_1" localSheetId="8">#REF!</definedName>
    <definedName name="HT_1">#REF!</definedName>
    <definedName name="I" localSheetId="0">#REF!</definedName>
    <definedName name="I" localSheetId="1">#REF!</definedName>
    <definedName name="I" localSheetId="2">#REF!</definedName>
    <definedName name="I" localSheetId="3">#REF!</definedName>
    <definedName name="I" localSheetId="5">#REF!</definedName>
    <definedName name="I" localSheetId="6">#REF!</definedName>
    <definedName name="I" localSheetId="7">#REF!</definedName>
    <definedName name="I" localSheetId="8">#REF!</definedName>
    <definedName name="I">#REF!</definedName>
    <definedName name="iii" localSheetId="0">#REF!</definedName>
    <definedName name="iii" localSheetId="1">#REF!</definedName>
    <definedName name="iii" localSheetId="2">#REF!</definedName>
    <definedName name="iii" localSheetId="3">#REF!</definedName>
    <definedName name="iii" localSheetId="5">#REF!</definedName>
    <definedName name="iii" localSheetId="6">#REF!</definedName>
    <definedName name="iii" localSheetId="7">#REF!</definedName>
    <definedName name="iii" localSheetId="8">#REF!</definedName>
    <definedName name="iii">#REF!</definedName>
    <definedName name="IMP_APORTA" localSheetId="0">#REF!</definedName>
    <definedName name="IMP_APORTA" localSheetId="1">#REF!</definedName>
    <definedName name="IMP_APORTA" localSheetId="2">#REF!</definedName>
    <definedName name="IMP_APORTA" localSheetId="3">#REF!</definedName>
    <definedName name="IMP_APORTA" localSheetId="5">#REF!</definedName>
    <definedName name="IMP_APORTA" localSheetId="6">#REF!</definedName>
    <definedName name="IMP_APORTA" localSheetId="7">#REF!</definedName>
    <definedName name="IMP_APORTA" localSheetId="8">#REF!</definedName>
    <definedName name="IMP_APORTA">#REF!</definedName>
    <definedName name="IMP_BRUTOT" localSheetId="0">#REF!</definedName>
    <definedName name="IMP_BRUTOT" localSheetId="1">#REF!</definedName>
    <definedName name="IMP_BRUTOT" localSheetId="2">#REF!</definedName>
    <definedName name="IMP_BRUTOT" localSheetId="3">#REF!</definedName>
    <definedName name="IMP_BRUTOT" localSheetId="5">#REF!</definedName>
    <definedName name="IMP_BRUTOT" localSheetId="6">#REF!</definedName>
    <definedName name="IMP_BRUTOT" localSheetId="7">#REF!</definedName>
    <definedName name="IMP_BRUTOT" localSheetId="8">#REF!</definedName>
    <definedName name="IMP_BRUTOT">#REF!</definedName>
    <definedName name="imp_control" localSheetId="0">#REF!</definedName>
    <definedName name="imp_control" localSheetId="1">#REF!</definedName>
    <definedName name="imp_control" localSheetId="2">#REF!</definedName>
    <definedName name="imp_control" localSheetId="3">#REF!</definedName>
    <definedName name="imp_control" localSheetId="5">#REF!</definedName>
    <definedName name="imp_control" localSheetId="6">#REF!</definedName>
    <definedName name="imp_control" localSheetId="7">#REF!</definedName>
    <definedName name="imp_control" localSheetId="8">#REF!</definedName>
    <definedName name="imp_control">#REF!</definedName>
    <definedName name="Imprimir_área_IM" localSheetId="0">#REF!</definedName>
    <definedName name="Imprimir_área_IM" localSheetId="1">#REF!</definedName>
    <definedName name="Imprimir_área_IM" localSheetId="2">#REF!</definedName>
    <definedName name="Imprimir_área_IM" localSheetId="3">#REF!</definedName>
    <definedName name="Imprimir_área_IM" localSheetId="5">#REF!</definedName>
    <definedName name="Imprimir_área_IM" localSheetId="6">#REF!</definedName>
    <definedName name="Imprimir_área_IM" localSheetId="7">#REF!</definedName>
    <definedName name="Imprimir_área_IM" localSheetId="8">#REF!</definedName>
    <definedName name="Imprimir_área_IM">#REF!</definedName>
    <definedName name="IMSS96" localSheetId="0">#REF!</definedName>
    <definedName name="IMSS96" localSheetId="1">#REF!</definedName>
    <definedName name="IMSS96" localSheetId="2">#REF!</definedName>
    <definedName name="IMSS96" localSheetId="3">#REF!</definedName>
    <definedName name="IMSS96" localSheetId="5">#REF!</definedName>
    <definedName name="IMSS96" localSheetId="6">#REF!</definedName>
    <definedName name="IMSS96" localSheetId="7">#REF!</definedName>
    <definedName name="IMSS96" localSheetId="8">#REF!</definedName>
    <definedName name="IMSS96">#REF!</definedName>
    <definedName name="IMSSE" localSheetId="1">'[19] '!$Z$99:$AE$143</definedName>
    <definedName name="IMSSE">'[19] '!$Z$99:$AE$143</definedName>
    <definedName name="IMSSM" localSheetId="1">'[19] '!$Z$51:$AE$95</definedName>
    <definedName name="IMSSM">'[19] '!$Z$51:$AE$95</definedName>
    <definedName name="IMSSO" localSheetId="1">'[19] '!$Z$3:$AE$47</definedName>
    <definedName name="IMSSO">'[19] '!$Z$3:$AE$47</definedName>
    <definedName name="ISSSTE96" localSheetId="0">#REF!</definedName>
    <definedName name="ISSSTE96" localSheetId="1">#REF!</definedName>
    <definedName name="ISSSTE96" localSheetId="2">#REF!</definedName>
    <definedName name="ISSSTE96" localSheetId="3">#REF!</definedName>
    <definedName name="ISSSTE96" localSheetId="5">#REF!</definedName>
    <definedName name="ISSSTE96" localSheetId="6">#REF!</definedName>
    <definedName name="ISSSTE96" localSheetId="7">#REF!</definedName>
    <definedName name="ISSSTE96" localSheetId="8">#REF!</definedName>
    <definedName name="ISSSTE96">#REF!</definedName>
    <definedName name="ISSSTEE" localSheetId="1">'[19] '!$T$99:$Y$143</definedName>
    <definedName name="ISSSTEE">'[19] '!$T$99:$Y$143</definedName>
    <definedName name="ISSSTEM" localSheetId="1">'[19] '!$T$51:$Y$95</definedName>
    <definedName name="ISSSTEM">'[19] '!$T$51:$Y$95</definedName>
    <definedName name="ISSSTEO" localSheetId="1">'[19] '!$T$3:$Y$47</definedName>
    <definedName name="ISSSTEO">'[19] '!$T$3:$Y$47</definedName>
    <definedName name="IV" localSheetId="0">[10]BANPRO99!#REF!</definedName>
    <definedName name="IV" localSheetId="1">[10]BANPRO99!#REF!</definedName>
    <definedName name="IV" localSheetId="2">[10]BANPRO99!#REF!</definedName>
    <definedName name="IV" localSheetId="3">[10]BANPRO99!#REF!</definedName>
    <definedName name="IV" localSheetId="5">[10]BANPRO99!#REF!</definedName>
    <definedName name="IV" localSheetId="6">[10]BANPRO99!#REF!</definedName>
    <definedName name="IV" localSheetId="7">[10]BANPRO99!#REF!</definedName>
    <definedName name="IV" localSheetId="8">[10]BANPRO99!#REF!</definedName>
    <definedName name="IV">[10]BANPRO99!#REF!</definedName>
    <definedName name="jjj" localSheetId="0">#REF!</definedName>
    <definedName name="jjj" localSheetId="1">#REF!</definedName>
    <definedName name="jjj" localSheetId="2">#REF!</definedName>
    <definedName name="jjj" localSheetId="3">#REF!</definedName>
    <definedName name="jjj" localSheetId="5">#REF!</definedName>
    <definedName name="jjj" localSheetId="6">#REF!</definedName>
    <definedName name="jjj" localSheetId="7">#REF!</definedName>
    <definedName name="jjj" localSheetId="8">#REF!</definedName>
    <definedName name="jjj">#REF!</definedName>
    <definedName name="JUL">"; JULIO.- "&amp;TEXT([12]edofza07!$C$24,"#,##0")</definedName>
    <definedName name="JULIO" localSheetId="0">[1]!FEB&amp;[1]!MAR&amp;[1]!ABR&amp;[1]!MAY&amp;[1]!JUN&amp;[1]!JUL</definedName>
    <definedName name="JULIO" localSheetId="1">[3]!FEB&amp;[3]!MAR&amp;[3]!ABR&amp;[3]!MAY&amp;[3]!JUN&amp;[3]!JUL</definedName>
    <definedName name="JULIO" localSheetId="2">[2]!FEB&amp;[2]!MAR&amp;[2]!ABR&amp;[2]!MAY&amp;[2]!JUN&amp;[2]!JUL</definedName>
    <definedName name="JULIO" localSheetId="3">[1]!FEB&amp;[1]!MAR&amp;[1]!ABR&amp;[1]!MAY&amp;[1]!JUN&amp;[1]!JUL</definedName>
    <definedName name="JULIO" localSheetId="6">[2]!FEB&amp;[2]!MAR&amp;[2]!ABR&amp;[2]!MAY&amp;[2]!JUN&amp;[2]!JUL</definedName>
    <definedName name="JULIO" localSheetId="7">[2]!FEB&amp;[2]!MAR&amp;[2]!ABR&amp;[2]!MAY&amp;[2]!JUN&amp;[2]!JUL</definedName>
    <definedName name="JULIO">[3]!FEB&amp;[3]!MAR&amp;[3]!ABR&amp;[3]!MAY&amp;[3]!JUN&amp;[3]!JUL</definedName>
    <definedName name="JUN">"; JUNIO.- "&amp;TEXT([12]edofza06!$C$24,"#,##0")</definedName>
    <definedName name="kkk" localSheetId="0">#REF!</definedName>
    <definedName name="kkk" localSheetId="1">#REF!</definedName>
    <definedName name="kkk" localSheetId="2">#REF!</definedName>
    <definedName name="kkk" localSheetId="3">#REF!</definedName>
    <definedName name="kkk" localSheetId="5">#REF!</definedName>
    <definedName name="kkk" localSheetId="6">#REF!</definedName>
    <definedName name="kkk" localSheetId="7">#REF!</definedName>
    <definedName name="kkk" localSheetId="8">#REF!</definedName>
    <definedName name="kkk">#REF!</definedName>
    <definedName name="lfc" localSheetId="0">+TEXT(IF(AND(OR(DAY([1]!FECHA)&gt;=1,DAY([1]!FECHA)&lt;=10),MONTH([1]!FECHA)=1),YEAR([1]!FECHA)-1,YEAR([1]!FECHA)),"0")</definedName>
    <definedName name="lfc" localSheetId="1">+TEXT(IF(AND(OR(DAY([3]!FECHA)&gt;=1,DAY([3]!FECHA)&lt;=10),MONTH([3]!FECHA)=1),YEAR([3]!FECHA)-1,YEAR([3]!FECHA)),"0")</definedName>
    <definedName name="lfc" localSheetId="2">+TEXT(IF(AND(OR(DAY([2]!FECHA)&gt;=1,DAY([2]!FECHA)&lt;=10),MONTH([2]!FECHA)=1),YEAR([2]!FECHA)-1,YEAR([2]!FECHA)),"0")</definedName>
    <definedName name="lfc" localSheetId="3">+TEXT(IF(AND(OR(DAY([1]!FECHA)&gt;=1,DAY([1]!FECHA)&lt;=10),MONTH([1]!FECHA)=1),YEAR([1]!FECHA)-1,YEAR([1]!FECHA)),"0")</definedName>
    <definedName name="lfc" localSheetId="6">+TEXT(IF(AND(OR(DAY([2]!FECHA)&gt;=1,DAY([2]!FECHA)&lt;=10),MONTH([2]!FECHA)=1),YEAR([2]!FECHA)-1,YEAR([2]!FECHA)),"0")</definedName>
    <definedName name="lfc" localSheetId="7">+TEXT(IF(AND(OR(DAY([2]!FECHA)&gt;=1,DAY([2]!FECHA)&lt;=10),MONTH([2]!FECHA)=1),YEAR([2]!FECHA)-1,YEAR([2]!FECHA)),"0")</definedName>
    <definedName name="lfc">+TEXT(IF(AND(OR(DAY([3]!FECHA)&gt;=1,DAY([3]!FECHA)&lt;=10),MONTH([3]!FECHA)=1),YEAR([3]!FECHA)-1,YEAR([3]!FECHA)),"0")</definedName>
    <definedName name="LFCE" localSheetId="1">'[19] '!$N$99:$S$143</definedName>
    <definedName name="LFCE">'[19] '!$N$99:$S$143</definedName>
    <definedName name="LFCM" localSheetId="1">'[19] '!$N$51:$S$95</definedName>
    <definedName name="LFCM">'[19] '!$N$51:$S$95</definedName>
    <definedName name="LFCO" localSheetId="1">'[19] '!$N$3:$S$47</definedName>
    <definedName name="LFCO">'[19] '!$N$3:$S$47</definedName>
    <definedName name="lll" localSheetId="0">[1]!OCT&amp;[1]!NOV&amp;[1]!DIC</definedName>
    <definedName name="lll" localSheetId="1">[3]!OCT&amp;[3]!NOV&amp;[3]!DIC</definedName>
    <definedName name="lll" localSheetId="2">[2]!OCT&amp;[2]!NOV&amp;[2]!DIC</definedName>
    <definedName name="lll" localSheetId="3">[1]!OCT&amp;[1]!NOV&amp;[1]!DIC</definedName>
    <definedName name="lll" localSheetId="6">[2]!OCT&amp;[2]!NOV&amp;[2]!DIC</definedName>
    <definedName name="lll" localSheetId="7">[2]!OCT&amp;[2]!NOV&amp;[2]!DIC</definedName>
    <definedName name="lll">[3]!OCT&amp;[3]!NOV&amp;[3]!DIC</definedName>
    <definedName name="LOTE96" localSheetId="0">#REF!</definedName>
    <definedName name="LOTE96" localSheetId="1">#REF!</definedName>
    <definedName name="LOTE96" localSheetId="2">#REF!</definedName>
    <definedName name="LOTE96" localSheetId="3">#REF!</definedName>
    <definedName name="LOTE96" localSheetId="5">#REF!</definedName>
    <definedName name="LOTE96" localSheetId="6">#REF!</definedName>
    <definedName name="LOTE96" localSheetId="7">#REF!</definedName>
    <definedName name="LOTE96" localSheetId="8">#REF!</definedName>
    <definedName name="LOTE96">#REF!</definedName>
    <definedName name="LUCY">#N/A</definedName>
    <definedName name="LYFC96" localSheetId="0">#REF!</definedName>
    <definedName name="LYFC96" localSheetId="1">#REF!</definedName>
    <definedName name="LYFC96" localSheetId="2">#REF!</definedName>
    <definedName name="LYFC96" localSheetId="3">#REF!</definedName>
    <definedName name="LYFC96" localSheetId="5">#REF!</definedName>
    <definedName name="LYFC96" localSheetId="6">#REF!</definedName>
    <definedName name="LYFC96" localSheetId="7">#REF!</definedName>
    <definedName name="LYFC96" localSheetId="8">#REF!</definedName>
    <definedName name="LYFC96">#REF!</definedName>
    <definedName name="m" localSheetId="0">[1]!MAR&amp;[1]!ABR&amp;[1]!MAY&amp;[1]!JUN&amp;[1]!JUL&amp;[1]!AGO</definedName>
    <definedName name="m" localSheetId="1">[3]!MAR&amp;[3]!ABR&amp;[3]!MAY&amp;[3]!JUN&amp;[3]!JUL&amp;[3]!AGO</definedName>
    <definedName name="m" localSheetId="2">[2]!MAR&amp;[2]!ABR&amp;[2]!MAY&amp;[2]!JUN&amp;[2]!JUL&amp;[2]!AGO</definedName>
    <definedName name="m" localSheetId="3">[1]!MAR&amp;[1]!ABR&amp;[1]!MAY&amp;[1]!JUN&amp;[1]!JUL&amp;[1]!AGO</definedName>
    <definedName name="m" localSheetId="6">[2]!MAR&amp;[2]!ABR&amp;[2]!MAY&amp;[2]!JUN&amp;[2]!JUL&amp;[2]!AGO</definedName>
    <definedName name="m" localSheetId="7">[2]!MAR&amp;[2]!ABR&amp;[2]!MAY&amp;[2]!JUN&amp;[2]!JUL&amp;[2]!AGO</definedName>
    <definedName name="m">[3]!MAR&amp;[3]!ABR&amp;[3]!MAY&amp;[3]!JUN&amp;[3]!JUL&amp;[3]!AGO</definedName>
    <definedName name="mamá">'[7]Premisas IMSS'!$M$14</definedName>
    <definedName name="maña">'[7]Premisas IMSS'!$M$13</definedName>
    <definedName name="MAR">"; MARZO.- "&amp;TEXT([12]edofza03!$C$24,"#,##0")</definedName>
    <definedName name="MARI">#N/A</definedName>
    <definedName name="MAS" localSheetId="0" hidden="1">{"Bruto",#N/A,FALSE,"CONV3T.XLS";"Neto",#N/A,FALSE,"CONV3T.XLS";"UnoB",#N/A,FALSE,"CONV3T.XLS";"Bruto",#N/A,FALSE,"CONV4T.XLS";"Neto",#N/A,FALSE,"CONV4T.XLS";"UnoB",#N/A,FALSE,"CONV4T.XLS"}</definedName>
    <definedName name="MAS" localSheetId="1" hidden="1">{"Bruto",#N/A,FALSE,"CONV3T.XLS";"Neto",#N/A,FALSE,"CONV3T.XLS";"UnoB",#N/A,FALSE,"CONV3T.XLS";"Bruto",#N/A,FALSE,"CONV4T.XLS";"Neto",#N/A,FALSE,"CONV4T.XLS";"UnoB",#N/A,FALSE,"CONV4T.XLS"}</definedName>
    <definedName name="MAS" localSheetId="2" hidden="1">{"Bruto",#N/A,FALSE,"CONV3T.XLS";"Neto",#N/A,FALSE,"CONV3T.XLS";"UnoB",#N/A,FALSE,"CONV3T.XLS";"Bruto",#N/A,FALSE,"CONV4T.XLS";"Neto",#N/A,FALSE,"CONV4T.XLS";"UnoB",#N/A,FALSE,"CONV4T.XLS"}</definedName>
    <definedName name="MAS" localSheetId="3" hidden="1">{"Bruto",#N/A,FALSE,"CONV3T.XLS";"Neto",#N/A,FALSE,"CONV3T.XLS";"UnoB",#N/A,FALSE,"CONV3T.XLS";"Bruto",#N/A,FALSE,"CONV4T.XLS";"Neto",#N/A,FALSE,"CONV4T.XLS";"UnoB",#N/A,FALSE,"CONV4T.XLS"}</definedName>
    <definedName name="MAS" localSheetId="5" hidden="1">{"Bruto",#N/A,FALSE,"CONV3T.XLS";"Neto",#N/A,FALSE,"CONV3T.XLS";"UnoB",#N/A,FALSE,"CONV3T.XLS";"Bruto",#N/A,FALSE,"CONV4T.XLS";"Neto",#N/A,FALSE,"CONV4T.XLS";"UnoB",#N/A,FALSE,"CONV4T.XLS"}</definedName>
    <definedName name="MAS" localSheetId="6" hidden="1">{"Bruto",#N/A,FALSE,"CONV3T.XLS";"Neto",#N/A,FALSE,"CONV3T.XLS";"UnoB",#N/A,FALSE,"CONV3T.XLS";"Bruto",#N/A,FALSE,"CONV4T.XLS";"Neto",#N/A,FALSE,"CONV4T.XLS";"UnoB",#N/A,FALSE,"CONV4T.XLS"}</definedName>
    <definedName name="MAS" localSheetId="7" hidden="1">{"Bruto",#N/A,FALSE,"CONV3T.XLS";"Neto",#N/A,FALSE,"CONV3T.XLS";"UnoB",#N/A,FALSE,"CONV3T.XLS";"Bruto",#N/A,FALSE,"CONV4T.XLS";"Neto",#N/A,FALSE,"CONV4T.XLS";"UnoB",#N/A,FALSE,"CONV4T.XLS"}</definedName>
    <definedName name="MAS" localSheetId="8"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"&amp;TEXT([12]edofza05!$C$24,"#,##0")</definedName>
    <definedName name="MES">[12]Hoja1!$A$3</definedName>
    <definedName name="Mesppto" localSheetId="0">#REF!</definedName>
    <definedName name="Mesppto" localSheetId="1">#REF!</definedName>
    <definedName name="Mesppto" localSheetId="2">#REF!</definedName>
    <definedName name="Mesppto" localSheetId="3">#REF!</definedName>
    <definedName name="Mesppto" localSheetId="5">#REF!</definedName>
    <definedName name="Mesppto" localSheetId="6">#REF!</definedName>
    <definedName name="Mesppto" localSheetId="7">#REF!</definedName>
    <definedName name="Mesppto" localSheetId="8">#REF!</definedName>
    <definedName name="Mesppto">#REF!</definedName>
    <definedName name="METAS" localSheetId="0">[10]BANPRO99!#REF!</definedName>
    <definedName name="METAS" localSheetId="1">[10]BANPRO99!#REF!</definedName>
    <definedName name="METAS" localSheetId="2">[10]BANPRO99!#REF!</definedName>
    <definedName name="METAS" localSheetId="3">[10]BANPRO99!#REF!</definedName>
    <definedName name="METAS" localSheetId="5">[10]BANPRO99!#REF!</definedName>
    <definedName name="METAS" localSheetId="6">[10]BANPRO99!#REF!</definedName>
    <definedName name="METAS" localSheetId="7">[10]BANPRO99!#REF!</definedName>
    <definedName name="METAS" localSheetId="8">[10]BANPRO99!#REF!</definedName>
    <definedName name="METAS">[10]BANPRO99!#REF!</definedName>
    <definedName name="Modif00" localSheetId="0">#REF!</definedName>
    <definedName name="Modif00" localSheetId="1">#REF!</definedName>
    <definedName name="Modif00" localSheetId="2">#REF!</definedName>
    <definedName name="Modif00" localSheetId="3">#REF!</definedName>
    <definedName name="Modif00" localSheetId="5">#REF!</definedName>
    <definedName name="Modif00" localSheetId="6">#REF!</definedName>
    <definedName name="Modif00" localSheetId="7">#REF!</definedName>
    <definedName name="Modif00" localSheetId="8">#REF!</definedName>
    <definedName name="Modif00">#REF!</definedName>
    <definedName name="mor" localSheetId="0" hidden="1">{"Bruto",#N/A,FALSE,"CONV3T.XLS";"Neto",#N/A,FALSE,"CONV3T.XLS";"UnoB",#N/A,FALSE,"CONV3T.XLS";"Bruto",#N/A,FALSE,"CONV4T.XLS";"Neto",#N/A,FALSE,"CONV4T.XLS";"UnoB",#N/A,FALSE,"CONV4T.XLS"}</definedName>
    <definedName name="mor" localSheetId="1" hidden="1">{"Bruto",#N/A,FALSE,"CONV3T.XLS";"Neto",#N/A,FALSE,"CONV3T.XLS";"UnoB",#N/A,FALSE,"CONV3T.XLS";"Bruto",#N/A,FALSE,"CONV4T.XLS";"Neto",#N/A,FALSE,"CONV4T.XLS";"UnoB",#N/A,FALSE,"CONV4T.XLS"}</definedName>
    <definedName name="mor" localSheetId="2" hidden="1">{"Bruto",#N/A,FALSE,"CONV3T.XLS";"Neto",#N/A,FALSE,"CONV3T.XLS";"UnoB",#N/A,FALSE,"CONV3T.XLS";"Bruto",#N/A,FALSE,"CONV4T.XLS";"Neto",#N/A,FALSE,"CONV4T.XLS";"UnoB",#N/A,FALSE,"CONV4T.XLS"}</definedName>
    <definedName name="mor" localSheetId="3" hidden="1">{"Bruto",#N/A,FALSE,"CONV3T.XLS";"Neto",#N/A,FALSE,"CONV3T.XLS";"UnoB",#N/A,FALSE,"CONV3T.XLS";"Bruto",#N/A,FALSE,"CONV4T.XLS";"Neto",#N/A,FALSE,"CONV4T.XLS";"UnoB",#N/A,FALSE,"CONV4T.XLS"}</definedName>
    <definedName name="mor" localSheetId="5" hidden="1">{"Bruto",#N/A,FALSE,"CONV3T.XLS";"Neto",#N/A,FALSE,"CONV3T.XLS";"UnoB",#N/A,FALSE,"CONV3T.XLS";"Bruto",#N/A,FALSE,"CONV4T.XLS";"Neto",#N/A,FALSE,"CONV4T.XLS";"UnoB",#N/A,FALSE,"CONV4T.XLS"}</definedName>
    <definedName name="mor" localSheetId="6" hidden="1">{"Bruto",#N/A,FALSE,"CONV3T.XLS";"Neto",#N/A,FALSE,"CONV3T.XLS";"UnoB",#N/A,FALSE,"CONV3T.XLS";"Bruto",#N/A,FALSE,"CONV4T.XLS";"Neto",#N/A,FALSE,"CONV4T.XLS";"UnoB",#N/A,FALSE,"CONV4T.XLS"}</definedName>
    <definedName name="mor" localSheetId="7" hidden="1">{"Bruto",#N/A,FALSE,"CONV3T.XLS";"Neto",#N/A,FALSE,"CONV3T.XLS";"UnoB",#N/A,FALSE,"CONV3T.XLS";"Bruto",#N/A,FALSE,"CONV4T.XLS";"Neto",#N/A,FALSE,"CONV4T.XLS";"UnoB",#N/A,FALSE,"CONV4T.XLS"}</definedName>
    <definedName name="mor" localSheetId="8"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'[7]Premisas IMSS'!$M$15</definedName>
    <definedName name="mun" localSheetId="0">[1]!ABR&amp;[1]!MAY&amp;[1]!JUN&amp;[1]!JUL&amp;[1]!AGO&amp;[1]!SEP</definedName>
    <definedName name="mun" localSheetId="2">[2]!ABR&amp;[2]!MAY&amp;[2]!JUN&amp;[2]!JUL&amp;[2]!AGO&amp;[2]!SEP</definedName>
    <definedName name="mun" localSheetId="3">[1]!ABR&amp;[1]!MAY&amp;[1]!JUN&amp;[1]!JUL&amp;[1]!AGO&amp;[1]!SEP</definedName>
    <definedName name="mun" localSheetId="6">[2]!ABR&amp;[2]!MAY&amp;[2]!JUN&amp;[2]!JUL&amp;[2]!AGO&amp;[2]!SEP</definedName>
    <definedName name="mun" localSheetId="7">[2]!ABR&amp;[2]!MAY&amp;[2]!JUN&amp;[2]!JUL&amp;[2]!AGO&amp;[2]!SEP</definedName>
    <definedName name="mun">[3]!ABR&amp;[3]!MAY&amp;[3]!JUN&amp;[3]!JUL&amp;[3]!AGO&amp;[3]!SEP</definedName>
    <definedName name="NINGUNO" localSheetId="0">[1]!SEP&amp;[1]!OCT&amp;[1]!NOV&amp;[1]!DIC</definedName>
    <definedName name="NINGUNO" localSheetId="1">[3]!SEP&amp;[3]!OCT&amp;[3]!NOV&amp;[3]!DIC</definedName>
    <definedName name="NINGUNO" localSheetId="2">[2]!SEP&amp;[2]!OCT&amp;[2]!NOV&amp;[2]!DIC</definedName>
    <definedName name="NINGUNO" localSheetId="3">[1]!SEP&amp;[1]!OCT&amp;[1]!NOV&amp;[1]!DIC</definedName>
    <definedName name="NINGUNO" localSheetId="6">[2]!SEP&amp;[2]!OCT&amp;[2]!NOV&amp;[2]!DIC</definedName>
    <definedName name="NINGUNO" localSheetId="7">[2]!SEP&amp;[2]!OCT&amp;[2]!NOV&amp;[2]!DIC</definedName>
    <definedName name="NINGUNO">[3]!SEP&amp;[3]!OCT&amp;[3]!NOV&amp;[3]!DIC</definedName>
    <definedName name="NIV">#N/A</definedName>
    <definedName name="NOV">"; NOVIEMBRE.- "&amp;TEXT([12]edofza11!$C$45,"#,##0")</definedName>
    <definedName name="nuevo" localSheetId="0" hidden="1">#REF!</definedName>
    <definedName name="nuevo" localSheetId="1" hidden="1">#REF!</definedName>
    <definedName name="nuevo" localSheetId="2" hidden="1">#REF!</definedName>
    <definedName name="nuevo" localSheetId="3" hidden="1">#REF!</definedName>
    <definedName name="nuevo" localSheetId="5" hidden="1">#REF!</definedName>
    <definedName name="nuevo" localSheetId="6" hidden="1">#REF!</definedName>
    <definedName name="nuevo" localSheetId="7" hidden="1">#REF!</definedName>
    <definedName name="nuevo" localSheetId="8" hidden="1">#REF!</definedName>
    <definedName name="nuevo" hidden="1">#REF!</definedName>
    <definedName name="ñ" localSheetId="0">+TEXT(IF(AND(OR(DAY([1]!FECHA)&gt;=1,DAY([1]!FECHA)&lt;=10),MONTH([1]!FECHA)=1),YEAR([1]!FECHA)-1,YEAR([1]!FECHA)),"0")</definedName>
    <definedName name="ñ" localSheetId="1">+TEXT(IF(AND(OR(DAY([3]!FECHA)&gt;=1,DAY([3]!FECHA)&lt;=10),MONTH([3]!FECHA)=1),YEAR([3]!FECHA)-1,YEAR([3]!FECHA)),"0")</definedName>
    <definedName name="ñ" localSheetId="2">+TEXT(IF(AND(OR(DAY([2]!FECHA)&gt;=1,DAY([2]!FECHA)&lt;=10),MONTH([2]!FECHA)=1),YEAR([2]!FECHA)-1,YEAR([2]!FECHA)),"0")</definedName>
    <definedName name="ñ" localSheetId="3">+TEXT(IF(AND(OR(DAY([1]!FECHA)&gt;=1,DAY([1]!FECHA)&lt;=10),MONTH([1]!FECHA)=1),YEAR([1]!FECHA)-1,YEAR([1]!FECHA)),"0")</definedName>
    <definedName name="ñ" localSheetId="6">+TEXT(IF(AND(OR(DAY([2]!FECHA)&gt;=1,DAY([2]!FECHA)&lt;=10),MONTH([2]!FECHA)=1),YEAR([2]!FECHA)-1,YEAR([2]!FECHA)),"0")</definedName>
    <definedName name="ñ" localSheetId="7">+TEXT(IF(AND(OR(DAY([2]!FECHA)&gt;=1,DAY([2]!FECHA)&lt;=10),MONTH([2]!FECHA)=1),YEAR([2]!FECHA)-1,YEAR([2]!FECHA)),"0")</definedName>
    <definedName name="ñ">+TEXT(IF(AND(OR(DAY([3]!FECHA)&gt;=1,DAY([3]!FECHA)&lt;=10),MONTH([3]!FECHA)=1),YEAR([3]!FECHA)-1,YEAR([3]!FECHA)),"0")</definedName>
    <definedName name="ÑÑÑ" localSheetId="0">[1]!AGO&amp;[1]!SEP&amp;[1]!OCT&amp;[1]!NOV&amp;[1]!DIC</definedName>
    <definedName name="ÑÑÑ" localSheetId="1">[3]!AGO&amp;[3]!SEP&amp;[3]!OCT&amp;[3]!NOV&amp;[3]!DIC</definedName>
    <definedName name="ÑÑÑ" localSheetId="2">[2]!AGO&amp;[2]!SEP&amp;[2]!OCT&amp;[2]!NOV&amp;[2]!DIC</definedName>
    <definedName name="ÑÑÑ" localSheetId="3">[1]!AGO&amp;[1]!SEP&amp;[1]!OCT&amp;[1]!NOV&amp;[1]!DIC</definedName>
    <definedName name="ÑÑÑ" localSheetId="6">[2]!AGO&amp;[2]!SEP&amp;[2]!OCT&amp;[2]!NOV&amp;[2]!DIC</definedName>
    <definedName name="ÑÑÑ" localSheetId="7">[2]!AGO&amp;[2]!SEP&amp;[2]!OCT&amp;[2]!NOV&amp;[2]!DIC</definedName>
    <definedName name="ÑÑÑ">[3]!AGO&amp;[3]!SEP&amp;[3]!OCT&amp;[3]!NOV&amp;[3]!DIC</definedName>
    <definedName name="OBRA_DEF">#N/A</definedName>
    <definedName name="OCT">"; OCTUBRE.- "&amp;TEXT([12]edofza10!$C$24,"#,##0")</definedName>
    <definedName name="oic">[34]oics!$C$2:$D$21</definedName>
    <definedName name="oooo" localSheetId="0">#REF!</definedName>
    <definedName name="oooo" localSheetId="1">#REF!</definedName>
    <definedName name="oooo" localSheetId="2">#REF!</definedName>
    <definedName name="oooo" localSheetId="3">#REF!</definedName>
    <definedName name="oooo" localSheetId="5">#REF!</definedName>
    <definedName name="oooo" localSheetId="6">#REF!</definedName>
    <definedName name="oooo" localSheetId="7">#REF!</definedName>
    <definedName name="oooo" localSheetId="8">#REF!</definedName>
    <definedName name="oooo">#REF!</definedName>
    <definedName name="p" localSheetId="0">[35]SPC!#REF!</definedName>
    <definedName name="p" localSheetId="1">[35]SPC!#REF!</definedName>
    <definedName name="p" localSheetId="2">[35]SPC!#REF!</definedName>
    <definedName name="p" localSheetId="3">[35]SPC!#REF!</definedName>
    <definedName name="p" localSheetId="5">[35]SPC!#REF!</definedName>
    <definedName name="p" localSheetId="6">[35]SPC!#REF!</definedName>
    <definedName name="p" localSheetId="7">[35]SPC!#REF!</definedName>
    <definedName name="p" localSheetId="8">[35]SPC!#REF!</definedName>
    <definedName name="p">[35]SPC!#REF!</definedName>
    <definedName name="PAD" localSheetId="0">[10]BANPRO99!#REF!</definedName>
    <definedName name="PAD" localSheetId="1">[10]BANPRO99!#REF!</definedName>
    <definedName name="PAD" localSheetId="2">[10]BANPRO99!#REF!</definedName>
    <definedName name="PAD" localSheetId="3">[10]BANPRO99!#REF!</definedName>
    <definedName name="PAD" localSheetId="5">[10]BANPRO99!#REF!</definedName>
    <definedName name="PAD" localSheetId="6">[10]BANPRO99!#REF!</definedName>
    <definedName name="PAD" localSheetId="7">[10]BANPRO99!#REF!</definedName>
    <definedName name="PAD" localSheetId="8">[10]BANPRO99!#REF!</definedName>
    <definedName name="PAD">[10]BANPRO99!#REF!</definedName>
    <definedName name="paj" localSheetId="0" hidden="1">{"Bruto",#N/A,FALSE,"CONV3T.XLS";"Neto",#N/A,FALSE,"CONV3T.XLS";"UnoB",#N/A,FALSE,"CONV3T.XLS";"Bruto",#N/A,FALSE,"CONV4T.XLS";"Neto",#N/A,FALSE,"CONV4T.XLS";"UnoB",#N/A,FALSE,"CONV4T.XLS"}</definedName>
    <definedName name="paj" localSheetId="1" hidden="1">{"Bruto",#N/A,FALSE,"CONV3T.XLS";"Neto",#N/A,FALSE,"CONV3T.XLS";"UnoB",#N/A,FALSE,"CONV3T.XLS";"Bruto",#N/A,FALSE,"CONV4T.XLS";"Neto",#N/A,FALSE,"CONV4T.XLS";"UnoB",#N/A,FALSE,"CONV4T.XLS"}</definedName>
    <definedName name="paj" localSheetId="2" hidden="1">{"Bruto",#N/A,FALSE,"CONV3T.XLS";"Neto",#N/A,FALSE,"CONV3T.XLS";"UnoB",#N/A,FALSE,"CONV3T.XLS";"Bruto",#N/A,FALSE,"CONV4T.XLS";"Neto",#N/A,FALSE,"CONV4T.XLS";"UnoB",#N/A,FALSE,"CONV4T.XLS"}</definedName>
    <definedName name="paj" localSheetId="3" hidden="1">{"Bruto",#N/A,FALSE,"CONV3T.XLS";"Neto",#N/A,FALSE,"CONV3T.XLS";"UnoB",#N/A,FALSE,"CONV3T.XLS";"Bruto",#N/A,FALSE,"CONV4T.XLS";"Neto",#N/A,FALSE,"CONV4T.XLS";"UnoB",#N/A,FALSE,"CONV4T.XLS"}</definedName>
    <definedName name="paj" localSheetId="5" hidden="1">{"Bruto",#N/A,FALSE,"CONV3T.XLS";"Neto",#N/A,FALSE,"CONV3T.XLS";"UnoB",#N/A,FALSE,"CONV3T.XLS";"Bruto",#N/A,FALSE,"CONV4T.XLS";"Neto",#N/A,FALSE,"CONV4T.XLS";"UnoB",#N/A,FALSE,"CONV4T.XLS"}</definedName>
    <definedName name="paj" localSheetId="6" hidden="1">{"Bruto",#N/A,FALSE,"CONV3T.XLS";"Neto",#N/A,FALSE,"CONV3T.XLS";"UnoB",#N/A,FALSE,"CONV3T.XLS";"Bruto",#N/A,FALSE,"CONV4T.XLS";"Neto",#N/A,FALSE,"CONV4T.XLS";"UnoB",#N/A,FALSE,"CONV4T.XLS"}</definedName>
    <definedName name="paj" localSheetId="7" hidden="1">{"Bruto",#N/A,FALSE,"CONV3T.XLS";"Neto",#N/A,FALSE,"CONV3T.XLS";"UnoB",#N/A,FALSE,"CONV3T.XLS";"Bruto",#N/A,FALSE,"CONV4T.XLS";"Neto",#N/A,FALSE,"CONV4T.XLS";"UnoB",#N/A,FALSE,"CONV4T.XLS"}</definedName>
    <definedName name="paj" localSheetId="8"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'[7]Premisas IMSS'!$M$15</definedName>
    <definedName name="PARTE" localSheetId="0">#REF!</definedName>
    <definedName name="PARTE" localSheetId="1">#REF!</definedName>
    <definedName name="PARTE" localSheetId="2">#REF!</definedName>
    <definedName name="PARTE" localSheetId="3">#REF!</definedName>
    <definedName name="PARTE" localSheetId="5">#REF!</definedName>
    <definedName name="PARTE" localSheetId="6">#REF!</definedName>
    <definedName name="PARTE" localSheetId="7">#REF!</definedName>
    <definedName name="PARTE" localSheetId="8">#REF!</definedName>
    <definedName name="PARTE">#REF!</definedName>
    <definedName name="PCONS" localSheetId="0">[10]BANPRO99!#REF!</definedName>
    <definedName name="PCONS" localSheetId="1">[10]BANPRO99!#REF!</definedName>
    <definedName name="PCONS" localSheetId="2">[10]BANPRO99!#REF!</definedName>
    <definedName name="PCONS" localSheetId="3">[10]BANPRO99!#REF!</definedName>
    <definedName name="PCONS" localSheetId="5">[10]BANPRO99!#REF!</definedName>
    <definedName name="PCONS" localSheetId="6">[10]BANPRO99!#REF!</definedName>
    <definedName name="PCONS" localSheetId="7">[10]BANPRO99!#REF!</definedName>
    <definedName name="PCONS" localSheetId="8">[10]BANPRO99!#REF!</definedName>
    <definedName name="PCONS">[10]BANPRO99!#REF!</definedName>
    <definedName name="pec" localSheetId="0">#REF!</definedName>
    <definedName name="pec" localSheetId="1">#REF!</definedName>
    <definedName name="pec" localSheetId="2">#REF!</definedName>
    <definedName name="pec" localSheetId="3">#REF!</definedName>
    <definedName name="pec" localSheetId="5">#REF!</definedName>
    <definedName name="pec" localSheetId="6">#REF!</definedName>
    <definedName name="pec" localSheetId="7">#REF!</definedName>
    <definedName name="pec" localSheetId="8">#REF!</definedName>
    <definedName name="pec">#REF!</definedName>
    <definedName name="pef" localSheetId="0">#REF!</definedName>
    <definedName name="pef" localSheetId="1">#REF!</definedName>
    <definedName name="pef" localSheetId="2">#REF!</definedName>
    <definedName name="pef" localSheetId="3">#REF!</definedName>
    <definedName name="pef" localSheetId="5">#REF!</definedName>
    <definedName name="pef" localSheetId="6">#REF!</definedName>
    <definedName name="pef" localSheetId="7">#REF!</definedName>
    <definedName name="pef" localSheetId="8">#REF!</definedName>
    <definedName name="pef">#REF!</definedName>
    <definedName name="PEMEXE" localSheetId="1">'[19] '!$B$99:$G$143</definedName>
    <definedName name="PEMEXE">'[19] '!$B$99:$G$143</definedName>
    <definedName name="PEMEXM" localSheetId="1">'[19] '!$B$51:$G$95</definedName>
    <definedName name="PEMEXM">'[19] '!$B$51:$G$95</definedName>
    <definedName name="PEMEXO" localSheetId="1">'[19] '!$B$3:$G$47</definedName>
    <definedName name="PEMEXO">'[19] '!$B$3:$G$47</definedName>
    <definedName name="PER_EST1">#N/A</definedName>
    <definedName name="PER_EST2">#N/A</definedName>
    <definedName name="PER_REAL1">#N/A</definedName>
    <definedName name="PER_REAL2">#N/A</definedName>
    <definedName name="PEyM" localSheetId="0">[10]BANPRO99!#REF!</definedName>
    <definedName name="PEyM" localSheetId="1">[10]BANPRO99!#REF!</definedName>
    <definedName name="PEyM" localSheetId="2">[10]BANPRO99!#REF!</definedName>
    <definedName name="PEyM" localSheetId="3">[10]BANPRO99!#REF!</definedName>
    <definedName name="PEyM" localSheetId="5">[10]BANPRO99!#REF!</definedName>
    <definedName name="PEyM" localSheetId="6">[10]BANPRO99!#REF!</definedName>
    <definedName name="PEyM" localSheetId="7">[10]BANPRO99!#REF!</definedName>
    <definedName name="PEyM" localSheetId="8">[10]BANPRO99!#REF!</definedName>
    <definedName name="PEyM">[10]BANPRO99!#REF!</definedName>
    <definedName name="PGPS" localSheetId="0">[10]BANPRO99!#REF!</definedName>
    <definedName name="PGPS" localSheetId="1">[10]BANPRO99!#REF!</definedName>
    <definedName name="PGPS" localSheetId="2">[10]BANPRO99!#REF!</definedName>
    <definedName name="PGPS" localSheetId="3">[10]BANPRO99!#REF!</definedName>
    <definedName name="PGPS" localSheetId="5">[10]BANPRO99!#REF!</definedName>
    <definedName name="PGPS" localSheetId="6">[10]BANPRO99!#REF!</definedName>
    <definedName name="PGPS" localSheetId="7">[10]BANPRO99!#REF!</definedName>
    <definedName name="PGPS" localSheetId="8">[10]BANPRO99!#REF!</definedName>
    <definedName name="PGPS">[10]BANPRO99!#REF!</definedName>
    <definedName name="PIBR" localSheetId="0">#REF!</definedName>
    <definedName name="PIBR" localSheetId="1">#REF!</definedName>
    <definedName name="PIBR" localSheetId="2">#REF!</definedName>
    <definedName name="PIBR" localSheetId="3">#REF!</definedName>
    <definedName name="PIBR" localSheetId="5">#REF!</definedName>
    <definedName name="PIBR" localSheetId="6">#REF!</definedName>
    <definedName name="PIBR" localSheetId="7">#REF!</definedName>
    <definedName name="PIBR" localSheetId="8">#REF!</definedName>
    <definedName name="PIBR">#REF!</definedName>
    <definedName name="PIV" localSheetId="0">[10]BANPRO99!#REF!</definedName>
    <definedName name="PIV" localSheetId="1">[10]BANPRO99!#REF!</definedName>
    <definedName name="PIV" localSheetId="2">[10]BANPRO99!#REF!</definedName>
    <definedName name="PIV" localSheetId="3">[10]BANPRO99!#REF!</definedName>
    <definedName name="PIV" localSheetId="5">[10]BANPRO99!#REF!</definedName>
    <definedName name="PIV" localSheetId="6">[10]BANPRO99!#REF!</definedName>
    <definedName name="PIV" localSheetId="7">[10]BANPRO99!#REF!</definedName>
    <definedName name="PIV" localSheetId="8">[10]BANPRO99!#REF!</definedName>
    <definedName name="PIV">[10]BANPRO99!#REF!</definedName>
    <definedName name="PLAZAS">#N/A</definedName>
    <definedName name="PLAZAS2">#N/A</definedName>
    <definedName name="POA" localSheetId="0">[1]!OCT&amp;[1]!NOV&amp;[1]!DIC</definedName>
    <definedName name="POA" localSheetId="1">[3]!OCT&amp;[3]!NOV&amp;[3]!DIC</definedName>
    <definedName name="POA" localSheetId="2">[2]!OCT&amp;[2]!NOV&amp;[2]!DIC</definedName>
    <definedName name="POA" localSheetId="3">[1]!OCT&amp;[1]!NOV&amp;[1]!DIC</definedName>
    <definedName name="POA" localSheetId="6">[2]!OCT&amp;[2]!NOV&amp;[2]!DIC</definedName>
    <definedName name="POA" localSheetId="7">[2]!OCT&amp;[2]!NOV&amp;[2]!DIC</definedName>
    <definedName name="POA">[3]!OCT&amp;[3]!NOV&amp;[3]!DIC</definedName>
    <definedName name="POADO7" localSheetId="0">[1]!JUL&amp;[1]!AGO&amp;[1]!SEP&amp;[1]!OCT&amp;[1]!NOV</definedName>
    <definedName name="POADO7" localSheetId="1">[3]!JUL&amp;[3]!AGO&amp;[3]!SEP&amp;[3]!OCT&amp;[3]!NOV</definedName>
    <definedName name="POADO7" localSheetId="2">[2]!JUL&amp;[2]!AGO&amp;[2]!SEP&amp;[2]!OCT&amp;[2]!NOV</definedName>
    <definedName name="POADO7" localSheetId="3">[1]!JUL&amp;[1]!AGO&amp;[1]!SEP&amp;[1]!OCT&amp;[1]!NOV</definedName>
    <definedName name="POADO7" localSheetId="6">[2]!JUL&amp;[2]!AGO&amp;[2]!SEP&amp;[2]!OCT&amp;[2]!NOV</definedName>
    <definedName name="POADO7" localSheetId="7">[2]!JUL&amp;[2]!AGO&amp;[2]!SEP&amp;[2]!OCT&amp;[2]!NOV</definedName>
    <definedName name="POADO7">[3]!JUL&amp;[3]!AGO&amp;[3]!SEP&amp;[3]!OCT&amp;[3]!NOV</definedName>
    <definedName name="porcentaje" localSheetId="0">'[20]BASE DEFINITIVA 2002'!#REF!</definedName>
    <definedName name="porcentaje" localSheetId="1">'[20]BASE DEFINITIVA 2002'!#REF!</definedName>
    <definedName name="porcentaje" localSheetId="2">'[20]BASE DEFINITIVA 2002'!#REF!</definedName>
    <definedName name="porcentaje" localSheetId="3">'[20]BASE DEFINITIVA 2002'!#REF!</definedName>
    <definedName name="porcentaje" localSheetId="5">'[20]BASE DEFINITIVA 2002'!#REF!</definedName>
    <definedName name="porcentaje" localSheetId="6">'[20]BASE DEFINITIVA 2002'!#REF!</definedName>
    <definedName name="porcentaje" localSheetId="7">'[20]BASE DEFINITIVA 2002'!#REF!</definedName>
    <definedName name="porcentaje" localSheetId="8">'[20]BASE DEFINITIVA 2002'!#REF!</definedName>
    <definedName name="porcentaje">'[20]BASE DEFINITIVA 2002'!#REF!</definedName>
    <definedName name="PP">[34]pps!$I$10:$J$1730</definedName>
    <definedName name="pppp" localSheetId="0">#REF!</definedName>
    <definedName name="pppp" localSheetId="1">#REF!</definedName>
    <definedName name="pppp" localSheetId="2">#REF!</definedName>
    <definedName name="pppp" localSheetId="3">#REF!</definedName>
    <definedName name="pppp" localSheetId="5">#REF!</definedName>
    <definedName name="pppp" localSheetId="6">#REF!</definedName>
    <definedName name="pppp" localSheetId="7">#REF!</definedName>
    <definedName name="pppp" localSheetId="8">#REF!</definedName>
    <definedName name="pppp">#REF!</definedName>
    <definedName name="PRCV" localSheetId="0">[10]BANPRO99!#REF!</definedName>
    <definedName name="PRCV" localSheetId="1">[10]BANPRO99!#REF!</definedName>
    <definedName name="PRCV" localSheetId="2">[10]BANPRO99!#REF!</definedName>
    <definedName name="PRCV" localSheetId="3">[10]BANPRO99!#REF!</definedName>
    <definedName name="PRCV" localSheetId="5">[10]BANPRO99!#REF!</definedName>
    <definedName name="PRCV" localSheetId="6">[10]BANPRO99!#REF!</definedName>
    <definedName name="PRCV" localSheetId="7">[10]BANPRO99!#REF!</definedName>
    <definedName name="PRCV" localSheetId="8">[10]BANPRO99!#REF!</definedName>
    <definedName name="PRCV">[10]BANPRO99!#REF!</definedName>
    <definedName name="PRESUPUESTO_1997" localSheetId="0">#REF!</definedName>
    <definedName name="PRESUPUESTO_1997" localSheetId="1">#REF!</definedName>
    <definedName name="PRESUPUESTO_1997" localSheetId="2">#REF!</definedName>
    <definedName name="PRESUPUESTO_1997" localSheetId="3">#REF!</definedName>
    <definedName name="PRESUPUESTO_1997" localSheetId="5">#REF!</definedName>
    <definedName name="PRESUPUESTO_1997" localSheetId="6">#REF!</definedName>
    <definedName name="PRESUPUESTO_1997" localSheetId="7">#REF!</definedName>
    <definedName name="PRESUPUESTO_1997" localSheetId="8">#REF!</definedName>
    <definedName name="PRESUPUESTO_1997">#REF!</definedName>
    <definedName name="PRIMAPS">#N/A</definedName>
    <definedName name="Print_Area_MI" localSheetId="0">[16]FP1996!#REF!</definedName>
    <definedName name="Print_Area_MI" localSheetId="1">[16]FP1996!#REF!</definedName>
    <definedName name="Print_Area_MI" localSheetId="2">[16]FP1996!#REF!</definedName>
    <definedName name="Print_Area_MI" localSheetId="3">[16]FP1996!#REF!</definedName>
    <definedName name="Print_Area_MI" localSheetId="5">[16]FP1996!#REF!</definedName>
    <definedName name="Print_Area_MI" localSheetId="6">[16]FP1996!#REF!</definedName>
    <definedName name="Print_Area_MI" localSheetId="7">[16]FP1996!#REF!</definedName>
    <definedName name="Print_Area_MI" localSheetId="8">[16]FP1996!#REF!</definedName>
    <definedName name="Print_Area_MI">[16]FP1996!#REF!</definedName>
    <definedName name="prior" localSheetId="1">'[36]sal 2'!$A$26:$AD$548</definedName>
    <definedName name="prior">'[36]sal 2'!$A$26:$AD$548</definedName>
    <definedName name="Prioritarios" localSheetId="0">#REF!</definedName>
    <definedName name="Prioritarios" localSheetId="1">#REF!</definedName>
    <definedName name="Prioritarios" localSheetId="2">#REF!</definedName>
    <definedName name="Prioritarios" localSheetId="3">#REF!</definedName>
    <definedName name="Prioritarios" localSheetId="5">#REF!</definedName>
    <definedName name="Prioritarios" localSheetId="6">#REF!</definedName>
    <definedName name="Prioritarios" localSheetId="7">#REF!</definedName>
    <definedName name="Prioritarios" localSheetId="8">#REF!</definedName>
    <definedName name="Prioritarios">#REF!</definedName>
    <definedName name="programas" localSheetId="0">#REF!</definedName>
    <definedName name="programas" localSheetId="1">#REF!</definedName>
    <definedName name="programas" localSheetId="2">#REF!</definedName>
    <definedName name="programas" localSheetId="3">#REF!</definedName>
    <definedName name="programas" localSheetId="5">#REF!</definedName>
    <definedName name="programas" localSheetId="6">#REF!</definedName>
    <definedName name="programas" localSheetId="7">#REF!</definedName>
    <definedName name="programas" localSheetId="8">#REF!</definedName>
    <definedName name="programas">#REF!</definedName>
    <definedName name="PROY1" localSheetId="1">#N/A</definedName>
    <definedName name="PROY1">#N/A</definedName>
    <definedName name="PROY2" localSheetId="0">+IF([1]!MES=7,[1]!_________AGO1,IF([1]!MES=8,[1]!_________SEP1,IF([1]!MES=9,[1]!_________OCT1,IF([1]!MES=10,[1]!_________NOV1,IF([1]!MES=11,[1]!DIC)))))</definedName>
    <definedName name="PROY2" localSheetId="1">+IF([3]!MES=7,[3]!_________AGO1,IF([3]!MES=8,[3]!_________SEP1,IF([3]!MES=9,[3]!_________OCT1,IF([3]!MES=10,[3]!_________NOV1,IF([3]!MES=11,[3]!DIC)))))</definedName>
    <definedName name="PROY2" localSheetId="2">+IF([2]!MES=7,[2]!_________AGO1,IF([2]!MES=8,[2]!_________SEP1,IF([2]!MES=9,[2]!_________OCT1,IF([2]!MES=10,[2]!_________NOV1,IF([2]!MES=11,[2]!DIC)))))</definedName>
    <definedName name="PROY2" localSheetId="3">+IF([1]!MES=7,[1]!_________AGO1,IF([1]!MES=8,[1]!_________SEP1,IF([1]!MES=9,[1]!_________OCT1,IF([1]!MES=10,[1]!_________NOV1,IF([1]!MES=11,[1]!DIC)))))</definedName>
    <definedName name="PROY2" localSheetId="6">+IF([2]!MES=7,[2]!_________AGO1,IF([2]!MES=8,[2]!_________SEP1,IF([2]!MES=9,[2]!_________OCT1,IF([2]!MES=10,[2]!_________NOV1,IF([2]!MES=11,[2]!DIC)))))</definedName>
    <definedName name="PROY2" localSheetId="7">+IF([2]!MES=7,[2]!_________AGO1,IF([2]!MES=8,[2]!_________SEP1,IF([2]!MES=9,[2]!_________OCT1,IF([2]!MES=10,[2]!_________NOV1,IF([2]!MES=11,[2]!DIC)))))</definedName>
    <definedName name="PROY2">+IF([3]!MES=7,[3]!_________AGO1,IF([3]!MES=8,[3]!_________SEP1,IF([3]!MES=9,[3]!_________OCT1,IF([3]!MES=10,[3]!_________NOV1,IF([3]!MES=11,[3]!DIC)))))</definedName>
    <definedName name="PROY3" localSheetId="0">+IF([1]!MES=1,[1]!_________AGO1,IF([1]!MES=2,[1]!_________SEP1,IF([1]!MES=3,[1]!_________OCT1,IF([1]!MES=4,[1]!_________OCT1,IF([1]!MES=5,[1]!_________NOV1,IF([1]!MES=6,[1]!DIC))))))</definedName>
    <definedName name="PROY3" localSheetId="1">+IF([3]!MES=1,[3]!_________AGO1,IF([3]!MES=2,[3]!_________SEP1,IF([3]!MES=3,[3]!_________OCT1,IF([3]!MES=4,[3]!_________OCT1,IF([3]!MES=5,[3]!_________NOV1,IF([3]!MES=6,[3]!DIC))))))</definedName>
    <definedName name="PROY3" localSheetId="2">+IF([2]!MES=1,[2]!_________AGO1,IF([2]!MES=2,[2]!_________SEP1,IF([2]!MES=3,[2]!_________OCT1,IF([2]!MES=4,[2]!_________OCT1,IF([2]!MES=5,[2]!_________NOV1,IF([2]!MES=6,[2]!DIC))))))</definedName>
    <definedName name="PROY3" localSheetId="3">+IF([1]!MES=1,[1]!_________AGO1,IF([1]!MES=2,[1]!_________SEP1,IF([1]!MES=3,[1]!_________OCT1,IF([1]!MES=4,[1]!_________OCT1,IF([1]!MES=5,[1]!_________NOV1,IF([1]!MES=6,[1]!DIC))))))</definedName>
    <definedName name="PROY3" localSheetId="6">+IF([2]!MES=1,[2]!_________AGO1,IF([2]!MES=2,[2]!_________SEP1,IF([2]!MES=3,[2]!_________OCT1,IF([2]!MES=4,[2]!_________OCT1,IF([2]!MES=5,[2]!_________NOV1,IF([2]!MES=6,[2]!DIC))))))</definedName>
    <definedName name="PROY3" localSheetId="7">+IF([2]!MES=1,[2]!_________AGO1,IF([2]!MES=2,[2]!_________SEP1,IF([2]!MES=3,[2]!_________OCT1,IF([2]!MES=4,[2]!_________OCT1,IF([2]!MES=5,[2]!_________NOV1,IF([2]!MES=6,[2]!DIC))))))</definedName>
    <definedName name="PROY3">+IF([3]!MES=1,[3]!_________AGO1,IF([3]!MES=2,[3]!_________SEP1,IF([3]!MES=3,[3]!_________OCT1,IF([3]!MES=4,[3]!_________OCT1,IF([3]!MES=5,[3]!_________NOV1,IF([3]!MES=6,[3]!DIC))))))</definedName>
    <definedName name="PRT" localSheetId="0">[10]BANPRO99!#REF!</definedName>
    <definedName name="PRT" localSheetId="1">[10]BANPRO99!#REF!</definedName>
    <definedName name="PRT" localSheetId="2">[10]BANPRO99!#REF!</definedName>
    <definedName name="PRT" localSheetId="3">[10]BANPRO99!#REF!</definedName>
    <definedName name="PRT" localSheetId="5">[10]BANPRO99!#REF!</definedName>
    <definedName name="PRT" localSheetId="6">[10]BANPRO99!#REF!</definedName>
    <definedName name="PRT" localSheetId="7">[10]BANPRO99!#REF!</definedName>
    <definedName name="PRT" localSheetId="8">[10]BANPRO99!#REF!</definedName>
    <definedName name="PRT">[10]BANPRO99!#REF!</definedName>
    <definedName name="PSF" localSheetId="0">[10]BANPRO99!#REF!</definedName>
    <definedName name="PSF" localSheetId="1">[10]BANPRO99!#REF!</definedName>
    <definedName name="PSF" localSheetId="2">[10]BANPRO99!#REF!</definedName>
    <definedName name="PSF" localSheetId="3">[10]BANPRO99!#REF!</definedName>
    <definedName name="PSF" localSheetId="5">[10]BANPRO99!#REF!</definedName>
    <definedName name="PSF" localSheetId="6">[10]BANPRO99!#REF!</definedName>
    <definedName name="PSF" localSheetId="7">[10]BANPRO99!#REF!</definedName>
    <definedName name="PSF" localSheetId="8">[10]BANPRO99!#REF!</definedName>
    <definedName name="PSF">[10]BANPRO99!#REF!</definedName>
    <definedName name="pta" localSheetId="0">#REF!</definedName>
    <definedName name="pta" localSheetId="1">#REF!</definedName>
    <definedName name="pta" localSheetId="2">#REF!</definedName>
    <definedName name="pta" localSheetId="3">#REF!</definedName>
    <definedName name="pta" localSheetId="5">#REF!</definedName>
    <definedName name="pta" localSheetId="6">#REF!</definedName>
    <definedName name="pta" localSheetId="7">#REF!</definedName>
    <definedName name="pta" localSheetId="8">#REF!</definedName>
    <definedName name="pta">#REF!</definedName>
    <definedName name="ptb" localSheetId="0">#REF!</definedName>
    <definedName name="ptb" localSheetId="1">#REF!</definedName>
    <definedName name="ptb" localSheetId="2">#REF!</definedName>
    <definedName name="ptb" localSheetId="3">#REF!</definedName>
    <definedName name="ptb" localSheetId="5">#REF!</definedName>
    <definedName name="ptb" localSheetId="6">#REF!</definedName>
    <definedName name="ptb" localSheetId="7">#REF!</definedName>
    <definedName name="ptb" localSheetId="8">#REF!</definedName>
    <definedName name="ptb">#REF!</definedName>
    <definedName name="ptc" localSheetId="0">#REF!</definedName>
    <definedName name="ptc" localSheetId="1">#REF!</definedName>
    <definedName name="ptc" localSheetId="2">#REF!</definedName>
    <definedName name="ptc" localSheetId="3">#REF!</definedName>
    <definedName name="ptc" localSheetId="5">#REF!</definedName>
    <definedName name="ptc" localSheetId="6">#REF!</definedName>
    <definedName name="ptc" localSheetId="7">#REF!</definedName>
    <definedName name="ptc" localSheetId="8">#REF!</definedName>
    <definedName name="ptc">#REF!</definedName>
    <definedName name="ptd" localSheetId="0">#REF!</definedName>
    <definedName name="ptd" localSheetId="1">#REF!</definedName>
    <definedName name="ptd" localSheetId="2">#REF!</definedName>
    <definedName name="ptd" localSheetId="3">#REF!</definedName>
    <definedName name="ptd" localSheetId="5">#REF!</definedName>
    <definedName name="ptd" localSheetId="6">#REF!</definedName>
    <definedName name="ptd" localSheetId="7">#REF!</definedName>
    <definedName name="ptd" localSheetId="8">#REF!</definedName>
    <definedName name="ptd">#REF!</definedName>
    <definedName name="pte" localSheetId="0">#REF!</definedName>
    <definedName name="pte" localSheetId="1">#REF!</definedName>
    <definedName name="pte" localSheetId="2">#REF!</definedName>
    <definedName name="pte" localSheetId="3">#REF!</definedName>
    <definedName name="pte" localSheetId="5">#REF!</definedName>
    <definedName name="pte" localSheetId="6">#REF!</definedName>
    <definedName name="pte" localSheetId="7">#REF!</definedName>
    <definedName name="pte" localSheetId="8">#REF!</definedName>
    <definedName name="pte">#REF!</definedName>
    <definedName name="QQQ" localSheetId="0">#REF!</definedName>
    <definedName name="QQQ" localSheetId="1">#REF!</definedName>
    <definedName name="QQQ" localSheetId="2">#REF!</definedName>
    <definedName name="QQQ" localSheetId="3">#REF!</definedName>
    <definedName name="QQQ" localSheetId="5">#REF!</definedName>
    <definedName name="QQQ" localSheetId="6">#REF!</definedName>
    <definedName name="QQQ" localSheetId="7">#REF!</definedName>
    <definedName name="QQQ" localSheetId="8">#REF!</definedName>
    <definedName name="QQQ">#REF!</definedName>
    <definedName name="qww" localSheetId="0">[1]!FEB&amp;[1]!MAR&amp;[1]!ABR&amp;[1]!MAY&amp;[1]!JUN&amp;[1]!JUL</definedName>
    <definedName name="qww" localSheetId="1">[3]!FEB&amp;[3]!MAR&amp;[3]!ABR&amp;[3]!MAY&amp;[3]!JUN&amp;[3]!JUL</definedName>
    <definedName name="qww" localSheetId="2">[2]!FEB&amp;[2]!MAR&amp;[2]!ABR&amp;[2]!MAY&amp;[2]!JUN&amp;[2]!JUL</definedName>
    <definedName name="qww" localSheetId="3">[1]!FEB&amp;[1]!MAR&amp;[1]!ABR&amp;[1]!MAY&amp;[1]!JUN&amp;[1]!JUL</definedName>
    <definedName name="qww" localSheetId="6">[2]!FEB&amp;[2]!MAR&amp;[2]!ABR&amp;[2]!MAY&amp;[2]!JUN&amp;[2]!JUL</definedName>
    <definedName name="qww" localSheetId="7">[2]!FEB&amp;[2]!MAR&amp;[2]!ABR&amp;[2]!MAY&amp;[2]!JUN&amp;[2]!JUL</definedName>
    <definedName name="qww">[3]!FEB&amp;[3]!MAR&amp;[3]!ABR&amp;[3]!MAY&amp;[3]!JUN&amp;[3]!JUL</definedName>
    <definedName name="R_Bife" localSheetId="1">'[37]ADEC II'!$A$1:$A$1016</definedName>
    <definedName name="R_Bife">'[37]ADEC II'!$A$1:$A$1016</definedName>
    <definedName name="ra">'[38]cat ramos'!$A$10:$B$52</definedName>
    <definedName name="ramo" localSheetId="0">#REF!</definedName>
    <definedName name="ramo" localSheetId="1">#REF!</definedName>
    <definedName name="ramo" localSheetId="2">#REF!</definedName>
    <definedName name="ramo" localSheetId="3">#REF!</definedName>
    <definedName name="ramo" localSheetId="5">#REF!</definedName>
    <definedName name="ramo" localSheetId="6">#REF!</definedName>
    <definedName name="ramo" localSheetId="7">#REF!</definedName>
    <definedName name="ramo" localSheetId="8">#REF!</definedName>
    <definedName name="ramo">#REF!</definedName>
    <definedName name="Ramo_Rubro" localSheetId="0">#REF!</definedName>
    <definedName name="Ramo_Rubro" localSheetId="1">#REF!</definedName>
    <definedName name="Ramo_Rubro" localSheetId="2">#REF!</definedName>
    <definedName name="Ramo_Rubro" localSheetId="3">#REF!</definedName>
    <definedName name="Ramo_Rubro" localSheetId="5">#REF!</definedName>
    <definedName name="Ramo_Rubro" localSheetId="6">#REF!</definedName>
    <definedName name="Ramo_Rubro" localSheetId="7">#REF!</definedName>
    <definedName name="Ramo_Rubro" localSheetId="8">#REF!</definedName>
    <definedName name="Ramo_Rubro">#REF!</definedName>
    <definedName name="ramoscierredos2003" localSheetId="0">#REF!</definedName>
    <definedName name="ramoscierredos2003" localSheetId="1">#REF!</definedName>
    <definedName name="ramoscierredos2003" localSheetId="2">#REF!</definedName>
    <definedName name="ramoscierredos2003" localSheetId="3">#REF!</definedName>
    <definedName name="ramoscierredos2003" localSheetId="5">#REF!</definedName>
    <definedName name="ramoscierredos2003" localSheetId="6">#REF!</definedName>
    <definedName name="ramoscierredos2003" localSheetId="7">#REF!</definedName>
    <definedName name="ramoscierredos2003" localSheetId="8">#REF!</definedName>
    <definedName name="ramoscierredos2003">#REF!</definedName>
    <definedName name="ramoscierreuno2003" localSheetId="0">#REF!</definedName>
    <definedName name="ramoscierreuno2003" localSheetId="1">#REF!</definedName>
    <definedName name="ramoscierreuno2003" localSheetId="2">#REF!</definedName>
    <definedName name="ramoscierreuno2003" localSheetId="3">#REF!</definedName>
    <definedName name="ramoscierreuno2003" localSheetId="5">#REF!</definedName>
    <definedName name="ramoscierreuno2003" localSheetId="6">#REF!</definedName>
    <definedName name="ramoscierreuno2003" localSheetId="7">#REF!</definedName>
    <definedName name="ramoscierreuno2003" localSheetId="8">#REF!</definedName>
    <definedName name="ramoscierreuno2003">#REF!</definedName>
    <definedName name="ramosdos2002" localSheetId="0">#REF!</definedName>
    <definedName name="ramosdos2002" localSheetId="1">#REF!</definedName>
    <definedName name="ramosdos2002" localSheetId="2">#REF!</definedName>
    <definedName name="ramosdos2002" localSheetId="3">#REF!</definedName>
    <definedName name="ramosdos2002" localSheetId="5">#REF!</definedName>
    <definedName name="ramosdos2002" localSheetId="6">#REF!</definedName>
    <definedName name="ramosdos2002" localSheetId="7">#REF!</definedName>
    <definedName name="ramosdos2002" localSheetId="8">#REF!</definedName>
    <definedName name="ramosdos2002">#REF!</definedName>
    <definedName name="ramosuno2002" localSheetId="0">#REF!</definedName>
    <definedName name="ramosuno2002" localSheetId="1">#REF!</definedName>
    <definedName name="ramosuno2002" localSheetId="2">#REF!</definedName>
    <definedName name="ramosuno2002" localSheetId="3">#REF!</definedName>
    <definedName name="ramosuno2002" localSheetId="5">#REF!</definedName>
    <definedName name="ramosuno2002" localSheetId="6">#REF!</definedName>
    <definedName name="ramosuno2002" localSheetId="7">#REF!</definedName>
    <definedName name="ramosuno2002" localSheetId="8">#REF!</definedName>
    <definedName name="ramosuno2002">#REF!</definedName>
    <definedName name="RANGO">#N/A</definedName>
    <definedName name="RANGO2">#N/A</definedName>
    <definedName name="RCV" localSheetId="0">[10]BANPRO99!#REF!</definedName>
    <definedName name="RCV" localSheetId="1">[10]BANPRO99!#REF!</definedName>
    <definedName name="RCV" localSheetId="2">[10]BANPRO99!#REF!</definedName>
    <definedName name="RCV" localSheetId="3">[10]BANPRO99!#REF!</definedName>
    <definedName name="RCV" localSheetId="5">[10]BANPRO99!#REF!</definedName>
    <definedName name="RCV" localSheetId="6">[10]BANPRO99!#REF!</definedName>
    <definedName name="RCV" localSheetId="7">[10]BANPRO99!#REF!</definedName>
    <definedName name="RCV" localSheetId="8">[10]BANPRO99!#REF!</definedName>
    <definedName name="RCV">[10]BANPRO99!#REF!</definedName>
    <definedName name="reducciones" localSheetId="0">#REF!</definedName>
    <definedName name="reducciones" localSheetId="1">#REF!</definedName>
    <definedName name="reducciones" localSheetId="2">#REF!</definedName>
    <definedName name="reducciones" localSheetId="3">#REF!</definedName>
    <definedName name="reducciones" localSheetId="5">#REF!</definedName>
    <definedName name="reducciones" localSheetId="6">#REF!</definedName>
    <definedName name="reducciones" localSheetId="7">#REF!</definedName>
    <definedName name="reducciones" localSheetId="8">#REF!</definedName>
    <definedName name="reducciones">#REF!</definedName>
    <definedName name="REG">#N/A</definedName>
    <definedName name="res" localSheetId="0">#REF!</definedName>
    <definedName name="res" localSheetId="1">#REF!</definedName>
    <definedName name="res" localSheetId="2">#REF!</definedName>
    <definedName name="res" localSheetId="3">#REF!</definedName>
    <definedName name="res" localSheetId="5">#REF!</definedName>
    <definedName name="res" localSheetId="6">#REF!</definedName>
    <definedName name="res" localSheetId="7">#REF!</definedName>
    <definedName name="res" localSheetId="8">#REF!</definedName>
    <definedName name="res">#REF!</definedName>
    <definedName name="RF" localSheetId="0">[10]BANPRO99!#REF!</definedName>
    <definedName name="RF" localSheetId="1">[10]BANPRO99!#REF!</definedName>
    <definedName name="RF" localSheetId="2">[10]BANPRO99!#REF!</definedName>
    <definedName name="RF" localSheetId="3">[10]BANPRO99!#REF!</definedName>
    <definedName name="RF" localSheetId="5">[10]BANPRO99!#REF!</definedName>
    <definedName name="RF" localSheetId="6">[10]BANPRO99!#REF!</definedName>
    <definedName name="RF" localSheetId="7">[10]BANPRO99!#REF!</definedName>
    <definedName name="RF" localSheetId="8">[10]BANPRO99!#REF!</definedName>
    <definedName name="RF">[10]BANPRO99!#REF!</definedName>
    <definedName name="RP" localSheetId="0">[10]BANPRO99!#REF!</definedName>
    <definedName name="RP" localSheetId="1">[10]BANPRO99!#REF!</definedName>
    <definedName name="RP" localSheetId="2">[10]BANPRO99!#REF!</definedName>
    <definedName name="RP" localSheetId="3">[10]BANPRO99!#REF!</definedName>
    <definedName name="RP" localSheetId="5">[10]BANPRO99!#REF!</definedName>
    <definedName name="RP" localSheetId="6">[10]BANPRO99!#REF!</definedName>
    <definedName name="RP" localSheetId="7">[10]BANPRO99!#REF!</definedName>
    <definedName name="RP" localSheetId="8">[10]BANPRO99!#REF!</definedName>
    <definedName name="RP">[10]BANPRO99!#REF!</definedName>
    <definedName name="RT" localSheetId="0">[10]BANPRO99!#REF!</definedName>
    <definedName name="RT" localSheetId="1">[10]BANPRO99!#REF!</definedName>
    <definedName name="RT" localSheetId="2">[10]BANPRO99!#REF!</definedName>
    <definedName name="RT" localSheetId="3">[10]BANPRO99!#REF!</definedName>
    <definedName name="RT" localSheetId="5">[10]BANPRO99!#REF!</definedName>
    <definedName name="RT" localSheetId="6">[10]BANPRO99!#REF!</definedName>
    <definedName name="RT" localSheetId="7">[10]BANPRO99!#REF!</definedName>
    <definedName name="RT" localSheetId="8">[10]BANPRO99!#REF!</definedName>
    <definedName name="RT">[10]BANPRO99!#REF!</definedName>
    <definedName name="s" localSheetId="0">[1]!SEP&amp;[1]!OCT&amp;[1]!NOV&amp;[1]!DIC</definedName>
    <definedName name="s" localSheetId="2">[2]!SEP&amp;[2]!OCT&amp;[2]!NOV&amp;[2]!DIC</definedName>
    <definedName name="s" localSheetId="3">[1]!SEP&amp;[1]!OCT&amp;[1]!NOV&amp;[1]!DIC</definedName>
    <definedName name="s" localSheetId="6">[2]!SEP&amp;[2]!OCT&amp;[2]!NOV&amp;[2]!DIC</definedName>
    <definedName name="s" localSheetId="7">[2]!SEP&amp;[2]!OCT&amp;[2]!NOV&amp;[2]!DIC</definedName>
    <definedName name="s">[3]!SEP&amp;[3]!OCT&amp;[3]!NOV&amp;[3]!DIC</definedName>
    <definedName name="sa" localSheetId="0">#REF!</definedName>
    <definedName name="sa" localSheetId="1">#REF!</definedName>
    <definedName name="sa" localSheetId="2">#REF!</definedName>
    <definedName name="sa" localSheetId="3">#REF!</definedName>
    <definedName name="sa" localSheetId="5">#REF!</definedName>
    <definedName name="sa" localSheetId="6">#REF!</definedName>
    <definedName name="sa" localSheetId="7">#REF!</definedName>
    <definedName name="sa" localSheetId="8">#REF!</definedName>
    <definedName name="sa">#REF!</definedName>
    <definedName name="saasa" localSheetId="0" hidden="1">{"Bruto",#N/A,FALSE,"CONV3T.XLS";"Neto",#N/A,FALSE,"CONV3T.XLS";"UnoB",#N/A,FALSE,"CONV3T.XLS";"Bruto",#N/A,FALSE,"CONV4T.XLS";"Neto",#N/A,FALSE,"CONV4T.XLS";"UnoB",#N/A,FALSE,"CONV4T.XLS"}</definedName>
    <definedName name="saasa" localSheetId="1" hidden="1">{"Bruto",#N/A,FALSE,"CONV3T.XLS";"Neto",#N/A,FALSE,"CONV3T.XLS";"UnoB",#N/A,FALSE,"CONV3T.XLS";"Bruto",#N/A,FALSE,"CONV4T.XLS";"Neto",#N/A,FALSE,"CONV4T.XLS";"UnoB",#N/A,FALSE,"CONV4T.XLS"}</definedName>
    <definedName name="saasa" localSheetId="2" hidden="1">{"Bruto",#N/A,FALSE,"CONV3T.XLS";"Neto",#N/A,FALSE,"CONV3T.XLS";"UnoB",#N/A,FALSE,"CONV3T.XLS";"Bruto",#N/A,FALSE,"CONV4T.XLS";"Neto",#N/A,FALSE,"CONV4T.XLS";"UnoB",#N/A,FALSE,"CONV4T.XLS"}</definedName>
    <definedName name="saasa" localSheetId="3" hidden="1">{"Bruto",#N/A,FALSE,"CONV3T.XLS";"Neto",#N/A,FALSE,"CONV3T.XLS";"UnoB",#N/A,FALSE,"CONV3T.XLS";"Bruto",#N/A,FALSE,"CONV4T.XLS";"Neto",#N/A,FALSE,"CONV4T.XLS";"UnoB",#N/A,FALSE,"CONV4T.XLS"}</definedName>
    <definedName name="saasa" localSheetId="5" hidden="1">{"Bruto",#N/A,FALSE,"CONV3T.XLS";"Neto",#N/A,FALSE,"CONV3T.XLS";"UnoB",#N/A,FALSE,"CONV3T.XLS";"Bruto",#N/A,FALSE,"CONV4T.XLS";"Neto",#N/A,FALSE,"CONV4T.XLS";"UnoB",#N/A,FALSE,"CONV4T.XLS"}</definedName>
    <definedName name="saasa" localSheetId="6" hidden="1">{"Bruto",#N/A,FALSE,"CONV3T.XLS";"Neto",#N/A,FALSE,"CONV3T.XLS";"UnoB",#N/A,FALSE,"CONV3T.XLS";"Bruto",#N/A,FALSE,"CONV4T.XLS";"Neto",#N/A,FALSE,"CONV4T.XLS";"UnoB",#N/A,FALSE,"CONV4T.XLS"}</definedName>
    <definedName name="saasa" localSheetId="7" hidden="1">{"Bruto",#N/A,FALSE,"CONV3T.XLS";"Neto",#N/A,FALSE,"CONV3T.XLS";"UnoB",#N/A,FALSE,"CONV3T.XLS";"Bruto",#N/A,FALSE,"CONV4T.XLS";"Neto",#N/A,FALSE,"CONV4T.XLS";"UnoB",#N/A,FALSE,"CONV4T.XLS"}</definedName>
    <definedName name="saasa" localSheetId="8"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0" hidden="1">{#N/A,#N/A,FALSE,"TOT";#N/A,#N/A,FALSE,"PEP";#N/A,#N/A,FALSE,"REF";#N/A,#N/A,FALSE,"GAS";#N/A,#N/A,FALSE,"PET";#N/A,#N/A,FALSE,"COR"}</definedName>
    <definedName name="sasaas" localSheetId="1" hidden="1">{#N/A,#N/A,FALSE,"TOT";#N/A,#N/A,FALSE,"PEP";#N/A,#N/A,FALSE,"REF";#N/A,#N/A,FALSE,"GAS";#N/A,#N/A,FALSE,"PET";#N/A,#N/A,FALSE,"COR"}</definedName>
    <definedName name="sasaas" localSheetId="2" hidden="1">{#N/A,#N/A,FALSE,"TOT";#N/A,#N/A,FALSE,"PEP";#N/A,#N/A,FALSE,"REF";#N/A,#N/A,FALSE,"GAS";#N/A,#N/A,FALSE,"PET";#N/A,#N/A,FALSE,"COR"}</definedName>
    <definedName name="sasaas" localSheetId="3" hidden="1">{#N/A,#N/A,FALSE,"TOT";#N/A,#N/A,FALSE,"PEP";#N/A,#N/A,FALSE,"REF";#N/A,#N/A,FALSE,"GAS";#N/A,#N/A,FALSE,"PET";#N/A,#N/A,FALSE,"COR"}</definedName>
    <definedName name="sasaas" localSheetId="5" hidden="1">{#N/A,#N/A,FALSE,"TOT";#N/A,#N/A,FALSE,"PEP";#N/A,#N/A,FALSE,"REF";#N/A,#N/A,FALSE,"GAS";#N/A,#N/A,FALSE,"PET";#N/A,#N/A,FALSE,"COR"}</definedName>
    <definedName name="sasaas" localSheetId="6" hidden="1">{#N/A,#N/A,FALSE,"TOT";#N/A,#N/A,FALSE,"PEP";#N/A,#N/A,FALSE,"REF";#N/A,#N/A,FALSE,"GAS";#N/A,#N/A,FALSE,"PET";#N/A,#N/A,FALSE,"COR"}</definedName>
    <definedName name="sasaas" localSheetId="7" hidden="1">{#N/A,#N/A,FALSE,"TOT";#N/A,#N/A,FALSE,"PEP";#N/A,#N/A,FALSE,"REF";#N/A,#N/A,FALSE,"GAS";#N/A,#N/A,FALSE,"PET";#N/A,#N/A,FALSE,"COR"}</definedName>
    <definedName name="sasaas" localSheetId="8" hidden="1">{#N/A,#N/A,FALSE,"TOT";#N/A,#N/A,FALSE,"PEP";#N/A,#N/A,FALSE,"REF";#N/A,#N/A,FALSE,"GAS";#N/A,#N/A,FALSE,"PET";#N/A,#N/A,FALSE,"COR"}</definedName>
    <definedName name="sasaas" hidden="1">{#N/A,#N/A,FALSE,"TOT";#N/A,#N/A,FALSE,"PEP";#N/A,#N/A,FALSE,"REF";#N/A,#N/A,FALSE,"GAS";#N/A,#N/A,FALSE,"PET";#N/A,#N/A,FALSE,"COR"}</definedName>
    <definedName name="sb" localSheetId="0">#REF!</definedName>
    <definedName name="sb" localSheetId="1">#REF!</definedName>
    <definedName name="sb" localSheetId="2">#REF!</definedName>
    <definedName name="sb" localSheetId="3">#REF!</definedName>
    <definedName name="sb" localSheetId="5">#REF!</definedName>
    <definedName name="sb" localSheetId="6">#REF!</definedName>
    <definedName name="sb" localSheetId="7">#REF!</definedName>
    <definedName name="sb" localSheetId="8">#REF!</definedName>
    <definedName name="sb">#REF!</definedName>
    <definedName name="sc" localSheetId="0">#REF!</definedName>
    <definedName name="sc" localSheetId="1">#REF!</definedName>
    <definedName name="sc" localSheetId="2">#REF!</definedName>
    <definedName name="sc" localSheetId="3">#REF!</definedName>
    <definedName name="sc" localSheetId="5">#REF!</definedName>
    <definedName name="sc" localSheetId="6">#REF!</definedName>
    <definedName name="sc" localSheetId="7">#REF!</definedName>
    <definedName name="sc" localSheetId="8">#REF!</definedName>
    <definedName name="sc">#REF!</definedName>
    <definedName name="SCHP">'[7]Premisas IMSS'!$M$13</definedName>
    <definedName name="sd" localSheetId="0">#REF!</definedName>
    <definedName name="sd" localSheetId="1">#REF!</definedName>
    <definedName name="sd" localSheetId="2">#REF!</definedName>
    <definedName name="sd" localSheetId="3">#REF!</definedName>
    <definedName name="sd" localSheetId="5">#REF!</definedName>
    <definedName name="sd" localSheetId="6">#REF!</definedName>
    <definedName name="sd" localSheetId="7">#REF!</definedName>
    <definedName name="sd" localSheetId="8">#REF!</definedName>
    <definedName name="sd">#REF!</definedName>
    <definedName name="sds">[29]Presupuesto!$T:$T</definedName>
    <definedName name="sdsdds" localSheetId="0" hidden="1">{"Bruto",#N/A,FALSE,"CONV3T.XLS";"Neto",#N/A,FALSE,"CONV3T.XLS";"UnoB",#N/A,FALSE,"CONV3T.XLS";"Bruto",#N/A,FALSE,"CONV4T.XLS";"Neto",#N/A,FALSE,"CONV4T.XLS";"UnoB",#N/A,FALSE,"CONV4T.XLS"}</definedName>
    <definedName name="sdsdds" localSheetId="1" hidden="1">{"Bruto",#N/A,FALSE,"CONV3T.XLS";"Neto",#N/A,FALSE,"CONV3T.XLS";"UnoB",#N/A,FALSE,"CONV3T.XLS";"Bruto",#N/A,FALSE,"CONV4T.XLS";"Neto",#N/A,FALSE,"CONV4T.XLS";"UnoB",#N/A,FALSE,"CONV4T.XLS"}</definedName>
    <definedName name="sdsdds" localSheetId="2" hidden="1">{"Bruto",#N/A,FALSE,"CONV3T.XLS";"Neto",#N/A,FALSE,"CONV3T.XLS";"UnoB",#N/A,FALSE,"CONV3T.XLS";"Bruto",#N/A,FALSE,"CONV4T.XLS";"Neto",#N/A,FALSE,"CONV4T.XLS";"UnoB",#N/A,FALSE,"CONV4T.XLS"}</definedName>
    <definedName name="sdsdds" localSheetId="3" hidden="1">{"Bruto",#N/A,FALSE,"CONV3T.XLS";"Neto",#N/A,FALSE,"CONV3T.XLS";"UnoB",#N/A,FALSE,"CONV3T.XLS";"Bruto",#N/A,FALSE,"CONV4T.XLS";"Neto",#N/A,FALSE,"CONV4T.XLS";"UnoB",#N/A,FALSE,"CONV4T.XLS"}</definedName>
    <definedName name="sdsdds" localSheetId="5" hidden="1">{"Bruto",#N/A,FALSE,"CONV3T.XLS";"Neto",#N/A,FALSE,"CONV3T.XLS";"UnoB",#N/A,FALSE,"CONV3T.XLS";"Bruto",#N/A,FALSE,"CONV4T.XLS";"Neto",#N/A,FALSE,"CONV4T.XLS";"UnoB",#N/A,FALSE,"CONV4T.XLS"}</definedName>
    <definedName name="sdsdds" localSheetId="6" hidden="1">{"Bruto",#N/A,FALSE,"CONV3T.XLS";"Neto",#N/A,FALSE,"CONV3T.XLS";"UnoB",#N/A,FALSE,"CONV3T.XLS";"Bruto",#N/A,FALSE,"CONV4T.XLS";"Neto",#N/A,FALSE,"CONV4T.XLS";"UnoB",#N/A,FALSE,"CONV4T.XLS"}</definedName>
    <definedName name="sdsdds" localSheetId="7" hidden="1">{"Bruto",#N/A,FALSE,"CONV3T.XLS";"Neto",#N/A,FALSE,"CONV3T.XLS";"UnoB",#N/A,FALSE,"CONV3T.XLS";"Bruto",#N/A,FALSE,"CONV4T.XLS";"Neto",#N/A,FALSE,"CONV4T.XLS";"UnoB",#N/A,FALSE,"CONV4T.XLS"}</definedName>
    <definedName name="sdsdds" localSheetId="8"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0">#REF!</definedName>
    <definedName name="se" localSheetId="1">#REF!</definedName>
    <definedName name="se" localSheetId="2">#REF!</definedName>
    <definedName name="se" localSheetId="3">#REF!</definedName>
    <definedName name="se" localSheetId="5">#REF!</definedName>
    <definedName name="se" localSheetId="6">#REF!</definedName>
    <definedName name="se" localSheetId="7">#REF!</definedName>
    <definedName name="se" localSheetId="8">#REF!</definedName>
    <definedName name="se">#REF!</definedName>
    <definedName name="SEP">"; SEPTIEMBRE.- "&amp;TEXT([12]edofza09!$C$24,"#,##0")</definedName>
    <definedName name="sero" localSheetId="0" hidden="1">{"Bruto",#N/A,FALSE,"CONV3T.XLS";"Neto",#N/A,FALSE,"CONV3T.XLS";"UnoB",#N/A,FALSE,"CONV3T.XLS";"Bruto",#N/A,FALSE,"CONV4T.XLS";"Neto",#N/A,FALSE,"CONV4T.XLS";"UnoB",#N/A,FALSE,"CONV4T.XLS"}</definedName>
    <definedName name="sero" localSheetId="1" hidden="1">{"Bruto",#N/A,FALSE,"CONV3T.XLS";"Neto",#N/A,FALSE,"CONV3T.XLS";"UnoB",#N/A,FALSE,"CONV3T.XLS";"Bruto",#N/A,FALSE,"CONV4T.XLS";"Neto",#N/A,FALSE,"CONV4T.XLS";"UnoB",#N/A,FALSE,"CONV4T.XLS"}</definedName>
    <definedName name="sero" localSheetId="2" hidden="1">{"Bruto",#N/A,FALSE,"CONV3T.XLS";"Neto",#N/A,FALSE,"CONV3T.XLS";"UnoB",#N/A,FALSE,"CONV3T.XLS";"Bruto",#N/A,FALSE,"CONV4T.XLS";"Neto",#N/A,FALSE,"CONV4T.XLS";"UnoB",#N/A,FALSE,"CONV4T.XLS"}</definedName>
    <definedName name="sero" localSheetId="3" hidden="1">{"Bruto",#N/A,FALSE,"CONV3T.XLS";"Neto",#N/A,FALSE,"CONV3T.XLS";"UnoB",#N/A,FALSE,"CONV3T.XLS";"Bruto",#N/A,FALSE,"CONV4T.XLS";"Neto",#N/A,FALSE,"CONV4T.XLS";"UnoB",#N/A,FALSE,"CONV4T.XLS"}</definedName>
    <definedName name="sero" localSheetId="5" hidden="1">{"Bruto",#N/A,FALSE,"CONV3T.XLS";"Neto",#N/A,FALSE,"CONV3T.XLS";"UnoB",#N/A,FALSE,"CONV3T.XLS";"Bruto",#N/A,FALSE,"CONV4T.XLS";"Neto",#N/A,FALSE,"CONV4T.XLS";"UnoB",#N/A,FALSE,"CONV4T.XLS"}</definedName>
    <definedName name="sero" localSheetId="6" hidden="1">{"Bruto",#N/A,FALSE,"CONV3T.XLS";"Neto",#N/A,FALSE,"CONV3T.XLS";"UnoB",#N/A,FALSE,"CONV3T.XLS";"Bruto",#N/A,FALSE,"CONV4T.XLS";"Neto",#N/A,FALSE,"CONV4T.XLS";"UnoB",#N/A,FALSE,"CONV4T.XLS"}</definedName>
    <definedName name="sero" localSheetId="7" hidden="1">{"Bruto",#N/A,FALSE,"CONV3T.XLS";"Neto",#N/A,FALSE,"CONV3T.XLS";"UnoB",#N/A,FALSE,"CONV3T.XLS";"Bruto",#N/A,FALSE,"CONV4T.XLS";"Neto",#N/A,FALSE,"CONV4T.XLS";"UnoB",#N/A,FALSE,"CONV4T.XLS"}</definedName>
    <definedName name="sero" localSheetId="8"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0">[10]BANPRO99!#REF!</definedName>
    <definedName name="SF" localSheetId="1">[10]BANPRO99!#REF!</definedName>
    <definedName name="SF" localSheetId="2">[10]BANPRO99!#REF!</definedName>
    <definedName name="SF" localSheetId="3">[10]BANPRO99!#REF!</definedName>
    <definedName name="SF" localSheetId="5">[10]BANPRO99!#REF!</definedName>
    <definedName name="SF" localSheetId="6">[10]BANPRO99!#REF!</definedName>
    <definedName name="SF" localSheetId="7">[10]BANPRO99!#REF!</definedName>
    <definedName name="SF" localSheetId="8">[10]BANPRO99!#REF!</definedName>
    <definedName name="SF">[10]BANPRO99!#REF!</definedName>
    <definedName name="SHCP" localSheetId="0" hidden="1">#REF!</definedName>
    <definedName name="SHCP" localSheetId="1" hidden="1">#REF!</definedName>
    <definedName name="SHCP" localSheetId="2" hidden="1">#REF!</definedName>
    <definedName name="SHCP" localSheetId="3" hidden="1">#REF!</definedName>
    <definedName name="SHCP" localSheetId="5" hidden="1">#REF!</definedName>
    <definedName name="SHCP" localSheetId="6" hidden="1">#REF!</definedName>
    <definedName name="SHCP" localSheetId="7" hidden="1">#REF!</definedName>
    <definedName name="SHCP" localSheetId="8" hidden="1">#REF!</definedName>
    <definedName name="SHCP" hidden="1">#REF!</definedName>
    <definedName name="sinpec" localSheetId="0">#REF!</definedName>
    <definedName name="sinpec" localSheetId="1">#REF!</definedName>
    <definedName name="sinpec" localSheetId="2">#REF!</definedName>
    <definedName name="sinpec" localSheetId="3">#REF!</definedName>
    <definedName name="sinpec" localSheetId="5">#REF!</definedName>
    <definedName name="sinpec" localSheetId="6">#REF!</definedName>
    <definedName name="sinpec" localSheetId="7">#REF!</definedName>
    <definedName name="sinpec" localSheetId="8">#REF!</definedName>
    <definedName name="sinpec">#REF!</definedName>
    <definedName name="smdf97">'[7]Premisa macro'!$C$4</definedName>
    <definedName name="SPEM96" localSheetId="0">#REF!</definedName>
    <definedName name="SPEM96" localSheetId="1">#REF!</definedName>
    <definedName name="SPEM96" localSheetId="2">#REF!</definedName>
    <definedName name="SPEM96" localSheetId="3">#REF!</definedName>
    <definedName name="SPEM96" localSheetId="5">#REF!</definedName>
    <definedName name="SPEM96" localSheetId="6">#REF!</definedName>
    <definedName name="SPEM96" localSheetId="7">#REF!</definedName>
    <definedName name="SPEM96" localSheetId="8">#REF!</definedName>
    <definedName name="SPEM96">#REF!</definedName>
    <definedName name="sta" localSheetId="0">#REF!</definedName>
    <definedName name="sta" localSheetId="1">#REF!</definedName>
    <definedName name="sta" localSheetId="2">#REF!</definedName>
    <definedName name="sta" localSheetId="3">#REF!</definedName>
    <definedName name="sta" localSheetId="5">#REF!</definedName>
    <definedName name="sta" localSheetId="6">#REF!</definedName>
    <definedName name="sta" localSheetId="7">#REF!</definedName>
    <definedName name="sta" localSheetId="8">#REF!</definedName>
    <definedName name="sta">#REF!</definedName>
    <definedName name="stb" localSheetId="0">#REF!</definedName>
    <definedName name="stb" localSheetId="1">#REF!</definedName>
    <definedName name="stb" localSheetId="2">#REF!</definedName>
    <definedName name="stb" localSheetId="3">#REF!</definedName>
    <definedName name="stb" localSheetId="5">#REF!</definedName>
    <definedName name="stb" localSheetId="6">#REF!</definedName>
    <definedName name="stb" localSheetId="7">#REF!</definedName>
    <definedName name="stb" localSheetId="8">#REF!</definedName>
    <definedName name="stb">#REF!</definedName>
    <definedName name="stc" localSheetId="0">#REF!</definedName>
    <definedName name="stc" localSheetId="1">#REF!</definedName>
    <definedName name="stc" localSheetId="2">#REF!</definedName>
    <definedName name="stc" localSheetId="3">#REF!</definedName>
    <definedName name="stc" localSheetId="5">#REF!</definedName>
    <definedName name="stc" localSheetId="6">#REF!</definedName>
    <definedName name="stc" localSheetId="7">#REF!</definedName>
    <definedName name="stc" localSheetId="8">#REF!</definedName>
    <definedName name="stc">#REF!</definedName>
    <definedName name="std" localSheetId="0">#REF!</definedName>
    <definedName name="std" localSheetId="1">#REF!</definedName>
    <definedName name="std" localSheetId="2">#REF!</definedName>
    <definedName name="std" localSheetId="3">#REF!</definedName>
    <definedName name="std" localSheetId="5">#REF!</definedName>
    <definedName name="std" localSheetId="6">#REF!</definedName>
    <definedName name="std" localSheetId="7">#REF!</definedName>
    <definedName name="std" localSheetId="8">#REF!</definedName>
    <definedName name="std">#REF!</definedName>
    <definedName name="ste" localSheetId="0">#REF!</definedName>
    <definedName name="ste" localSheetId="1">#REF!</definedName>
    <definedName name="ste" localSheetId="2">#REF!</definedName>
    <definedName name="ste" localSheetId="3">#REF!</definedName>
    <definedName name="ste" localSheetId="5">#REF!</definedName>
    <definedName name="ste" localSheetId="6">#REF!</definedName>
    <definedName name="ste" localSheetId="7">#REF!</definedName>
    <definedName name="ste" localSheetId="8">#REF!</definedName>
    <definedName name="ste">#REF!</definedName>
    <definedName name="subfunción" localSheetId="0">#REF!</definedName>
    <definedName name="subfunción" localSheetId="1">#REF!</definedName>
    <definedName name="subfunción" localSheetId="2">#REF!</definedName>
    <definedName name="subfunción" localSheetId="3">#REF!</definedName>
    <definedName name="subfunción" localSheetId="5">#REF!</definedName>
    <definedName name="subfunción" localSheetId="6">#REF!</definedName>
    <definedName name="subfunción" localSheetId="7">#REF!</definedName>
    <definedName name="subfunción" localSheetId="8">#REF!</definedName>
    <definedName name="subfunción">#REF!</definedName>
    <definedName name="syt" localSheetId="0">#REF!</definedName>
    <definedName name="syt" localSheetId="1">#REF!</definedName>
    <definedName name="syt" localSheetId="2">#REF!</definedName>
    <definedName name="syt" localSheetId="3">#REF!</definedName>
    <definedName name="syt" localSheetId="5">#REF!</definedName>
    <definedName name="syt" localSheetId="6">#REF!</definedName>
    <definedName name="syt" localSheetId="7">#REF!</definedName>
    <definedName name="syt" localSheetId="8">#REF!</definedName>
    <definedName name="syt">#REF!</definedName>
    <definedName name="sytc03" localSheetId="0">#REF!</definedName>
    <definedName name="sytc03" localSheetId="1">#REF!</definedName>
    <definedName name="sytc03" localSheetId="2">#REF!</definedName>
    <definedName name="sytc03" localSheetId="3">#REF!</definedName>
    <definedName name="sytc03" localSheetId="5">#REF!</definedName>
    <definedName name="sytc03" localSheetId="6">#REF!</definedName>
    <definedName name="sytc03" localSheetId="7">#REF!</definedName>
    <definedName name="sytc03" localSheetId="8">#REF!</definedName>
    <definedName name="sytc03">#REF!</definedName>
    <definedName name="sytppef" localSheetId="0">#REF!</definedName>
    <definedName name="sytppef" localSheetId="1">#REF!</definedName>
    <definedName name="sytppef" localSheetId="2">#REF!</definedName>
    <definedName name="sytppef" localSheetId="3">#REF!</definedName>
    <definedName name="sytppef" localSheetId="5">#REF!</definedName>
    <definedName name="sytppef" localSheetId="6">#REF!</definedName>
    <definedName name="sytppef" localSheetId="7">#REF!</definedName>
    <definedName name="sytppef" localSheetId="8">#REF!</definedName>
    <definedName name="sytppef">#REF!</definedName>
    <definedName name="SZZXCZXC" localSheetId="0" hidden="1">{"Bruto",#N/A,FALSE,"CONV3T.XLS";"Neto",#N/A,FALSE,"CONV3T.XLS";"UnoB",#N/A,FALSE,"CONV3T.XLS";"Bruto",#N/A,FALSE,"CONV4T.XLS";"Neto",#N/A,FALSE,"CONV4T.XLS";"UnoB",#N/A,FALSE,"CONV4T.XLS"}</definedName>
    <definedName name="SZZXCZXC" localSheetId="1" hidden="1">{"Bruto",#N/A,FALSE,"CONV3T.XLS";"Neto",#N/A,FALSE,"CONV3T.XLS";"UnoB",#N/A,FALSE,"CONV3T.XLS";"Bruto",#N/A,FALSE,"CONV4T.XLS";"Neto",#N/A,FALSE,"CONV4T.XLS";"UnoB",#N/A,FALSE,"CONV4T.XLS"}</definedName>
    <definedName name="SZZXCZXC" localSheetId="2" hidden="1">{"Bruto",#N/A,FALSE,"CONV3T.XLS";"Neto",#N/A,FALSE,"CONV3T.XLS";"UnoB",#N/A,FALSE,"CONV3T.XLS";"Bruto",#N/A,FALSE,"CONV4T.XLS";"Neto",#N/A,FALSE,"CONV4T.XLS";"UnoB",#N/A,FALSE,"CONV4T.XLS"}</definedName>
    <definedName name="SZZXCZXC" localSheetId="3" hidden="1">{"Bruto",#N/A,FALSE,"CONV3T.XLS";"Neto",#N/A,FALSE,"CONV3T.XLS";"UnoB",#N/A,FALSE,"CONV3T.XLS";"Bruto",#N/A,FALSE,"CONV4T.XLS";"Neto",#N/A,FALSE,"CONV4T.XLS";"UnoB",#N/A,FALSE,"CONV4T.XLS"}</definedName>
    <definedName name="SZZXCZXC" localSheetId="5" hidden="1">{"Bruto",#N/A,FALSE,"CONV3T.XLS";"Neto",#N/A,FALSE,"CONV3T.XLS";"UnoB",#N/A,FALSE,"CONV3T.XLS";"Bruto",#N/A,FALSE,"CONV4T.XLS";"Neto",#N/A,FALSE,"CONV4T.XLS";"UnoB",#N/A,FALSE,"CONV4T.XLS"}</definedName>
    <definedName name="SZZXCZXC" localSheetId="6" hidden="1">{"Bruto",#N/A,FALSE,"CONV3T.XLS";"Neto",#N/A,FALSE,"CONV3T.XLS";"UnoB",#N/A,FALSE,"CONV3T.XLS";"Bruto",#N/A,FALSE,"CONV4T.XLS";"Neto",#N/A,FALSE,"CONV4T.XLS";"UnoB",#N/A,FALSE,"CONV4T.XLS"}</definedName>
    <definedName name="SZZXCZXC" localSheetId="7" hidden="1">{"Bruto",#N/A,FALSE,"CONV3T.XLS";"Neto",#N/A,FALSE,"CONV3T.XLS";"UnoB",#N/A,FALSE,"CONV3T.XLS";"Bruto",#N/A,FALSE,"CONV4T.XLS";"Neto",#N/A,FALSE,"CONV4T.XLS";"UnoB",#N/A,FALSE,"CONV4T.XLS"}</definedName>
    <definedName name="SZZXCZXC" localSheetId="8"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'[39]16'!$D$1:$E$15</definedName>
    <definedName name="TABLA01D">'[39]1'!$D$2:$E$14</definedName>
    <definedName name="TABLA04D">'[39]4'!$D$2:$E$34</definedName>
    <definedName name="TABLA06D">'[39]6'!$D$1:$G$15</definedName>
    <definedName name="TABLA1">'[39]1'!$A$1:$B$58</definedName>
    <definedName name="TABLA10">'[39]10'!$A$1:$B$133</definedName>
    <definedName name="TABLA10D">'[39]10'!$D$1:$E$19</definedName>
    <definedName name="TABLA11">'[39]11'!$A$1:$B$57</definedName>
    <definedName name="TABLA12">'[39]12'!$A$1:$B$130</definedName>
    <definedName name="TABLA13">'[39]13'!$A$1:$B$170</definedName>
    <definedName name="TABLA14">'[39]14'!$A$1:$B$100</definedName>
    <definedName name="TABLA14D">'[39]14'!$D$1:$E$21</definedName>
    <definedName name="TABLA15">'[39]15'!$A$1:$B$69</definedName>
    <definedName name="TABLA17">'[39]17'!$A$2:$B$134</definedName>
    <definedName name="TABLA18">'[39]18'!$A$1:$B$100</definedName>
    <definedName name="TABLA19">'[39]19'!$A$1:$B$100</definedName>
    <definedName name="TABLA2">'[39]2'!$A$3:$B$187</definedName>
    <definedName name="TABLA20">'[39]20'!$A$1:$B$100</definedName>
    <definedName name="tabla2002" localSheetId="0">#REF!</definedName>
    <definedName name="tabla2002" localSheetId="1">#REF!</definedName>
    <definedName name="tabla2002" localSheetId="2">#REF!</definedName>
    <definedName name="tabla2002" localSheetId="3">#REF!</definedName>
    <definedName name="tabla2002" localSheetId="5">#REF!</definedName>
    <definedName name="tabla2002" localSheetId="6">#REF!</definedName>
    <definedName name="tabla2002" localSheetId="7">#REF!</definedName>
    <definedName name="tabla2002" localSheetId="8">#REF!</definedName>
    <definedName name="tabla2002">#REF!</definedName>
    <definedName name="TABLA21">'[39]21'!$A$1:$B$67</definedName>
    <definedName name="TABLA22">'[39]22'!$A$1:$B$14</definedName>
    <definedName name="TABLA3">'[39]3'!$A$2:$B$43</definedName>
    <definedName name="TABLA4">'[39]4'!$A$2:$B$31</definedName>
    <definedName name="TABLA5">'[39]5'!$A$1:$B$31</definedName>
    <definedName name="TABLA6">'[39]6'!$A$1:$B$28</definedName>
    <definedName name="TABLA7">'[39]7'!$A$2:$B$23</definedName>
    <definedName name="TABLA8">'[39]8'!$A$1:$B$49</definedName>
    <definedName name="TABLA9">'[39]9'!$A$1:$B$332</definedName>
    <definedName name="TAJJJJ" localSheetId="0" hidden="1">{#N/A,#N/A,FALSE,"TOT";#N/A,#N/A,FALSE,"PEP";#N/A,#N/A,FALSE,"REF";#N/A,#N/A,FALSE,"GAS";#N/A,#N/A,FALSE,"PET";#N/A,#N/A,FALSE,"COR"}</definedName>
    <definedName name="TAJJJJ" localSheetId="1" hidden="1">{#N/A,#N/A,FALSE,"TOT";#N/A,#N/A,FALSE,"PEP";#N/A,#N/A,FALSE,"REF";#N/A,#N/A,FALSE,"GAS";#N/A,#N/A,FALSE,"PET";#N/A,#N/A,FALSE,"COR"}</definedName>
    <definedName name="TAJJJJ" localSheetId="2" hidden="1">{#N/A,#N/A,FALSE,"TOT";#N/A,#N/A,FALSE,"PEP";#N/A,#N/A,FALSE,"REF";#N/A,#N/A,FALSE,"GAS";#N/A,#N/A,FALSE,"PET";#N/A,#N/A,FALSE,"COR"}</definedName>
    <definedName name="TAJJJJ" localSheetId="3" hidden="1">{#N/A,#N/A,FALSE,"TOT";#N/A,#N/A,FALSE,"PEP";#N/A,#N/A,FALSE,"REF";#N/A,#N/A,FALSE,"GAS";#N/A,#N/A,FALSE,"PET";#N/A,#N/A,FALSE,"COR"}</definedName>
    <definedName name="TAJJJJ" localSheetId="5" hidden="1">{#N/A,#N/A,FALSE,"TOT";#N/A,#N/A,FALSE,"PEP";#N/A,#N/A,FALSE,"REF";#N/A,#N/A,FALSE,"GAS";#N/A,#N/A,FALSE,"PET";#N/A,#N/A,FALSE,"COR"}</definedName>
    <definedName name="TAJJJJ" localSheetId="6" hidden="1">{#N/A,#N/A,FALSE,"TOT";#N/A,#N/A,FALSE,"PEP";#N/A,#N/A,FALSE,"REF";#N/A,#N/A,FALSE,"GAS";#N/A,#N/A,FALSE,"PET";#N/A,#N/A,FALSE,"COR"}</definedName>
    <definedName name="TAJJJJ" localSheetId="7" hidden="1">{#N/A,#N/A,FALSE,"TOT";#N/A,#N/A,FALSE,"PEP";#N/A,#N/A,FALSE,"REF";#N/A,#N/A,FALSE,"GAS";#N/A,#N/A,FALSE,"PET";#N/A,#N/A,FALSE,"COR"}</definedName>
    <definedName name="TAJJJJ" localSheetId="8" hidden="1">{#N/A,#N/A,FALSE,"TOT";#N/A,#N/A,FALSE,"PEP";#N/A,#N/A,FALSE,"REF";#N/A,#N/A,FALSE,"GAS";#N/A,#N/A,FALSE,"PET";#N/A,#N/A,FALSE,"COR"}</definedName>
    <definedName name="TAJJJJ" hidden="1">{#N/A,#N/A,FALSE,"TOT";#N/A,#N/A,FALSE,"PEP";#N/A,#N/A,FALSE,"REF";#N/A,#N/A,FALSE,"GAS";#N/A,#N/A,FALSE,"PET";#N/A,#N/A,FALSE,"COR"}</definedName>
    <definedName name="TENER" localSheetId="0" hidden="1">{"Bruto",#N/A,FALSE,"CONV3T.XLS";"Neto",#N/A,FALSE,"CONV3T.XLS";"UnoB",#N/A,FALSE,"CONV3T.XLS";"Bruto",#N/A,FALSE,"CONV4T.XLS";"Neto",#N/A,FALSE,"CONV4T.XLS";"UnoB",#N/A,FALSE,"CONV4T.XLS"}</definedName>
    <definedName name="TENER" localSheetId="1" hidden="1">{"Bruto",#N/A,FALSE,"CONV3T.XLS";"Neto",#N/A,FALSE,"CONV3T.XLS";"UnoB",#N/A,FALSE,"CONV3T.XLS";"Bruto",#N/A,FALSE,"CONV4T.XLS";"Neto",#N/A,FALSE,"CONV4T.XLS";"UnoB",#N/A,FALSE,"CONV4T.XLS"}</definedName>
    <definedName name="TENER" localSheetId="2" hidden="1">{"Bruto",#N/A,FALSE,"CONV3T.XLS";"Neto",#N/A,FALSE,"CONV3T.XLS";"UnoB",#N/A,FALSE,"CONV3T.XLS";"Bruto",#N/A,FALSE,"CONV4T.XLS";"Neto",#N/A,FALSE,"CONV4T.XLS";"UnoB",#N/A,FALSE,"CONV4T.XLS"}</definedName>
    <definedName name="TENER" localSheetId="3" hidden="1">{"Bruto",#N/A,FALSE,"CONV3T.XLS";"Neto",#N/A,FALSE,"CONV3T.XLS";"UnoB",#N/A,FALSE,"CONV3T.XLS";"Bruto",#N/A,FALSE,"CONV4T.XLS";"Neto",#N/A,FALSE,"CONV4T.XLS";"UnoB",#N/A,FALSE,"CONV4T.XLS"}</definedName>
    <definedName name="TENER" localSheetId="5" hidden="1">{"Bruto",#N/A,FALSE,"CONV3T.XLS";"Neto",#N/A,FALSE,"CONV3T.XLS";"UnoB",#N/A,FALSE,"CONV3T.XLS";"Bruto",#N/A,FALSE,"CONV4T.XLS";"Neto",#N/A,FALSE,"CONV4T.XLS";"UnoB",#N/A,FALSE,"CONV4T.XLS"}</definedName>
    <definedName name="TENER" localSheetId="6" hidden="1">{"Bruto",#N/A,FALSE,"CONV3T.XLS";"Neto",#N/A,FALSE,"CONV3T.XLS";"UnoB",#N/A,FALSE,"CONV3T.XLS";"Bruto",#N/A,FALSE,"CONV4T.XLS";"Neto",#N/A,FALSE,"CONV4T.XLS";"UnoB",#N/A,FALSE,"CONV4T.XLS"}</definedName>
    <definedName name="TENER" localSheetId="7" hidden="1">{"Bruto",#N/A,FALSE,"CONV3T.XLS";"Neto",#N/A,FALSE,"CONV3T.XLS";"UnoB",#N/A,FALSE,"CONV3T.XLS";"Bruto",#N/A,FALSE,"CONV4T.XLS";"Neto",#N/A,FALSE,"CONV4T.XLS";"UnoB",#N/A,FALSE,"CONV4T.XLS"}</definedName>
    <definedName name="TENER" localSheetId="8"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0">#REF!</definedName>
    <definedName name="TIT" localSheetId="1">#REF!</definedName>
    <definedName name="TIT" localSheetId="2">#REF!</definedName>
    <definedName name="TIT" localSheetId="3">#REF!</definedName>
    <definedName name="TIT" localSheetId="5">#REF!</definedName>
    <definedName name="TIT" localSheetId="6">#REF!</definedName>
    <definedName name="TIT" localSheetId="7">#REF!</definedName>
    <definedName name="TIT" localSheetId="8">#REF!</definedName>
    <definedName name="TIT">#REF!</definedName>
    <definedName name="TITULO" localSheetId="1">[40]PPQ!$B$3</definedName>
    <definedName name="TITULO">[40]PPQ!$B$3</definedName>
    <definedName name="_xlnm.Print_Titles" localSheetId="0">'Anexo 10'!$4:$7</definedName>
    <definedName name="_xlnm.Print_Titles" localSheetId="1">'Anexo 11'!$4:$7</definedName>
    <definedName name="_xlnm.Print_Titles" localSheetId="3">'Anexo 13'!$4:$7</definedName>
    <definedName name="_xlnm.Print_Titles" localSheetId="4">'Anexo 14'!$4:$7</definedName>
    <definedName name="_xlnm.Print_Titles" localSheetId="5">'Anexo 15'!$4:$7</definedName>
    <definedName name="_xlnm.Print_Titles" localSheetId="7">'Anexo 17'!$1:$7</definedName>
    <definedName name="_xlnm.Print_Titles" localSheetId="8">'Anexo 18'!$4:$7</definedName>
    <definedName name="_xlnm.Print_Titles" localSheetId="9">'Anexo 19'!$4:$7</definedName>
    <definedName name="TODO96" localSheetId="0">#REF!</definedName>
    <definedName name="TODO96" localSheetId="1">#REF!</definedName>
    <definedName name="TODO96" localSheetId="2">#REF!</definedName>
    <definedName name="TODO96" localSheetId="3">#REF!</definedName>
    <definedName name="TODO96" localSheetId="5">#REF!</definedName>
    <definedName name="TODO96" localSheetId="6">#REF!</definedName>
    <definedName name="TODO96" localSheetId="7">#REF!</definedName>
    <definedName name="TODO96" localSheetId="8">#REF!</definedName>
    <definedName name="TODO96">#REF!</definedName>
    <definedName name="TOTAL">#N/A</definedName>
    <definedName name="total_real" localSheetId="0">#REF!</definedName>
    <definedName name="total_real" localSheetId="1">#REF!</definedName>
    <definedName name="total_real" localSheetId="2">#REF!</definedName>
    <definedName name="total_real" localSheetId="3">#REF!</definedName>
    <definedName name="total_real" localSheetId="5">#REF!</definedName>
    <definedName name="total_real" localSheetId="6">#REF!</definedName>
    <definedName name="total_real" localSheetId="7">#REF!</definedName>
    <definedName name="total_real" localSheetId="8">#REF!</definedName>
    <definedName name="total_real">#REF!</definedName>
    <definedName name="TOTAL01" localSheetId="0">#REF!</definedName>
    <definedName name="TOTAL01" localSheetId="1">#REF!</definedName>
    <definedName name="TOTAL01" localSheetId="2">#REF!</definedName>
    <definedName name="TOTAL01" localSheetId="3">#REF!</definedName>
    <definedName name="TOTAL01" localSheetId="5">#REF!</definedName>
    <definedName name="TOTAL01" localSheetId="6">#REF!</definedName>
    <definedName name="TOTAL01" localSheetId="7">#REF!</definedName>
    <definedName name="TOTAL01" localSheetId="8">#REF!</definedName>
    <definedName name="TOTAL01">#REF!</definedName>
    <definedName name="total1">'[31]1'!$I$2:$J$42</definedName>
    <definedName name="TOTAL10">'[31]10'!$J$2:$K$39</definedName>
    <definedName name="TOTAL2">'[31]2'!$J$2:$K$39</definedName>
    <definedName name="TOTAL3">'[31]3'!$J$2:$K$39</definedName>
    <definedName name="TOTAL4">'[31]4'!$J$2:$K$39</definedName>
    <definedName name="TOTAL5">'[31]5'!$J$2:$K$39</definedName>
    <definedName name="TOTAL6">'[31]6'!$J$2:$K$39</definedName>
    <definedName name="TOTAL7">'[31]7'!$J$2:$K$39</definedName>
    <definedName name="TOTAL8">'[31]8'!$J$2:$K$39</definedName>
    <definedName name="TOTAL9">'[31]9'!$J$2:$K$39</definedName>
    <definedName name="tul" localSheetId="0" hidden="1">{"Bruto",#N/A,FALSE,"CONV3T.XLS";"Neto",#N/A,FALSE,"CONV3T.XLS";"UnoB",#N/A,FALSE,"CONV3T.XLS";"Bruto",#N/A,FALSE,"CONV4T.XLS";"Neto",#N/A,FALSE,"CONV4T.XLS";"UnoB",#N/A,FALSE,"CONV4T.XLS"}</definedName>
    <definedName name="tul" localSheetId="1" hidden="1">{"Bruto",#N/A,FALSE,"CONV3T.XLS";"Neto",#N/A,FALSE,"CONV3T.XLS";"UnoB",#N/A,FALSE,"CONV3T.XLS";"Bruto",#N/A,FALSE,"CONV4T.XLS";"Neto",#N/A,FALSE,"CONV4T.XLS";"UnoB",#N/A,FALSE,"CONV4T.XLS"}</definedName>
    <definedName name="tul" localSheetId="2" hidden="1">{"Bruto",#N/A,FALSE,"CONV3T.XLS";"Neto",#N/A,FALSE,"CONV3T.XLS";"UnoB",#N/A,FALSE,"CONV3T.XLS";"Bruto",#N/A,FALSE,"CONV4T.XLS";"Neto",#N/A,FALSE,"CONV4T.XLS";"UnoB",#N/A,FALSE,"CONV4T.XLS"}</definedName>
    <definedName name="tul" localSheetId="3" hidden="1">{"Bruto",#N/A,FALSE,"CONV3T.XLS";"Neto",#N/A,FALSE,"CONV3T.XLS";"UnoB",#N/A,FALSE,"CONV3T.XLS";"Bruto",#N/A,FALSE,"CONV4T.XLS";"Neto",#N/A,FALSE,"CONV4T.XLS";"UnoB",#N/A,FALSE,"CONV4T.XLS"}</definedName>
    <definedName name="tul" localSheetId="5" hidden="1">{"Bruto",#N/A,FALSE,"CONV3T.XLS";"Neto",#N/A,FALSE,"CONV3T.XLS";"UnoB",#N/A,FALSE,"CONV3T.XLS";"Bruto",#N/A,FALSE,"CONV4T.XLS";"Neto",#N/A,FALSE,"CONV4T.XLS";"UnoB",#N/A,FALSE,"CONV4T.XLS"}</definedName>
    <definedName name="tul" localSheetId="6" hidden="1">{"Bruto",#N/A,FALSE,"CONV3T.XLS";"Neto",#N/A,FALSE,"CONV3T.XLS";"UnoB",#N/A,FALSE,"CONV3T.XLS";"Bruto",#N/A,FALSE,"CONV4T.XLS";"Neto",#N/A,FALSE,"CONV4T.XLS";"UnoB",#N/A,FALSE,"CONV4T.XLS"}</definedName>
    <definedName name="tul" localSheetId="7" hidden="1">{"Bruto",#N/A,FALSE,"CONV3T.XLS";"Neto",#N/A,FALSE,"CONV3T.XLS";"UnoB",#N/A,FALSE,"CONV3T.XLS";"Bruto",#N/A,FALSE,"CONV4T.XLS";"Neto",#N/A,FALSE,"CONV4T.XLS";"UnoB",#N/A,FALSE,"CONV4T.XLS"}</definedName>
    <definedName name="tul" localSheetId="8"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 localSheetId="0">[1]!AGO&amp;[1]!SEP&amp;[1]!OCT&amp;[1]!NOV&amp;[1]!DIC</definedName>
    <definedName name="u" localSheetId="1">[3]!AGO&amp;[3]!SEP&amp;[3]!OCT&amp;[3]!NOV&amp;[3]!DIC</definedName>
    <definedName name="u" localSheetId="2">[2]!AGO&amp;[2]!SEP&amp;[2]!OCT&amp;[2]!NOV&amp;[2]!DIC</definedName>
    <definedName name="u" localSheetId="3">[1]!AGO&amp;[1]!SEP&amp;[1]!OCT&amp;[1]!NOV&amp;[1]!DIC</definedName>
    <definedName name="u" localSheetId="6">[2]!AGO&amp;[2]!SEP&amp;[2]!OCT&amp;[2]!NOV&amp;[2]!DIC</definedName>
    <definedName name="u" localSheetId="7">[2]!AGO&amp;[2]!SEP&amp;[2]!OCT&amp;[2]!NOV&amp;[2]!DIC</definedName>
    <definedName name="u">[3]!AGO&amp;[3]!SEP&amp;[3]!OCT&amp;[3]!NOV&amp;[3]!DIC</definedName>
    <definedName name="UPCPICF_VMD50020" localSheetId="0">#REF!</definedName>
    <definedName name="UPCPICF_VMD50020" localSheetId="1">#REF!</definedName>
    <definedName name="UPCPICF_VMD50020" localSheetId="2">#REF!</definedName>
    <definedName name="UPCPICF_VMD50020" localSheetId="3">#REF!</definedName>
    <definedName name="UPCPICF_VMD50020" localSheetId="5">#REF!</definedName>
    <definedName name="UPCPICF_VMD50020" localSheetId="6">#REF!</definedName>
    <definedName name="UPCPICF_VMD50020" localSheetId="7">#REF!</definedName>
    <definedName name="UPCPICF_VMD50020" localSheetId="8">#REF!</definedName>
    <definedName name="UPCPICF_VMD50020">#REF!</definedName>
    <definedName name="UR">[34]urs!$C$10:$D$1332</definedName>
    <definedName name="V_Bife" localSheetId="1">'[37]ADEC II'!$A$1:$Z$1016</definedName>
    <definedName name="V_Bife">'[37]ADEC II'!$A$1:$Z$1016</definedName>
    <definedName name="VARIABLES">#N/A</definedName>
    <definedName name="vcorta" localSheetId="0">#REF!</definedName>
    <definedName name="vcorta" localSheetId="1">#REF!</definedName>
    <definedName name="vcorta" localSheetId="2">#REF!</definedName>
    <definedName name="vcorta" localSheetId="3">#REF!</definedName>
    <definedName name="vcorta" localSheetId="5">#REF!</definedName>
    <definedName name="vcorta" localSheetId="6">#REF!</definedName>
    <definedName name="vcorta" localSheetId="7">#REF!</definedName>
    <definedName name="vcorta" localSheetId="8">#REF!</definedName>
    <definedName name="vcorta">#REF!</definedName>
    <definedName name="Vertientes" localSheetId="0">#REF!</definedName>
    <definedName name="Vertientes" localSheetId="1">#REF!</definedName>
    <definedName name="Vertientes" localSheetId="2">#REF!</definedName>
    <definedName name="Vertientes" localSheetId="3">#REF!</definedName>
    <definedName name="Vertientes" localSheetId="5">#REF!</definedName>
    <definedName name="Vertientes" localSheetId="6">#REF!</definedName>
    <definedName name="Vertientes" localSheetId="7">#REF!</definedName>
    <definedName name="Vertientes" localSheetId="8">#REF!</definedName>
    <definedName name="Vertientes">#REF!</definedName>
    <definedName name="wrn.econv2s." localSheetId="0" hidden="1">{"Bruto",#N/A,FALSE,"CONV3T.XLS";"Neto",#N/A,FALSE,"CONV3T.XLS";"UnoB",#N/A,FALSE,"CONV3T.XLS";"Bruto",#N/A,FALSE,"CONV4T.XLS";"Neto",#N/A,FALSE,"CONV4T.XLS";"UnoB",#N/A,FALSE,"CONV4T.XLS"}</definedName>
    <definedName name="wrn.econv2s." localSheetId="1" hidden="1">{"Bruto",#N/A,FALSE,"CONV3T.XLS";"Neto",#N/A,FALSE,"CONV3T.XLS";"UnoB",#N/A,FALSE,"CONV3T.XLS";"Bruto",#N/A,FALSE,"CONV4T.XLS";"Neto",#N/A,FALSE,"CONV4T.XLS";"UnoB",#N/A,FALSE,"CONV4T.XLS"}</definedName>
    <definedName name="wrn.econv2s." localSheetId="2" hidden="1">{"Bruto",#N/A,FALSE,"CONV3T.XLS";"Neto",#N/A,FALSE,"CONV3T.XLS";"UnoB",#N/A,FALSE,"CONV3T.XLS";"Bruto",#N/A,FALSE,"CONV4T.XLS";"Neto",#N/A,FALSE,"CONV4T.XLS";"UnoB",#N/A,FALSE,"CONV4T.XLS"}</definedName>
    <definedName name="wrn.econv2s." localSheetId="3" hidden="1">{"Bruto",#N/A,FALSE,"CONV3T.XLS";"Neto",#N/A,FALSE,"CONV3T.XLS";"UnoB",#N/A,FALSE,"CONV3T.XLS";"Bruto",#N/A,FALSE,"CONV4T.XLS";"Neto",#N/A,FALSE,"CONV4T.XLS";"UnoB",#N/A,FALSE,"CONV4T.XLS"}</definedName>
    <definedName name="wrn.econv2s." localSheetId="5" hidden="1">{"Bruto",#N/A,FALSE,"CONV3T.XLS";"Neto",#N/A,FALSE,"CONV3T.XLS";"UnoB",#N/A,FALSE,"CONV3T.XLS";"Bruto",#N/A,FALSE,"CONV4T.XLS";"Neto",#N/A,FALSE,"CONV4T.XLS";"UnoB",#N/A,FALSE,"CONV4T.XLS"}</definedName>
    <definedName name="wrn.econv2s." localSheetId="6" hidden="1">{"Bruto",#N/A,FALSE,"CONV3T.XLS";"Neto",#N/A,FALSE,"CONV3T.XLS";"UnoB",#N/A,FALSE,"CONV3T.XLS";"Bruto",#N/A,FALSE,"CONV4T.XLS";"Neto",#N/A,FALSE,"CONV4T.XLS";"UnoB",#N/A,FALSE,"CONV4T.XLS"}</definedName>
    <definedName name="wrn.econv2s." localSheetId="7" hidden="1">{"Bruto",#N/A,FALSE,"CONV3T.XLS";"Neto",#N/A,FALSE,"CONV3T.XLS";"UnoB",#N/A,FALSE,"CONV3T.XLS";"Bruto",#N/A,FALSE,"CONV4T.XLS";"Neto",#N/A,FALSE,"CONV4T.XLS";"UnoB",#N/A,FALSE,"CONV4T.XLS"}</definedName>
    <definedName name="wrn.econv2s." localSheetId="8"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0" hidden="1">{#N/A,#N/A,FALSE,"TOT";#N/A,#N/A,FALSE,"PEP";#N/A,#N/A,FALSE,"REF";#N/A,#N/A,FALSE,"GAS";#N/A,#N/A,FALSE,"PET";#N/A,#N/A,FALSE,"COR"}</definedName>
    <definedName name="wrn.gst1tajuorg." localSheetId="1" hidden="1">{#N/A,#N/A,FALSE,"TOT";#N/A,#N/A,FALSE,"PEP";#N/A,#N/A,FALSE,"REF";#N/A,#N/A,FALSE,"GAS";#N/A,#N/A,FALSE,"PET";#N/A,#N/A,FALSE,"COR"}</definedName>
    <definedName name="wrn.gst1tajuorg." localSheetId="2" hidden="1">{#N/A,#N/A,FALSE,"TOT";#N/A,#N/A,FALSE,"PEP";#N/A,#N/A,FALSE,"REF";#N/A,#N/A,FALSE,"GAS";#N/A,#N/A,FALSE,"PET";#N/A,#N/A,FALSE,"COR"}</definedName>
    <definedName name="wrn.gst1tajuorg." localSheetId="3" hidden="1">{#N/A,#N/A,FALSE,"TOT";#N/A,#N/A,FALSE,"PEP";#N/A,#N/A,FALSE,"REF";#N/A,#N/A,FALSE,"GAS";#N/A,#N/A,FALSE,"PET";#N/A,#N/A,FALSE,"COR"}</definedName>
    <definedName name="wrn.gst1tajuorg." localSheetId="5" hidden="1">{#N/A,#N/A,FALSE,"TOT";#N/A,#N/A,FALSE,"PEP";#N/A,#N/A,FALSE,"REF";#N/A,#N/A,FALSE,"GAS";#N/A,#N/A,FALSE,"PET";#N/A,#N/A,FALSE,"COR"}</definedName>
    <definedName name="wrn.gst1tajuorg." localSheetId="6" hidden="1">{#N/A,#N/A,FALSE,"TOT";#N/A,#N/A,FALSE,"PEP";#N/A,#N/A,FALSE,"REF";#N/A,#N/A,FALSE,"GAS";#N/A,#N/A,FALSE,"PET";#N/A,#N/A,FALSE,"COR"}</definedName>
    <definedName name="wrn.gst1tajuorg." localSheetId="7" hidden="1">{#N/A,#N/A,FALSE,"TOT";#N/A,#N/A,FALSE,"PEP";#N/A,#N/A,FALSE,"REF";#N/A,#N/A,FALSE,"GAS";#N/A,#N/A,FALSE,"PET";#N/A,#N/A,FALSE,"COR"}</definedName>
    <definedName name="wrn.gst1tajuorg." localSheetId="8" hidden="1">{#N/A,#N/A,FALSE,"TOT";#N/A,#N/A,FALSE,"PEP";#N/A,#N/A,FALSE,"REF";#N/A,#N/A,FALSE,"GAS";#N/A,#N/A,FALSE,"PET";#N/A,#N/A,FALSE,"COR"}</definedName>
    <definedName name="wrn.gst1tajuorg." hidden="1">{#N/A,#N/A,FALSE,"TOT";#N/A,#N/A,FALSE,"PEP";#N/A,#N/A,FALSE,"REF";#N/A,#N/A,FALSE,"GAS";#N/A,#N/A,FALSE,"PET";#N/A,#N/A,FALSE,"COR"}</definedName>
    <definedName name="x" localSheetId="0">#REF!</definedName>
    <definedName name="x" localSheetId="1">#REF!</definedName>
    <definedName name="x" localSheetId="2">#REF!</definedName>
    <definedName name="x" localSheetId="3">#REF!</definedName>
    <definedName name="x" localSheetId="5">#REF!</definedName>
    <definedName name="x" localSheetId="6">#REF!</definedName>
    <definedName name="x" localSheetId="7">#REF!</definedName>
    <definedName name="x" localSheetId="8">#REF!</definedName>
    <definedName name="x">#REF!</definedName>
    <definedName name="XX" localSheetId="0" hidden="1">{"Bruto",#N/A,FALSE,"CONV3T.XLS";"Neto",#N/A,FALSE,"CONV3T.XLS";"UnoB",#N/A,FALSE,"CONV3T.XLS";"Bruto",#N/A,FALSE,"CONV4T.XLS";"Neto",#N/A,FALSE,"CONV4T.XLS";"UnoB",#N/A,FALSE,"CONV4T.XLS"}</definedName>
    <definedName name="XX" localSheetId="1" hidden="1">{"Bruto",#N/A,FALSE,"CONV3T.XLS";"Neto",#N/A,FALSE,"CONV3T.XLS";"UnoB",#N/A,FALSE,"CONV3T.XLS";"Bruto",#N/A,FALSE,"CONV4T.XLS";"Neto",#N/A,FALSE,"CONV4T.XLS";"UnoB",#N/A,FALSE,"CONV4T.XLS"}</definedName>
    <definedName name="XX" localSheetId="2" hidden="1">{"Bruto",#N/A,FALSE,"CONV3T.XLS";"Neto",#N/A,FALSE,"CONV3T.XLS";"UnoB",#N/A,FALSE,"CONV3T.XLS";"Bruto",#N/A,FALSE,"CONV4T.XLS";"Neto",#N/A,FALSE,"CONV4T.XLS";"UnoB",#N/A,FALSE,"CONV4T.XLS"}</definedName>
    <definedName name="XX" localSheetId="3" hidden="1">{"Bruto",#N/A,FALSE,"CONV3T.XLS";"Neto",#N/A,FALSE,"CONV3T.XLS";"UnoB",#N/A,FALSE,"CONV3T.XLS";"Bruto",#N/A,FALSE,"CONV4T.XLS";"Neto",#N/A,FALSE,"CONV4T.XLS";"UnoB",#N/A,FALSE,"CONV4T.XLS"}</definedName>
    <definedName name="XX" localSheetId="5" hidden="1">{"Bruto",#N/A,FALSE,"CONV3T.XLS";"Neto",#N/A,FALSE,"CONV3T.XLS";"UnoB",#N/A,FALSE,"CONV3T.XLS";"Bruto",#N/A,FALSE,"CONV4T.XLS";"Neto",#N/A,FALSE,"CONV4T.XLS";"UnoB",#N/A,FALSE,"CONV4T.XLS"}</definedName>
    <definedName name="XX" localSheetId="6" hidden="1">{"Bruto",#N/A,FALSE,"CONV3T.XLS";"Neto",#N/A,FALSE,"CONV3T.XLS";"UnoB",#N/A,FALSE,"CONV3T.XLS";"Bruto",#N/A,FALSE,"CONV4T.XLS";"Neto",#N/A,FALSE,"CONV4T.XLS";"UnoB",#N/A,FALSE,"CONV4T.XLS"}</definedName>
    <definedName name="XX" localSheetId="7" hidden="1">{"Bruto",#N/A,FALSE,"CONV3T.XLS";"Neto",#N/A,FALSE,"CONV3T.XLS";"UnoB",#N/A,FALSE,"CONV3T.XLS";"Bruto",#N/A,FALSE,"CONV4T.XLS";"Neto",#N/A,FALSE,"CONV4T.XLS";"UnoB",#N/A,FALSE,"CONV4T.XLS"}</definedName>
    <definedName name="XX" localSheetId="8"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0">#REF!</definedName>
    <definedName name="xxx" localSheetId="1">#REF!</definedName>
    <definedName name="xxx" localSheetId="2">#REF!</definedName>
    <definedName name="xxx" localSheetId="3">#REF!</definedName>
    <definedName name="xxx" localSheetId="5">#REF!</definedName>
    <definedName name="xxx" localSheetId="6">#REF!</definedName>
    <definedName name="xxx" localSheetId="7">#REF!</definedName>
    <definedName name="xxx" localSheetId="8">#REF!</definedName>
    <definedName name="xxx">#REF!</definedName>
    <definedName name="yyy" localSheetId="0">#REF!</definedName>
    <definedName name="yyy" localSheetId="1">#REF!</definedName>
    <definedName name="yyy" localSheetId="2">#REF!</definedName>
    <definedName name="yyy" localSheetId="3">#REF!</definedName>
    <definedName name="yyy" localSheetId="5">#REF!</definedName>
    <definedName name="yyy" localSheetId="6">#REF!</definedName>
    <definedName name="yyy" localSheetId="7">#REF!</definedName>
    <definedName name="yyy" localSheetId="8">#REF!</definedName>
    <definedName name="yyy">#REF!</definedName>
    <definedName name="zz" localSheetId="0">#REF!</definedName>
    <definedName name="zz" localSheetId="1">#REF!</definedName>
    <definedName name="zz" localSheetId="2">#REF!</definedName>
    <definedName name="zz" localSheetId="3">#REF!</definedName>
    <definedName name="zz" localSheetId="5">#REF!</definedName>
    <definedName name="zz" localSheetId="6">#REF!</definedName>
    <definedName name="zz" localSheetId="7">#REF!</definedName>
    <definedName name="zz" localSheetId="8">#REF!</definedName>
    <definedName name="zz">#REF!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4" i="11" l="1"/>
  <c r="H66" i="11" l="1"/>
  <c r="I66" i="11"/>
  <c r="K66" i="11"/>
  <c r="M66" i="11" s="1"/>
  <c r="L66" i="11"/>
  <c r="N66" i="11" s="1"/>
  <c r="P66" i="11"/>
  <c r="Q66" i="11"/>
  <c r="S66" i="11"/>
  <c r="T66" i="11"/>
  <c r="H67" i="11"/>
  <c r="P67" i="11" s="1"/>
  <c r="I67" i="11"/>
  <c r="Q67" i="11" s="1"/>
  <c r="K67" i="11"/>
  <c r="L67" i="11"/>
  <c r="M67" i="11"/>
  <c r="N67" i="11"/>
  <c r="S67" i="11"/>
  <c r="T67" i="11"/>
  <c r="H68" i="11"/>
  <c r="I68" i="11"/>
  <c r="K68" i="11"/>
  <c r="M68" i="11" s="1"/>
  <c r="L68" i="11"/>
  <c r="N68" i="11" s="1"/>
  <c r="P68" i="11"/>
  <c r="Q68" i="11"/>
  <c r="S68" i="11"/>
  <c r="T68" i="11"/>
  <c r="H69" i="11"/>
  <c r="M69" i="11" s="1"/>
  <c r="I69" i="11"/>
  <c r="N69" i="11" s="1"/>
  <c r="K69" i="11"/>
  <c r="L69" i="11"/>
  <c r="S69" i="11"/>
  <c r="T69" i="11"/>
  <c r="H70" i="11"/>
  <c r="I70" i="11"/>
  <c r="K70" i="11"/>
  <c r="M70" i="11" s="1"/>
  <c r="L70" i="11"/>
  <c r="N70" i="11" s="1"/>
  <c r="P70" i="11"/>
  <c r="Q70" i="11"/>
  <c r="S70" i="11"/>
  <c r="T70" i="11"/>
  <c r="H71" i="11"/>
  <c r="P71" i="11" s="1"/>
  <c r="I71" i="11"/>
  <c r="Q71" i="11" s="1"/>
  <c r="K71" i="11"/>
  <c r="L71" i="11"/>
  <c r="M71" i="11"/>
  <c r="N71" i="11"/>
  <c r="S71" i="11"/>
  <c r="T71" i="11"/>
  <c r="Q69" i="11" l="1"/>
  <c r="P69" i="11"/>
  <c r="T90" i="8" l="1"/>
  <c r="S90" i="8"/>
  <c r="T88" i="8"/>
  <c r="S88" i="8"/>
  <c r="T87" i="8"/>
  <c r="S87" i="8"/>
  <c r="T85" i="8"/>
  <c r="S85" i="8"/>
  <c r="T84" i="8"/>
  <c r="S84" i="8"/>
  <c r="T82" i="8"/>
  <c r="S82" i="8"/>
  <c r="T80" i="8"/>
  <c r="S80" i="8"/>
  <c r="T79" i="8"/>
  <c r="S79" i="8"/>
  <c r="T78" i="8"/>
  <c r="S78" i="8"/>
  <c r="T77" i="8"/>
  <c r="S77" i="8"/>
  <c r="T76" i="8"/>
  <c r="S76" i="8"/>
  <c r="T75" i="8"/>
  <c r="S75" i="8"/>
  <c r="T74" i="8"/>
  <c r="S74" i="8"/>
  <c r="T73" i="8"/>
  <c r="S73" i="8"/>
  <c r="T72" i="8"/>
  <c r="S72" i="8"/>
  <c r="T71" i="8"/>
  <c r="S71" i="8"/>
  <c r="T70" i="8"/>
  <c r="S70" i="8"/>
  <c r="T69" i="8"/>
  <c r="S69" i="8"/>
  <c r="T67" i="8"/>
  <c r="S67" i="8"/>
  <c r="T65" i="8"/>
  <c r="S65" i="8"/>
  <c r="T64" i="8"/>
  <c r="S64" i="8"/>
  <c r="T63" i="8"/>
  <c r="S63" i="8"/>
  <c r="T62" i="8"/>
  <c r="S62" i="8"/>
  <c r="T61" i="8"/>
  <c r="S61" i="8"/>
  <c r="T60" i="8"/>
  <c r="S60" i="8"/>
  <c r="T59" i="8"/>
  <c r="S59" i="8"/>
  <c r="T58" i="8"/>
  <c r="S58" i="8"/>
  <c r="T56" i="8"/>
  <c r="S56" i="8"/>
  <c r="T55" i="8"/>
  <c r="S55" i="8"/>
  <c r="T54" i="8"/>
  <c r="S54" i="8"/>
  <c r="T52" i="8"/>
  <c r="S52" i="8"/>
  <c r="T51" i="8"/>
  <c r="S51" i="8"/>
  <c r="T50" i="8"/>
  <c r="S50" i="8"/>
  <c r="T49" i="8"/>
  <c r="S49" i="8"/>
  <c r="T48" i="8"/>
  <c r="S48" i="8"/>
  <c r="T47" i="8"/>
  <c r="S47" i="8"/>
  <c r="T45" i="8"/>
  <c r="S45" i="8"/>
  <c r="T44" i="8"/>
  <c r="S44" i="8"/>
  <c r="T43" i="8"/>
  <c r="S43" i="8"/>
  <c r="T42" i="8"/>
  <c r="S42" i="8"/>
  <c r="T41" i="8"/>
  <c r="S41" i="8"/>
  <c r="T40" i="8"/>
  <c r="S40" i="8"/>
  <c r="T39" i="8"/>
  <c r="S39" i="8"/>
  <c r="T38" i="8"/>
  <c r="S38" i="8"/>
  <c r="T37" i="8"/>
  <c r="S37" i="8"/>
  <c r="T35" i="8"/>
  <c r="S35" i="8"/>
  <c r="T34" i="8"/>
  <c r="S34" i="8"/>
  <c r="T33" i="8"/>
  <c r="S33" i="8"/>
  <c r="T31" i="8"/>
  <c r="S31" i="8"/>
  <c r="T30" i="8"/>
  <c r="S30" i="8"/>
  <c r="T29" i="8"/>
  <c r="S29" i="8"/>
  <c r="T28" i="8"/>
  <c r="S28" i="8"/>
  <c r="T26" i="8"/>
  <c r="S26" i="8"/>
  <c r="T25" i="8"/>
  <c r="S25" i="8"/>
  <c r="T24" i="8"/>
  <c r="S24" i="8"/>
  <c r="T23" i="8"/>
  <c r="S23" i="8"/>
  <c r="T21" i="8"/>
  <c r="S21" i="8"/>
  <c r="T20" i="8"/>
  <c r="S20" i="8"/>
  <c r="T19" i="8"/>
  <c r="S19" i="8"/>
  <c r="T18" i="8"/>
  <c r="S18" i="8"/>
  <c r="T17" i="8"/>
  <c r="S17" i="8"/>
  <c r="T16" i="8"/>
  <c r="S16" i="8"/>
  <c r="T15" i="8"/>
  <c r="S15" i="8"/>
  <c r="T14" i="8"/>
  <c r="S14" i="8"/>
  <c r="T13" i="8"/>
  <c r="S13" i="8"/>
  <c r="T12" i="8"/>
  <c r="S12" i="8"/>
  <c r="T10" i="8"/>
  <c r="S10" i="8"/>
  <c r="X221" i="7"/>
  <c r="W221" i="7"/>
  <c r="X220" i="7"/>
  <c r="W220" i="7"/>
  <c r="X219" i="7"/>
  <c r="W219" i="7"/>
  <c r="X218" i="7"/>
  <c r="W218" i="7"/>
  <c r="X217" i="7"/>
  <c r="W217" i="7"/>
  <c r="X216" i="7"/>
  <c r="W216" i="7"/>
  <c r="X215" i="7"/>
  <c r="W215" i="7"/>
  <c r="X214" i="7"/>
  <c r="W214" i="7"/>
  <c r="X213" i="7"/>
  <c r="W213" i="7"/>
  <c r="X212" i="7"/>
  <c r="W212" i="7"/>
  <c r="X211" i="7"/>
  <c r="W211" i="7"/>
  <c r="X210" i="7"/>
  <c r="W210" i="7"/>
  <c r="X209" i="7"/>
  <c r="W209" i="7"/>
  <c r="X208" i="7"/>
  <c r="W208" i="7"/>
  <c r="X207" i="7"/>
  <c r="W207" i="7"/>
  <c r="X206" i="7"/>
  <c r="W206" i="7"/>
  <c r="X205" i="7"/>
  <c r="W205" i="7"/>
  <c r="X204" i="7"/>
  <c r="W204" i="7"/>
  <c r="X203" i="7"/>
  <c r="W203" i="7"/>
  <c r="X202" i="7"/>
  <c r="W202" i="7"/>
  <c r="X201" i="7"/>
  <c r="W201" i="7"/>
  <c r="X200" i="7"/>
  <c r="W200" i="7"/>
  <c r="X199" i="7"/>
  <c r="W199" i="7"/>
  <c r="X198" i="7"/>
  <c r="W198" i="7"/>
  <c r="X197" i="7"/>
  <c r="W197" i="7"/>
  <c r="X196" i="7"/>
  <c r="W196" i="7"/>
  <c r="X195" i="7"/>
  <c r="W195" i="7"/>
  <c r="X194" i="7"/>
  <c r="W194" i="7"/>
  <c r="X193" i="7"/>
  <c r="W193" i="7"/>
  <c r="X192" i="7"/>
  <c r="W192" i="7"/>
  <c r="X191" i="7"/>
  <c r="W191" i="7"/>
  <c r="X190" i="7"/>
  <c r="W190" i="7"/>
  <c r="X189" i="7"/>
  <c r="W189" i="7"/>
  <c r="X188" i="7"/>
  <c r="W188" i="7"/>
  <c r="X187" i="7"/>
  <c r="W187" i="7"/>
  <c r="X186" i="7"/>
  <c r="W186" i="7"/>
  <c r="X185" i="7"/>
  <c r="W185" i="7"/>
  <c r="X184" i="7"/>
  <c r="W184" i="7"/>
  <c r="X183" i="7"/>
  <c r="W183" i="7"/>
  <c r="X182" i="7"/>
  <c r="W182" i="7"/>
  <c r="X181" i="7"/>
  <c r="W181" i="7"/>
  <c r="X180" i="7"/>
  <c r="W180" i="7"/>
  <c r="X179" i="7"/>
  <c r="W179" i="7"/>
  <c r="X178" i="7"/>
  <c r="W178" i="7"/>
  <c r="X177" i="7"/>
  <c r="W177" i="7"/>
  <c r="X176" i="7"/>
  <c r="W176" i="7"/>
  <c r="X175" i="7"/>
  <c r="W175" i="7"/>
  <c r="X174" i="7"/>
  <c r="W174" i="7"/>
  <c r="X173" i="7"/>
  <c r="W173" i="7"/>
  <c r="X172" i="7"/>
  <c r="W172" i="7"/>
  <c r="X171" i="7"/>
  <c r="W171" i="7"/>
  <c r="X170" i="7"/>
  <c r="W170" i="7"/>
  <c r="X169" i="7"/>
  <c r="W169" i="7"/>
  <c r="X168" i="7"/>
  <c r="W168" i="7"/>
  <c r="X167" i="7"/>
  <c r="W167" i="7"/>
  <c r="X166" i="7"/>
  <c r="W166" i="7"/>
  <c r="X165" i="7"/>
  <c r="W165" i="7"/>
  <c r="X164" i="7"/>
  <c r="W164" i="7"/>
  <c r="X163" i="7"/>
  <c r="W163" i="7"/>
  <c r="X162" i="7"/>
  <c r="W162" i="7"/>
  <c r="X161" i="7"/>
  <c r="W161" i="7"/>
  <c r="X160" i="7"/>
  <c r="W160" i="7"/>
  <c r="X159" i="7"/>
  <c r="W159" i="7"/>
  <c r="X158" i="7"/>
  <c r="W158" i="7"/>
  <c r="X157" i="7"/>
  <c r="W157" i="7"/>
  <c r="X156" i="7"/>
  <c r="W156" i="7"/>
  <c r="X155" i="7"/>
  <c r="W155" i="7"/>
  <c r="X154" i="7"/>
  <c r="W154" i="7"/>
  <c r="X153" i="7"/>
  <c r="W153" i="7"/>
  <c r="X152" i="7"/>
  <c r="W152" i="7"/>
  <c r="X151" i="7"/>
  <c r="W151" i="7"/>
  <c r="X150" i="7"/>
  <c r="W150" i="7"/>
  <c r="X149" i="7"/>
  <c r="W149" i="7"/>
  <c r="X148" i="7"/>
  <c r="W148" i="7"/>
  <c r="X147" i="7"/>
  <c r="W147" i="7"/>
  <c r="X146" i="7"/>
  <c r="W146" i="7"/>
  <c r="X145" i="7"/>
  <c r="W145" i="7"/>
  <c r="X144" i="7"/>
  <c r="W144" i="7"/>
  <c r="X143" i="7"/>
  <c r="W143" i="7"/>
  <c r="X142" i="7"/>
  <c r="W142" i="7"/>
  <c r="X141" i="7"/>
  <c r="W141" i="7"/>
  <c r="X140" i="7"/>
  <c r="W140" i="7"/>
  <c r="X139" i="7"/>
  <c r="W139" i="7"/>
  <c r="X138" i="7"/>
  <c r="W138" i="7"/>
  <c r="X137" i="7"/>
  <c r="W137" i="7"/>
  <c r="X136" i="7"/>
  <c r="W136" i="7"/>
  <c r="X135" i="7"/>
  <c r="W135" i="7"/>
  <c r="X134" i="7"/>
  <c r="W134" i="7"/>
  <c r="X133" i="7"/>
  <c r="W133" i="7"/>
  <c r="X132" i="7"/>
  <c r="W132" i="7"/>
  <c r="X131" i="7"/>
  <c r="W131" i="7"/>
  <c r="X130" i="7"/>
  <c r="W130" i="7"/>
  <c r="X129" i="7"/>
  <c r="W129" i="7"/>
  <c r="X128" i="7"/>
  <c r="W128" i="7"/>
  <c r="X127" i="7"/>
  <c r="W127" i="7"/>
  <c r="X126" i="7"/>
  <c r="W126" i="7"/>
  <c r="X125" i="7"/>
  <c r="W125" i="7"/>
  <c r="X124" i="7"/>
  <c r="W124" i="7"/>
  <c r="X123" i="7"/>
  <c r="W123" i="7"/>
  <c r="X122" i="7"/>
  <c r="W122" i="7"/>
  <c r="X121" i="7"/>
  <c r="W121" i="7"/>
  <c r="X120" i="7"/>
  <c r="W120" i="7"/>
  <c r="X119" i="7"/>
  <c r="W119" i="7"/>
  <c r="X118" i="7"/>
  <c r="W118" i="7"/>
  <c r="X117" i="7"/>
  <c r="W117" i="7"/>
  <c r="X116" i="7"/>
  <c r="W116" i="7"/>
  <c r="X115" i="7"/>
  <c r="W115" i="7"/>
  <c r="X114" i="7"/>
  <c r="W114" i="7"/>
  <c r="X113" i="7"/>
  <c r="W113" i="7"/>
  <c r="X112" i="7"/>
  <c r="W112" i="7"/>
  <c r="X111" i="7"/>
  <c r="W111" i="7"/>
  <c r="X110" i="7"/>
  <c r="W110" i="7"/>
  <c r="X109" i="7"/>
  <c r="W109" i="7"/>
  <c r="X108" i="7"/>
  <c r="W108" i="7"/>
  <c r="X107" i="7"/>
  <c r="W107" i="7"/>
  <c r="X106" i="7"/>
  <c r="W106" i="7"/>
  <c r="X105" i="7"/>
  <c r="W105" i="7"/>
  <c r="X104" i="7"/>
  <c r="W104" i="7"/>
  <c r="X103" i="7"/>
  <c r="W103" i="7"/>
  <c r="X102" i="7"/>
  <c r="W102" i="7"/>
  <c r="X101" i="7"/>
  <c r="W101" i="7"/>
  <c r="X100" i="7"/>
  <c r="W100" i="7"/>
  <c r="X99" i="7"/>
  <c r="W99" i="7"/>
  <c r="X98" i="7"/>
  <c r="W98" i="7"/>
  <c r="X97" i="7"/>
  <c r="W97" i="7"/>
  <c r="X96" i="7"/>
  <c r="W96" i="7"/>
  <c r="X95" i="7"/>
  <c r="W95" i="7"/>
  <c r="X94" i="7"/>
  <c r="W94" i="7"/>
  <c r="X93" i="7"/>
  <c r="W93" i="7"/>
  <c r="X92" i="7"/>
  <c r="W92" i="7"/>
  <c r="X91" i="7"/>
  <c r="W91" i="7"/>
  <c r="X90" i="7"/>
  <c r="W90" i="7"/>
  <c r="X89" i="7"/>
  <c r="W89" i="7"/>
  <c r="X88" i="7"/>
  <c r="W88" i="7"/>
  <c r="X87" i="7"/>
  <c r="W87" i="7"/>
  <c r="X86" i="7"/>
  <c r="W86" i="7"/>
  <c r="X85" i="7"/>
  <c r="W85" i="7"/>
  <c r="X84" i="7"/>
  <c r="W84" i="7"/>
  <c r="X83" i="7"/>
  <c r="W83" i="7"/>
  <c r="X82" i="7"/>
  <c r="W82" i="7"/>
  <c r="X81" i="7"/>
  <c r="W81" i="7"/>
  <c r="X80" i="7"/>
  <c r="W80" i="7"/>
  <c r="X79" i="7"/>
  <c r="W79" i="7"/>
  <c r="X78" i="7"/>
  <c r="W78" i="7"/>
  <c r="X77" i="7"/>
  <c r="W77" i="7"/>
  <c r="X76" i="7"/>
  <c r="W76" i="7"/>
  <c r="X75" i="7"/>
  <c r="W75" i="7"/>
  <c r="X74" i="7"/>
  <c r="W74" i="7"/>
  <c r="X73" i="7"/>
  <c r="W73" i="7"/>
  <c r="X72" i="7"/>
  <c r="W72" i="7"/>
  <c r="X71" i="7"/>
  <c r="W71" i="7"/>
  <c r="X70" i="7"/>
  <c r="W70" i="7"/>
  <c r="X69" i="7"/>
  <c r="W69" i="7"/>
  <c r="X68" i="7"/>
  <c r="W68" i="7"/>
  <c r="X67" i="7"/>
  <c r="W67" i="7"/>
  <c r="X66" i="7"/>
  <c r="W66" i="7"/>
  <c r="X65" i="7"/>
  <c r="W65" i="7"/>
  <c r="X64" i="7"/>
  <c r="W64" i="7"/>
  <c r="X63" i="7"/>
  <c r="W63" i="7"/>
  <c r="X62" i="7"/>
  <c r="W62" i="7"/>
  <c r="X61" i="7"/>
  <c r="W61" i="7"/>
  <c r="X60" i="7"/>
  <c r="W60" i="7"/>
  <c r="X59" i="7"/>
  <c r="W59" i="7"/>
  <c r="X58" i="7"/>
  <c r="W58" i="7"/>
  <c r="X57" i="7"/>
  <c r="W57" i="7"/>
  <c r="X56" i="7"/>
  <c r="W56" i="7"/>
  <c r="X55" i="7"/>
  <c r="W55" i="7"/>
  <c r="X54" i="7"/>
  <c r="W54" i="7"/>
  <c r="X53" i="7"/>
  <c r="W53" i="7"/>
  <c r="X52" i="7"/>
  <c r="W52" i="7"/>
  <c r="X51" i="7"/>
  <c r="W51" i="7"/>
  <c r="X50" i="7"/>
  <c r="W50" i="7"/>
  <c r="X49" i="7"/>
  <c r="W49" i="7"/>
  <c r="X48" i="7"/>
  <c r="W48" i="7"/>
  <c r="X47" i="7"/>
  <c r="W47" i="7"/>
  <c r="X46" i="7"/>
  <c r="W46" i="7"/>
  <c r="X45" i="7"/>
  <c r="W45" i="7"/>
  <c r="X44" i="7"/>
  <c r="W44" i="7"/>
  <c r="X43" i="7"/>
  <c r="W43" i="7"/>
  <c r="X42" i="7"/>
  <c r="W42" i="7"/>
  <c r="X41" i="7"/>
  <c r="W41" i="7"/>
  <c r="X40" i="7"/>
  <c r="W40" i="7"/>
  <c r="X39" i="7"/>
  <c r="W39" i="7"/>
  <c r="X38" i="7"/>
  <c r="W38" i="7"/>
  <c r="X37" i="7"/>
  <c r="W37" i="7"/>
  <c r="X36" i="7"/>
  <c r="W36" i="7"/>
  <c r="X35" i="7"/>
  <c r="W35" i="7"/>
  <c r="X34" i="7"/>
  <c r="W34" i="7"/>
  <c r="X33" i="7"/>
  <c r="W33" i="7"/>
  <c r="X32" i="7"/>
  <c r="W32" i="7"/>
  <c r="X31" i="7"/>
  <c r="W31" i="7"/>
  <c r="X30" i="7"/>
  <c r="W30" i="7"/>
  <c r="X29" i="7"/>
  <c r="W29" i="7"/>
  <c r="X28" i="7"/>
  <c r="W28" i="7"/>
  <c r="X27" i="7"/>
  <c r="W27" i="7"/>
  <c r="X26" i="7"/>
  <c r="W26" i="7"/>
  <c r="X25" i="7"/>
  <c r="W25" i="7"/>
  <c r="X24" i="7"/>
  <c r="W24" i="7"/>
  <c r="X23" i="7"/>
  <c r="W23" i="7"/>
  <c r="X22" i="7"/>
  <c r="W22" i="7"/>
  <c r="X21" i="7"/>
  <c r="W21" i="7"/>
  <c r="X20" i="7"/>
  <c r="W20" i="7"/>
  <c r="X19" i="7"/>
  <c r="W19" i="7"/>
  <c r="X18" i="7"/>
  <c r="W18" i="7"/>
  <c r="X17" i="7"/>
  <c r="W17" i="7"/>
  <c r="X16" i="7"/>
  <c r="W16" i="7"/>
  <c r="X15" i="7"/>
  <c r="W15" i="7"/>
  <c r="X14" i="7"/>
  <c r="W14" i="7"/>
  <c r="X13" i="7"/>
  <c r="W13" i="7"/>
  <c r="X12" i="7"/>
  <c r="W12" i="7"/>
  <c r="X11" i="7"/>
  <c r="W11" i="7"/>
  <c r="X10" i="7"/>
  <c r="W10" i="7"/>
  <c r="X9" i="7"/>
  <c r="W9" i="7"/>
  <c r="X8" i="7"/>
  <c r="W8" i="7"/>
  <c r="T125" i="6"/>
  <c r="S125" i="6"/>
  <c r="T123" i="6"/>
  <c r="S123" i="6"/>
  <c r="T121" i="6"/>
  <c r="S121" i="6"/>
  <c r="T120" i="6"/>
  <c r="S120" i="6"/>
  <c r="T119" i="6"/>
  <c r="S119" i="6"/>
  <c r="T118" i="6"/>
  <c r="S118" i="6"/>
  <c r="T117" i="6"/>
  <c r="S117" i="6"/>
  <c r="T116" i="6"/>
  <c r="S116" i="6"/>
  <c r="T115" i="6"/>
  <c r="S115" i="6"/>
  <c r="T114" i="6"/>
  <c r="S114" i="6"/>
  <c r="T113" i="6"/>
  <c r="S113" i="6"/>
  <c r="T112" i="6"/>
  <c r="S112" i="6"/>
  <c r="T111" i="6"/>
  <c r="S111" i="6"/>
  <c r="T110" i="6"/>
  <c r="S110" i="6"/>
  <c r="T109" i="6"/>
  <c r="S109" i="6"/>
  <c r="T108" i="6"/>
  <c r="S108" i="6"/>
  <c r="T107" i="6"/>
  <c r="S107" i="6"/>
  <c r="T106" i="6"/>
  <c r="S106" i="6"/>
  <c r="T105" i="6"/>
  <c r="S105" i="6"/>
  <c r="T104" i="6"/>
  <c r="S104" i="6"/>
  <c r="T103" i="6"/>
  <c r="S103" i="6"/>
  <c r="T102" i="6"/>
  <c r="S102" i="6"/>
  <c r="T101" i="6"/>
  <c r="S101" i="6"/>
  <c r="T100" i="6"/>
  <c r="S100" i="6"/>
  <c r="T99" i="6"/>
  <c r="S99" i="6"/>
  <c r="T98" i="6"/>
  <c r="S98" i="6"/>
  <c r="T97" i="6"/>
  <c r="S97" i="6"/>
  <c r="T96" i="6"/>
  <c r="S96" i="6"/>
  <c r="T95" i="6"/>
  <c r="S95" i="6"/>
  <c r="T94" i="6"/>
  <c r="S94" i="6"/>
  <c r="T92" i="6"/>
  <c r="S92" i="6"/>
  <c r="T90" i="6"/>
  <c r="S90" i="6"/>
  <c r="T88" i="6"/>
  <c r="S88" i="6"/>
  <c r="T87" i="6"/>
  <c r="S87" i="6"/>
  <c r="T86" i="6"/>
  <c r="S86" i="6"/>
  <c r="T85" i="6"/>
  <c r="S85" i="6"/>
  <c r="T83" i="6"/>
  <c r="S83" i="6"/>
  <c r="T81" i="6"/>
  <c r="S81" i="6"/>
  <c r="T80" i="6"/>
  <c r="S80" i="6"/>
  <c r="T79" i="6"/>
  <c r="S79" i="6"/>
  <c r="T78" i="6"/>
  <c r="S78" i="6"/>
  <c r="T76" i="6"/>
  <c r="S76" i="6"/>
  <c r="T74" i="6"/>
  <c r="S74" i="6"/>
  <c r="T73" i="6"/>
  <c r="S73" i="6"/>
  <c r="T72" i="6"/>
  <c r="S72" i="6"/>
  <c r="T71" i="6"/>
  <c r="S71" i="6"/>
  <c r="T70" i="6"/>
  <c r="S70" i="6"/>
  <c r="T69" i="6"/>
  <c r="S69" i="6"/>
  <c r="T68" i="6"/>
  <c r="S68" i="6"/>
  <c r="T67" i="6"/>
  <c r="S67" i="6"/>
  <c r="T66" i="6"/>
  <c r="S66" i="6"/>
  <c r="T65" i="6"/>
  <c r="S65" i="6"/>
  <c r="T64" i="6"/>
  <c r="S64" i="6"/>
  <c r="T63" i="6"/>
  <c r="S63" i="6"/>
  <c r="T62" i="6"/>
  <c r="S62" i="6"/>
  <c r="T61" i="6"/>
  <c r="S61" i="6"/>
  <c r="T60" i="6"/>
  <c r="S60" i="6"/>
  <c r="T59" i="6"/>
  <c r="S59" i="6"/>
  <c r="T58" i="6"/>
  <c r="S58" i="6"/>
  <c r="T57" i="6"/>
  <c r="S57" i="6"/>
  <c r="T56" i="6"/>
  <c r="S56" i="6"/>
  <c r="T55" i="6"/>
  <c r="S55" i="6"/>
  <c r="T54" i="6"/>
  <c r="S54" i="6"/>
  <c r="T53" i="6"/>
  <c r="S53" i="6"/>
  <c r="T52" i="6"/>
  <c r="S52" i="6"/>
  <c r="T51" i="6"/>
  <c r="S51" i="6"/>
  <c r="T50" i="6"/>
  <c r="S50" i="6"/>
  <c r="T49" i="6"/>
  <c r="S49" i="6"/>
  <c r="T48" i="6"/>
  <c r="S48" i="6"/>
  <c r="T47" i="6"/>
  <c r="S47" i="6"/>
  <c r="T45" i="6"/>
  <c r="S45" i="6"/>
  <c r="T44" i="6"/>
  <c r="S44" i="6"/>
  <c r="T43" i="6"/>
  <c r="S43" i="6"/>
  <c r="T42" i="6"/>
  <c r="S42" i="6"/>
  <c r="T41" i="6"/>
  <c r="S41" i="6"/>
  <c r="T40" i="6"/>
  <c r="S40" i="6"/>
  <c r="T39" i="6"/>
  <c r="S39" i="6"/>
  <c r="T38" i="6"/>
  <c r="S38" i="6"/>
  <c r="T37" i="6"/>
  <c r="S37" i="6"/>
  <c r="T36" i="6"/>
  <c r="S36" i="6"/>
  <c r="T35" i="6"/>
  <c r="S35" i="6"/>
  <c r="T34" i="6"/>
  <c r="S34" i="6"/>
  <c r="T33" i="6"/>
  <c r="S33" i="6"/>
  <c r="T32" i="6"/>
  <c r="S32" i="6"/>
  <c r="T30" i="6"/>
  <c r="S30" i="6"/>
  <c r="T29" i="6"/>
  <c r="S29" i="6"/>
  <c r="T28" i="6"/>
  <c r="S28" i="6"/>
  <c r="T27" i="6"/>
  <c r="S27" i="6"/>
  <c r="T26" i="6"/>
  <c r="S26" i="6"/>
  <c r="T25" i="6"/>
  <c r="S25" i="6"/>
  <c r="T24" i="6"/>
  <c r="S24" i="6"/>
  <c r="T22" i="6"/>
  <c r="S22" i="6"/>
  <c r="T21" i="6"/>
  <c r="S21" i="6"/>
  <c r="T19" i="6"/>
  <c r="S19" i="6"/>
  <c r="T18" i="6"/>
  <c r="S18" i="6"/>
  <c r="T17" i="6"/>
  <c r="S17" i="6"/>
  <c r="T16" i="6"/>
  <c r="S16" i="6"/>
  <c r="T15" i="6"/>
  <c r="S15" i="6"/>
  <c r="T14" i="6"/>
  <c r="S14" i="6"/>
  <c r="T12" i="6"/>
  <c r="S12" i="6"/>
  <c r="T10" i="6"/>
  <c r="S10" i="6"/>
  <c r="T148" i="5"/>
  <c r="T147" i="5"/>
  <c r="T145" i="5"/>
  <c r="T144" i="5"/>
  <c r="T142" i="5"/>
  <c r="T141" i="5"/>
  <c r="T140" i="5"/>
  <c r="T139" i="5"/>
  <c r="T138" i="5"/>
  <c r="T137" i="5"/>
  <c r="T136" i="5"/>
  <c r="T135" i="5"/>
  <c r="T134" i="5"/>
  <c r="T132" i="5"/>
  <c r="T130" i="5"/>
  <c r="T129" i="5"/>
  <c r="T127" i="5"/>
  <c r="T125" i="5"/>
  <c r="T124" i="5"/>
  <c r="T122" i="5"/>
  <c r="T121" i="5"/>
  <c r="T120" i="5"/>
  <c r="T118" i="5"/>
  <c r="T116" i="5"/>
  <c r="T115" i="5"/>
  <c r="T114" i="5"/>
  <c r="T113" i="5"/>
  <c r="T112" i="5"/>
  <c r="T111" i="5"/>
  <c r="T110" i="5"/>
  <c r="T109" i="5"/>
  <c r="T107" i="5"/>
  <c r="T105" i="5"/>
  <c r="T104" i="5"/>
  <c r="T103" i="5"/>
  <c r="T102" i="5"/>
  <c r="T101" i="5"/>
  <c r="T99" i="5"/>
  <c r="T98" i="5"/>
  <c r="T97" i="5"/>
  <c r="T96" i="5"/>
  <c r="T94" i="5"/>
  <c r="T93" i="5"/>
  <c r="T92" i="5"/>
  <c r="T91" i="5"/>
  <c r="T90" i="5"/>
  <c r="T88" i="5"/>
  <c r="T87" i="5"/>
  <c r="T86" i="5"/>
  <c r="T85" i="5"/>
  <c r="T84" i="5"/>
  <c r="T83" i="5"/>
  <c r="T82" i="5"/>
  <c r="T80" i="5"/>
  <c r="T79" i="5"/>
  <c r="T77" i="5"/>
  <c r="T76" i="5"/>
  <c r="T75" i="5"/>
  <c r="T73" i="5"/>
  <c r="T72" i="5"/>
  <c r="T71" i="5"/>
  <c r="T70" i="5"/>
  <c r="T69" i="5"/>
  <c r="T68" i="5"/>
  <c r="T67" i="5"/>
  <c r="T66" i="5"/>
  <c r="T65" i="5"/>
  <c r="T64" i="5"/>
  <c r="T63" i="5"/>
  <c r="T62" i="5"/>
  <c r="T61" i="5"/>
  <c r="T60" i="5"/>
  <c r="T59" i="5"/>
  <c r="T57" i="5"/>
  <c r="T56" i="5"/>
  <c r="T55" i="5"/>
  <c r="T54" i="5"/>
  <c r="T53" i="5"/>
  <c r="T52" i="5"/>
  <c r="T51" i="5"/>
  <c r="T49" i="5"/>
  <c r="T48" i="5"/>
  <c r="T47" i="5"/>
  <c r="T46" i="5"/>
  <c r="T45" i="5"/>
  <c r="T43" i="5"/>
  <c r="T41" i="5"/>
  <c r="T40" i="5"/>
  <c r="T39" i="5"/>
  <c r="T38" i="5"/>
  <c r="T36" i="5"/>
  <c r="T35" i="5"/>
  <c r="T33" i="5"/>
  <c r="T32" i="5"/>
  <c r="T31" i="5"/>
  <c r="T30" i="5"/>
  <c r="T29" i="5"/>
  <c r="T28" i="5"/>
  <c r="T27" i="5"/>
  <c r="T25" i="5"/>
  <c r="T24" i="5"/>
  <c r="T23" i="5"/>
  <c r="T21" i="5"/>
  <c r="T20" i="5"/>
  <c r="T19" i="5"/>
  <c r="T18" i="5"/>
  <c r="T17" i="5"/>
  <c r="T16" i="5"/>
  <c r="T15" i="5"/>
  <c r="T14" i="5"/>
  <c r="T12" i="5"/>
  <c r="T11" i="5"/>
  <c r="S148" i="5"/>
  <c r="S147" i="5"/>
  <c r="S145" i="5"/>
  <c r="S144" i="5"/>
  <c r="S142" i="5"/>
  <c r="S141" i="5"/>
  <c r="S140" i="5"/>
  <c r="S139" i="5"/>
  <c r="S138" i="5"/>
  <c r="S137" i="5"/>
  <c r="S136" i="5"/>
  <c r="S135" i="5"/>
  <c r="S134" i="5"/>
  <c r="S132" i="5"/>
  <c r="S130" i="5"/>
  <c r="S129" i="5"/>
  <c r="S127" i="5"/>
  <c r="S125" i="5"/>
  <c r="S124" i="5"/>
  <c r="S122" i="5"/>
  <c r="S121" i="5"/>
  <c r="S120" i="5"/>
  <c r="S118" i="5"/>
  <c r="S116" i="5"/>
  <c r="S115" i="5"/>
  <c r="S114" i="5"/>
  <c r="S113" i="5"/>
  <c r="S112" i="5"/>
  <c r="S111" i="5"/>
  <c r="S110" i="5"/>
  <c r="S109" i="5"/>
  <c r="S107" i="5"/>
  <c r="S105" i="5"/>
  <c r="S104" i="5"/>
  <c r="S103" i="5"/>
  <c r="S102" i="5"/>
  <c r="S101" i="5"/>
  <c r="S99" i="5"/>
  <c r="S98" i="5"/>
  <c r="S97" i="5"/>
  <c r="S96" i="5"/>
  <c r="S94" i="5"/>
  <c r="S93" i="5"/>
  <c r="S92" i="5"/>
  <c r="S91" i="5"/>
  <c r="S90" i="5"/>
  <c r="S88" i="5"/>
  <c r="S87" i="5"/>
  <c r="S86" i="5"/>
  <c r="S85" i="5"/>
  <c r="S84" i="5"/>
  <c r="S83" i="5"/>
  <c r="S82" i="5"/>
  <c r="S80" i="5"/>
  <c r="S79" i="5"/>
  <c r="S77" i="5"/>
  <c r="S76" i="5"/>
  <c r="S75" i="5"/>
  <c r="S73" i="5"/>
  <c r="S72" i="5"/>
  <c r="S71" i="5"/>
  <c r="S70" i="5"/>
  <c r="S69" i="5"/>
  <c r="S68" i="5"/>
  <c r="S67" i="5"/>
  <c r="S66" i="5"/>
  <c r="S65" i="5"/>
  <c r="S64" i="5"/>
  <c r="S63" i="5"/>
  <c r="S62" i="5"/>
  <c r="S61" i="5"/>
  <c r="S60" i="5"/>
  <c r="S59" i="5"/>
  <c r="S57" i="5"/>
  <c r="S56" i="5"/>
  <c r="S55" i="5"/>
  <c r="S54" i="5"/>
  <c r="S53" i="5"/>
  <c r="S52" i="5"/>
  <c r="S51" i="5"/>
  <c r="S49" i="5"/>
  <c r="S48" i="5"/>
  <c r="S47" i="5"/>
  <c r="S46" i="5"/>
  <c r="S45" i="5"/>
  <c r="S43" i="5"/>
  <c r="S41" i="5"/>
  <c r="S40" i="5"/>
  <c r="S39" i="5"/>
  <c r="S38" i="5"/>
  <c r="S36" i="5"/>
  <c r="S35" i="5"/>
  <c r="S33" i="5"/>
  <c r="S32" i="5"/>
  <c r="S31" i="5"/>
  <c r="S30" i="5"/>
  <c r="S29" i="5"/>
  <c r="S28" i="5"/>
  <c r="S27" i="5"/>
  <c r="S25" i="5"/>
  <c r="S24" i="5"/>
  <c r="S23" i="5"/>
  <c r="S21" i="5"/>
  <c r="S20" i="5"/>
  <c r="S19" i="5"/>
  <c r="S18" i="5"/>
  <c r="S17" i="5"/>
  <c r="S16" i="5"/>
  <c r="S15" i="5"/>
  <c r="S14" i="5"/>
  <c r="S12" i="5"/>
  <c r="S11" i="5"/>
  <c r="T50" i="4"/>
  <c r="T48" i="4"/>
  <c r="T47" i="4"/>
  <c r="T45" i="4"/>
  <c r="T43" i="4"/>
  <c r="T42" i="4"/>
  <c r="T41" i="4"/>
  <c r="T40" i="4"/>
  <c r="T39" i="4"/>
  <c r="T38" i="4"/>
  <c r="T37" i="4"/>
  <c r="T36" i="4"/>
  <c r="T35" i="4"/>
  <c r="T33" i="4"/>
  <c r="T31" i="4"/>
  <c r="T29" i="4"/>
  <c r="T28" i="4"/>
  <c r="T27" i="4"/>
  <c r="T26" i="4"/>
  <c r="T25" i="4"/>
  <c r="T24" i="4"/>
  <c r="T23" i="4"/>
  <c r="T22" i="4"/>
  <c r="T21" i="4"/>
  <c r="T20" i="4"/>
  <c r="T19" i="4"/>
  <c r="T17" i="4"/>
  <c r="T16" i="4"/>
  <c r="T15" i="4"/>
  <c r="T14" i="4"/>
  <c r="T12" i="4"/>
  <c r="T10" i="4"/>
  <c r="S50" i="4"/>
  <c r="S49" i="4"/>
  <c r="S48" i="4"/>
  <c r="S47" i="4"/>
  <c r="S46" i="4"/>
  <c r="S45" i="4"/>
  <c r="S44" i="4"/>
  <c r="S43" i="4"/>
  <c r="S42" i="4"/>
  <c r="S41" i="4"/>
  <c r="S40" i="4"/>
  <c r="S39" i="4"/>
  <c r="S38" i="4"/>
  <c r="S37" i="4"/>
  <c r="S36" i="4"/>
  <c r="S35" i="4"/>
  <c r="S34" i="4"/>
  <c r="S33" i="4"/>
  <c r="S32" i="4"/>
  <c r="S31" i="4"/>
  <c r="S30" i="4"/>
  <c r="S29" i="4"/>
  <c r="S28" i="4"/>
  <c r="S27" i="4"/>
  <c r="S26" i="4"/>
  <c r="S25" i="4"/>
  <c r="S24" i="4"/>
  <c r="S23" i="4"/>
  <c r="S22" i="4"/>
  <c r="S21" i="4"/>
  <c r="S20" i="4"/>
  <c r="S19" i="4"/>
  <c r="S18" i="4"/>
  <c r="S17" i="4"/>
  <c r="S16" i="4"/>
  <c r="S15" i="4"/>
  <c r="S14" i="4"/>
  <c r="S13" i="4"/>
  <c r="S12" i="4"/>
  <c r="S11" i="4"/>
  <c r="S10" i="4"/>
  <c r="S9" i="4"/>
  <c r="S8" i="4"/>
  <c r="T25" i="10"/>
  <c r="T24" i="10"/>
  <c r="T23" i="10"/>
  <c r="T22" i="10"/>
  <c r="T21" i="10"/>
  <c r="T20" i="10"/>
  <c r="T19" i="10"/>
  <c r="T18" i="10"/>
  <c r="T17" i="10"/>
  <c r="T16" i="10"/>
  <c r="T15" i="10"/>
  <c r="T14" i="10"/>
  <c r="T13" i="10"/>
  <c r="T12" i="10"/>
  <c r="T11" i="10"/>
  <c r="T10" i="10"/>
  <c r="T9" i="10"/>
  <c r="T8" i="10"/>
  <c r="S25" i="10"/>
  <c r="S24" i="10"/>
  <c r="S23" i="10"/>
  <c r="S22" i="10"/>
  <c r="S21" i="10"/>
  <c r="S20" i="10"/>
  <c r="S19" i="10"/>
  <c r="S18" i="10"/>
  <c r="S17" i="10"/>
  <c r="S16" i="10"/>
  <c r="S15" i="10"/>
  <c r="S14" i="10"/>
  <c r="S13" i="10"/>
  <c r="S12" i="10"/>
  <c r="S11" i="10"/>
  <c r="S10" i="10"/>
  <c r="S9" i="10"/>
  <c r="S8" i="10"/>
  <c r="T82" i="11"/>
  <c r="S82" i="11"/>
  <c r="T81" i="11"/>
  <c r="S81" i="11"/>
  <c r="T80" i="11"/>
  <c r="S80" i="11"/>
  <c r="T78" i="11"/>
  <c r="S78" i="11"/>
  <c r="T77" i="11"/>
  <c r="S77" i="11"/>
  <c r="T75" i="11"/>
  <c r="S75" i="11"/>
  <c r="T73" i="11"/>
  <c r="S73" i="11"/>
  <c r="T72" i="11"/>
  <c r="S72" i="11"/>
  <c r="T65" i="11"/>
  <c r="S65" i="11"/>
  <c r="T64" i="11"/>
  <c r="S64" i="11"/>
  <c r="T63" i="11"/>
  <c r="S63" i="11"/>
  <c r="T62" i="11"/>
  <c r="S62" i="11"/>
  <c r="T61" i="11"/>
  <c r="S61" i="11"/>
  <c r="T59" i="11"/>
  <c r="S59" i="11"/>
  <c r="T58" i="11"/>
  <c r="S58" i="11"/>
  <c r="T57" i="11"/>
  <c r="S57" i="11"/>
  <c r="T56" i="11"/>
  <c r="S56" i="11"/>
  <c r="T55" i="11"/>
  <c r="S55" i="11"/>
  <c r="T54" i="11"/>
  <c r="S54" i="11"/>
  <c r="T53" i="11"/>
  <c r="S53" i="11"/>
  <c r="T52" i="11"/>
  <c r="S52" i="11"/>
  <c r="T51" i="11"/>
  <c r="S51" i="11"/>
  <c r="T50" i="11"/>
  <c r="S50" i="11"/>
  <c r="T49" i="11"/>
  <c r="S49" i="11"/>
  <c r="T48" i="11"/>
  <c r="S48" i="11"/>
  <c r="T47" i="11"/>
  <c r="S47" i="11"/>
  <c r="T46" i="11"/>
  <c r="S46" i="11"/>
  <c r="T45" i="11"/>
  <c r="S45" i="11"/>
  <c r="T44" i="11"/>
  <c r="S44" i="11"/>
  <c r="T43" i="11"/>
  <c r="S43" i="11"/>
  <c r="T42" i="11"/>
  <c r="S42" i="11"/>
  <c r="T41" i="11"/>
  <c r="S41" i="11"/>
  <c r="T40" i="11"/>
  <c r="S40" i="11"/>
  <c r="T39" i="11"/>
  <c r="S39" i="11"/>
  <c r="T38" i="11"/>
  <c r="S38" i="11"/>
  <c r="T37" i="11"/>
  <c r="S37" i="11"/>
  <c r="T36" i="11"/>
  <c r="S36" i="11"/>
  <c r="T35" i="11"/>
  <c r="S35" i="11"/>
  <c r="T34" i="11"/>
  <c r="S34" i="11"/>
  <c r="T33" i="11"/>
  <c r="S33" i="11"/>
  <c r="T32" i="11"/>
  <c r="S32" i="11"/>
  <c r="T30" i="11"/>
  <c r="S30" i="11"/>
  <c r="T29" i="11"/>
  <c r="S29" i="11"/>
  <c r="T27" i="11"/>
  <c r="S27" i="11"/>
  <c r="T25" i="11"/>
  <c r="S25" i="11"/>
  <c r="T24" i="11"/>
  <c r="S24" i="11"/>
  <c r="T22" i="11"/>
  <c r="S22" i="11"/>
  <c r="T21" i="11"/>
  <c r="S21" i="11"/>
  <c r="T19" i="11"/>
  <c r="S19" i="11"/>
  <c r="T17" i="11"/>
  <c r="S17" i="11"/>
  <c r="T16" i="11"/>
  <c r="S16" i="11"/>
  <c r="T15" i="11"/>
  <c r="S15" i="11"/>
  <c r="T14" i="11"/>
  <c r="S14" i="11"/>
  <c r="T12" i="11"/>
  <c r="S12" i="11"/>
  <c r="T10" i="11"/>
  <c r="S10" i="11"/>
  <c r="U77" i="9"/>
  <c r="T77" i="9"/>
  <c r="U75" i="9"/>
  <c r="T75" i="9"/>
  <c r="U73" i="9"/>
  <c r="T73" i="9"/>
  <c r="U72" i="9"/>
  <c r="T72" i="9"/>
  <c r="U70" i="9"/>
  <c r="T70" i="9"/>
  <c r="U69" i="9"/>
  <c r="T69" i="9"/>
  <c r="U68" i="9"/>
  <c r="T68" i="9"/>
  <c r="U67" i="9"/>
  <c r="T67" i="9"/>
  <c r="U66" i="9"/>
  <c r="T66" i="9"/>
  <c r="U65" i="9"/>
  <c r="T65" i="9"/>
  <c r="U62" i="9"/>
  <c r="T62" i="9"/>
  <c r="U60" i="9"/>
  <c r="T60" i="9"/>
  <c r="U58" i="9"/>
  <c r="T58" i="9"/>
  <c r="U56" i="9"/>
  <c r="T56" i="9"/>
  <c r="U55" i="9"/>
  <c r="T55" i="9"/>
  <c r="U54" i="9"/>
  <c r="T54" i="9"/>
  <c r="U52" i="9"/>
  <c r="T52" i="9"/>
  <c r="U51" i="9"/>
  <c r="T51" i="9"/>
  <c r="U49" i="9"/>
  <c r="T49" i="9"/>
  <c r="U48" i="9"/>
  <c r="T48" i="9"/>
  <c r="U46" i="9"/>
  <c r="T46" i="9"/>
  <c r="U45" i="9"/>
  <c r="T45" i="9"/>
  <c r="U44" i="9"/>
  <c r="T44" i="9"/>
  <c r="U43" i="9"/>
  <c r="T43" i="9"/>
  <c r="U42" i="9"/>
  <c r="T42" i="9"/>
  <c r="U41" i="9"/>
  <c r="T41" i="9"/>
  <c r="U40" i="9"/>
  <c r="T40" i="9"/>
  <c r="U39" i="9"/>
  <c r="T39" i="9"/>
  <c r="U38" i="9"/>
  <c r="T38" i="9"/>
  <c r="U37" i="9"/>
  <c r="T37" i="9"/>
  <c r="U36" i="9"/>
  <c r="T36" i="9"/>
  <c r="U35" i="9"/>
  <c r="T35" i="9"/>
  <c r="U34" i="9"/>
  <c r="T34" i="9"/>
  <c r="U32" i="9"/>
  <c r="T32" i="9"/>
  <c r="U31" i="9"/>
  <c r="T31" i="9"/>
  <c r="U30" i="9"/>
  <c r="T30" i="9"/>
  <c r="U29" i="9"/>
  <c r="T29" i="9"/>
  <c r="U28" i="9"/>
  <c r="T28" i="9"/>
  <c r="U27" i="9"/>
  <c r="T27" i="9"/>
  <c r="U26" i="9"/>
  <c r="T26" i="9"/>
  <c r="U25" i="9"/>
  <c r="T25" i="9"/>
  <c r="U24" i="9"/>
  <c r="T24" i="9"/>
  <c r="U23" i="9"/>
  <c r="T23" i="9"/>
  <c r="U22" i="9"/>
  <c r="T22" i="9"/>
  <c r="U21" i="9"/>
  <c r="T21" i="9"/>
  <c r="U20" i="9"/>
  <c r="T20" i="9"/>
  <c r="U18" i="9"/>
  <c r="T18" i="9"/>
  <c r="U17" i="9"/>
  <c r="T17" i="9"/>
  <c r="U16" i="9"/>
  <c r="T16" i="9"/>
  <c r="U13" i="9"/>
  <c r="T13" i="9"/>
  <c r="U12" i="9"/>
  <c r="T12" i="9"/>
  <c r="U10" i="9"/>
  <c r="T10" i="9"/>
  <c r="T112" i="3"/>
  <c r="T111" i="3"/>
  <c r="T110" i="3"/>
  <c r="T109" i="3"/>
  <c r="T108" i="3"/>
  <c r="T107" i="3"/>
  <c r="T105" i="3"/>
  <c r="T104" i="3"/>
  <c r="T103" i="3"/>
  <c r="T102" i="3"/>
  <c r="T101" i="3"/>
  <c r="T99" i="3"/>
  <c r="T97" i="3"/>
  <c r="T96" i="3"/>
  <c r="T95" i="3"/>
  <c r="T94" i="3"/>
  <c r="T93" i="3"/>
  <c r="T92" i="3"/>
  <c r="T91" i="3"/>
  <c r="T90" i="3"/>
  <c r="T89" i="3"/>
  <c r="T88" i="3"/>
  <c r="T86" i="3"/>
  <c r="T85" i="3"/>
  <c r="T84" i="3"/>
  <c r="T83" i="3"/>
  <c r="T82" i="3"/>
  <c r="T81" i="3"/>
  <c r="T80" i="3"/>
  <c r="T79" i="3"/>
  <c r="T78" i="3"/>
  <c r="T76" i="3"/>
  <c r="T75" i="3"/>
  <c r="T74" i="3"/>
  <c r="T73" i="3"/>
  <c r="T72" i="3"/>
  <c r="T71" i="3"/>
  <c r="T70" i="3"/>
  <c r="T68" i="3"/>
  <c r="T66" i="3"/>
  <c r="T65" i="3"/>
  <c r="T64" i="3"/>
  <c r="T63" i="3"/>
  <c r="T62" i="3"/>
  <c r="T61" i="3"/>
  <c r="T60" i="3"/>
  <c r="T59" i="3"/>
  <c r="T58" i="3"/>
  <c r="T57" i="3"/>
  <c r="T56" i="3"/>
  <c r="T55" i="3"/>
  <c r="T54" i="3"/>
  <c r="T53" i="3"/>
  <c r="T52" i="3"/>
  <c r="T51" i="3"/>
  <c r="T50" i="3"/>
  <c r="T49" i="3"/>
  <c r="T48" i="3"/>
  <c r="T47" i="3"/>
  <c r="T46" i="3"/>
  <c r="T44" i="3"/>
  <c r="T43" i="3"/>
  <c r="T42" i="3"/>
  <c r="T41" i="3"/>
  <c r="T40" i="3"/>
  <c r="T39" i="3"/>
  <c r="T38" i="3"/>
  <c r="T37" i="3"/>
  <c r="T36" i="3"/>
  <c r="T35" i="3"/>
  <c r="T34" i="3"/>
  <c r="T33" i="3"/>
  <c r="T32" i="3"/>
  <c r="T31" i="3"/>
  <c r="T30" i="3"/>
  <c r="T29" i="3"/>
  <c r="T28" i="3"/>
  <c r="T27" i="3"/>
  <c r="T26" i="3"/>
  <c r="T25" i="3"/>
  <c r="T24" i="3"/>
  <c r="T23" i="3"/>
  <c r="T22" i="3"/>
  <c r="T21" i="3"/>
  <c r="T20" i="3"/>
  <c r="T19" i="3"/>
  <c r="T18" i="3"/>
  <c r="T17" i="3"/>
  <c r="T16" i="3"/>
  <c r="T15" i="3"/>
  <c r="T14" i="3"/>
  <c r="T12" i="3"/>
  <c r="T10" i="3"/>
  <c r="S112" i="3"/>
  <c r="S111" i="3"/>
  <c r="S110" i="3"/>
  <c r="S109" i="3"/>
  <c r="S108" i="3"/>
  <c r="S107" i="3"/>
  <c r="S105" i="3"/>
  <c r="S104" i="3"/>
  <c r="S103" i="3"/>
  <c r="S102" i="3"/>
  <c r="S101" i="3"/>
  <c r="S99" i="3"/>
  <c r="S97" i="3"/>
  <c r="S96" i="3"/>
  <c r="S95" i="3"/>
  <c r="S94" i="3"/>
  <c r="S93" i="3"/>
  <c r="S92" i="3"/>
  <c r="S91" i="3"/>
  <c r="S90" i="3"/>
  <c r="S89" i="3"/>
  <c r="S88" i="3"/>
  <c r="S86" i="3"/>
  <c r="S85" i="3"/>
  <c r="S84" i="3"/>
  <c r="S83" i="3"/>
  <c r="S82" i="3"/>
  <c r="S81" i="3"/>
  <c r="S80" i="3"/>
  <c r="S79" i="3"/>
  <c r="S78" i="3"/>
  <c r="S76" i="3"/>
  <c r="S75" i="3"/>
  <c r="S74" i="3"/>
  <c r="S73" i="3"/>
  <c r="S72" i="3"/>
  <c r="S71" i="3"/>
  <c r="S70" i="3"/>
  <c r="S68" i="3"/>
  <c r="S66" i="3"/>
  <c r="S65" i="3"/>
  <c r="S64" i="3"/>
  <c r="S63" i="3"/>
  <c r="S62" i="3"/>
  <c r="S61" i="3"/>
  <c r="S60" i="3"/>
  <c r="S59" i="3"/>
  <c r="S58" i="3"/>
  <c r="S57" i="3"/>
  <c r="S56" i="3"/>
  <c r="S55" i="3"/>
  <c r="S54" i="3"/>
  <c r="S53" i="3"/>
  <c r="S52" i="3"/>
  <c r="S51" i="3"/>
  <c r="S50" i="3"/>
  <c r="S49" i="3"/>
  <c r="S48" i="3"/>
  <c r="S47" i="3"/>
  <c r="S46" i="3"/>
  <c r="S44" i="3"/>
  <c r="S43" i="3"/>
  <c r="S42" i="3"/>
  <c r="S41" i="3"/>
  <c r="S40" i="3"/>
  <c r="S39" i="3"/>
  <c r="S38" i="3"/>
  <c r="S37" i="3"/>
  <c r="S36" i="3"/>
  <c r="S35" i="3"/>
  <c r="S34" i="3"/>
  <c r="S33" i="3"/>
  <c r="S32" i="3"/>
  <c r="S31" i="3"/>
  <c r="S30" i="3"/>
  <c r="S29" i="3"/>
  <c r="S28" i="3"/>
  <c r="S27" i="3"/>
  <c r="S26" i="3"/>
  <c r="S25" i="3"/>
  <c r="S24" i="3"/>
  <c r="S23" i="3"/>
  <c r="S22" i="3"/>
  <c r="S21" i="3"/>
  <c r="S20" i="3"/>
  <c r="S19" i="3"/>
  <c r="S18" i="3"/>
  <c r="S17" i="3"/>
  <c r="S16" i="3"/>
  <c r="S15" i="3"/>
  <c r="S14" i="3"/>
  <c r="S12" i="3"/>
  <c r="S10" i="3"/>
  <c r="U98" i="2"/>
  <c r="U97" i="2"/>
  <c r="U96" i="2"/>
  <c r="U95" i="2"/>
  <c r="U94" i="2"/>
  <c r="U93" i="2"/>
  <c r="U92" i="2"/>
  <c r="U91" i="2"/>
  <c r="U90" i="2"/>
  <c r="U89" i="2"/>
  <c r="U88" i="2"/>
  <c r="U87" i="2"/>
  <c r="U86" i="2"/>
  <c r="U85" i="2"/>
  <c r="U83" i="2"/>
  <c r="U82" i="2"/>
  <c r="U80" i="2"/>
  <c r="U79" i="2"/>
  <c r="U78" i="2"/>
  <c r="U77" i="2"/>
  <c r="U76" i="2"/>
  <c r="U75" i="2"/>
  <c r="U74" i="2"/>
  <c r="U72" i="2"/>
  <c r="U71" i="2"/>
  <c r="U70" i="2"/>
  <c r="U69" i="2"/>
  <c r="U67" i="2"/>
  <c r="U65" i="2"/>
  <c r="U64" i="2"/>
  <c r="U63" i="2"/>
  <c r="U62" i="2"/>
  <c r="U60" i="2"/>
  <c r="U59" i="2"/>
  <c r="U58" i="2"/>
  <c r="U57" i="2"/>
  <c r="U56" i="2"/>
  <c r="U55" i="2"/>
  <c r="U54" i="2"/>
  <c r="U53" i="2"/>
  <c r="U52" i="2"/>
  <c r="U51" i="2"/>
  <c r="U50" i="2"/>
  <c r="U49" i="2"/>
  <c r="U48" i="2"/>
  <c r="U47" i="2"/>
  <c r="U46" i="2"/>
  <c r="U45" i="2"/>
  <c r="U44" i="2"/>
  <c r="U43" i="2"/>
  <c r="U42" i="2"/>
  <c r="U40" i="2"/>
  <c r="U39" i="2"/>
  <c r="U38" i="2"/>
  <c r="U37" i="2"/>
  <c r="U35" i="2"/>
  <c r="U33" i="2"/>
  <c r="U32" i="2"/>
  <c r="U31" i="2"/>
  <c r="U30" i="2"/>
  <c r="U28" i="2"/>
  <c r="U27" i="2"/>
  <c r="U25" i="2"/>
  <c r="U24" i="2"/>
  <c r="U23" i="2"/>
  <c r="U22" i="2"/>
  <c r="U21" i="2"/>
  <c r="U20" i="2"/>
  <c r="U19" i="2"/>
  <c r="U18" i="2"/>
  <c r="U17" i="2"/>
  <c r="U16" i="2"/>
  <c r="U15" i="2"/>
  <c r="U14" i="2"/>
  <c r="U13" i="2"/>
  <c r="U12" i="2"/>
  <c r="U11" i="2"/>
  <c r="U10" i="2"/>
  <c r="T98" i="2"/>
  <c r="T97" i="2"/>
  <c r="T96" i="2"/>
  <c r="T95" i="2"/>
  <c r="T94" i="2"/>
  <c r="T93" i="2"/>
  <c r="T92" i="2"/>
  <c r="T91" i="2"/>
  <c r="T90" i="2"/>
  <c r="T89" i="2"/>
  <c r="T88" i="2"/>
  <c r="T87" i="2"/>
  <c r="T86" i="2"/>
  <c r="T85" i="2"/>
  <c r="T83" i="2"/>
  <c r="T82" i="2"/>
  <c r="T80" i="2"/>
  <c r="T79" i="2"/>
  <c r="T78" i="2"/>
  <c r="T77" i="2"/>
  <c r="T76" i="2"/>
  <c r="T75" i="2"/>
  <c r="T74" i="2"/>
  <c r="T72" i="2"/>
  <c r="T71" i="2"/>
  <c r="T70" i="2"/>
  <c r="T69" i="2"/>
  <c r="T67" i="2"/>
  <c r="T65" i="2"/>
  <c r="T64" i="2"/>
  <c r="T63" i="2"/>
  <c r="T62" i="2"/>
  <c r="T60" i="2"/>
  <c r="T59" i="2"/>
  <c r="T58" i="2"/>
  <c r="T57" i="2"/>
  <c r="T56" i="2"/>
  <c r="T55" i="2"/>
  <c r="T54" i="2"/>
  <c r="T53" i="2"/>
  <c r="T52" i="2"/>
  <c r="T51" i="2"/>
  <c r="T50" i="2"/>
  <c r="T49" i="2"/>
  <c r="T48" i="2"/>
  <c r="T47" i="2"/>
  <c r="T46" i="2"/>
  <c r="T45" i="2"/>
  <c r="T44" i="2"/>
  <c r="T43" i="2"/>
  <c r="T42" i="2"/>
  <c r="T40" i="2"/>
  <c r="T39" i="2"/>
  <c r="T38" i="2"/>
  <c r="T37" i="2"/>
  <c r="T35" i="2"/>
  <c r="T33" i="2"/>
  <c r="T32" i="2"/>
  <c r="T31" i="2"/>
  <c r="T30" i="2"/>
  <c r="T28" i="2"/>
  <c r="T27" i="2"/>
  <c r="T25" i="2"/>
  <c r="T24" i="2"/>
  <c r="T23" i="2"/>
  <c r="T22" i="2"/>
  <c r="T21" i="2"/>
  <c r="T20" i="2"/>
  <c r="T19" i="2"/>
  <c r="T18" i="2"/>
  <c r="T17" i="2"/>
  <c r="T16" i="2"/>
  <c r="T15" i="2"/>
  <c r="T14" i="2"/>
  <c r="T13" i="2"/>
  <c r="T12" i="2"/>
  <c r="T11" i="2"/>
  <c r="T10" i="2"/>
  <c r="K10" i="8" l="1"/>
  <c r="K12" i="8"/>
  <c r="K13" i="8"/>
  <c r="K14" i="8"/>
  <c r="K15" i="8"/>
  <c r="K16" i="8"/>
  <c r="K17" i="8"/>
  <c r="I112" i="3" l="1"/>
  <c r="I111" i="3"/>
  <c r="Q111" i="3" s="1"/>
  <c r="I110" i="3"/>
  <c r="I109" i="3"/>
  <c r="Q109" i="3" s="1"/>
  <c r="I108" i="3"/>
  <c r="Q108" i="3" s="1"/>
  <c r="I107" i="3"/>
  <c r="I105" i="3"/>
  <c r="Q105" i="3" s="1"/>
  <c r="I104" i="3"/>
  <c r="Q104" i="3" s="1"/>
  <c r="I103" i="3"/>
  <c r="I102" i="3"/>
  <c r="Q102" i="3" s="1"/>
  <c r="I101" i="3"/>
  <c r="Q101" i="3" s="1"/>
  <c r="I99" i="3"/>
  <c r="Q99" i="3" s="1"/>
  <c r="I97" i="3"/>
  <c r="Q97" i="3" s="1"/>
  <c r="I96" i="3"/>
  <c r="Q96" i="3" s="1"/>
  <c r="I95" i="3"/>
  <c r="Q95" i="3" s="1"/>
  <c r="I94" i="3"/>
  <c r="Q94" i="3" s="1"/>
  <c r="I93" i="3"/>
  <c r="Q93" i="3" s="1"/>
  <c r="I92" i="3"/>
  <c r="Q92" i="3" s="1"/>
  <c r="I91" i="3"/>
  <c r="I90" i="3"/>
  <c r="Q90" i="3" s="1"/>
  <c r="I89" i="3"/>
  <c r="Q89" i="3" s="1"/>
  <c r="I88" i="3"/>
  <c r="Q88" i="3" s="1"/>
  <c r="I86" i="3"/>
  <c r="Q86" i="3" s="1"/>
  <c r="I85" i="3"/>
  <c r="Q85" i="3" s="1"/>
  <c r="I84" i="3"/>
  <c r="Q84" i="3" s="1"/>
  <c r="I83" i="3"/>
  <c r="I82" i="3"/>
  <c r="Q82" i="3" s="1"/>
  <c r="I81" i="3"/>
  <c r="Q81" i="3" s="1"/>
  <c r="I80" i="3"/>
  <c r="Q80" i="3" s="1"/>
  <c r="I79" i="3"/>
  <c r="Q79" i="3" s="1"/>
  <c r="I78" i="3"/>
  <c r="Q78" i="3" s="1"/>
  <c r="I76" i="3"/>
  <c r="Q76" i="3" s="1"/>
  <c r="I75" i="3"/>
  <c r="I74" i="3"/>
  <c r="I73" i="3"/>
  <c r="Q73" i="3" s="1"/>
  <c r="I72" i="3"/>
  <c r="Q72" i="3" s="1"/>
  <c r="I71" i="3"/>
  <c r="Q71" i="3" s="1"/>
  <c r="I70" i="3"/>
  <c r="Q70" i="3" s="1"/>
  <c r="I68" i="3"/>
  <c r="Q68" i="3" s="1"/>
  <c r="I66" i="3"/>
  <c r="Q66" i="3" s="1"/>
  <c r="I65" i="3"/>
  <c r="Q65" i="3" s="1"/>
  <c r="I64" i="3"/>
  <c r="I63" i="3"/>
  <c r="Q63" i="3" s="1"/>
  <c r="I62" i="3"/>
  <c r="Q62" i="3" s="1"/>
  <c r="I61" i="3"/>
  <c r="Q61" i="3" s="1"/>
  <c r="I60" i="3"/>
  <c r="Q60" i="3" s="1"/>
  <c r="I59" i="3"/>
  <c r="I58" i="3"/>
  <c r="Q58" i="3" s="1"/>
  <c r="I57" i="3"/>
  <c r="Q57" i="3" s="1"/>
  <c r="I56" i="3"/>
  <c r="Q56" i="3" s="1"/>
  <c r="I55" i="3"/>
  <c r="Q55" i="3" s="1"/>
  <c r="I54" i="3"/>
  <c r="I53" i="3"/>
  <c r="Q53" i="3" s="1"/>
  <c r="I52" i="3"/>
  <c r="Q52" i="3" s="1"/>
  <c r="I51" i="3"/>
  <c r="Q51" i="3" s="1"/>
  <c r="I50" i="3"/>
  <c r="Q50" i="3" s="1"/>
  <c r="I49" i="3"/>
  <c r="Q49" i="3" s="1"/>
  <c r="I48" i="3"/>
  <c r="I47" i="3"/>
  <c r="I46" i="3"/>
  <c r="Q46" i="3" s="1"/>
  <c r="I44" i="3"/>
  <c r="I43" i="3"/>
  <c r="I42" i="3"/>
  <c r="Q42" i="3" s="1"/>
  <c r="I41" i="3"/>
  <c r="Q41" i="3" s="1"/>
  <c r="I40" i="3"/>
  <c r="I39" i="3"/>
  <c r="Q39" i="3" s="1"/>
  <c r="I38" i="3"/>
  <c r="I37" i="3"/>
  <c r="Q37" i="3" s="1"/>
  <c r="I36" i="3"/>
  <c r="I35" i="3"/>
  <c r="I34" i="3"/>
  <c r="Q34" i="3" s="1"/>
  <c r="I33" i="3"/>
  <c r="Q33" i="3" s="1"/>
  <c r="I32" i="3"/>
  <c r="I31" i="3"/>
  <c r="I30" i="3"/>
  <c r="Q30" i="3" s="1"/>
  <c r="I29" i="3"/>
  <c r="Q29" i="3" s="1"/>
  <c r="I28" i="3"/>
  <c r="I27" i="3"/>
  <c r="I26" i="3"/>
  <c r="Q26" i="3" s="1"/>
  <c r="I25" i="3"/>
  <c r="Q25" i="3" s="1"/>
  <c r="I24" i="3"/>
  <c r="I23" i="3"/>
  <c r="Q23" i="3" s="1"/>
  <c r="I22" i="3"/>
  <c r="Q22" i="3" s="1"/>
  <c r="I21" i="3"/>
  <c r="Q21" i="3" s="1"/>
  <c r="I20" i="3"/>
  <c r="I19" i="3"/>
  <c r="Q19" i="3" s="1"/>
  <c r="I18" i="3"/>
  <c r="Q18" i="3" s="1"/>
  <c r="I17" i="3"/>
  <c r="Q17" i="3" s="1"/>
  <c r="I16" i="3"/>
  <c r="I15" i="3"/>
  <c r="Q15" i="3" s="1"/>
  <c r="I14" i="3"/>
  <c r="Q14" i="3" s="1"/>
  <c r="I12" i="3"/>
  <c r="I10" i="3"/>
  <c r="Q10" i="3" s="1"/>
  <c r="H112" i="3"/>
  <c r="P112" i="3" s="1"/>
  <c r="H111" i="3"/>
  <c r="P111" i="3" s="1"/>
  <c r="H110" i="3"/>
  <c r="P110" i="3" s="1"/>
  <c r="H109" i="3"/>
  <c r="P109" i="3" s="1"/>
  <c r="H108" i="3"/>
  <c r="P108" i="3" s="1"/>
  <c r="H107" i="3"/>
  <c r="P107" i="3" s="1"/>
  <c r="H105" i="3"/>
  <c r="P105" i="3" s="1"/>
  <c r="H104" i="3"/>
  <c r="P104" i="3" s="1"/>
  <c r="H103" i="3"/>
  <c r="P103" i="3" s="1"/>
  <c r="H102" i="3"/>
  <c r="P102" i="3" s="1"/>
  <c r="H101" i="3"/>
  <c r="P101" i="3" s="1"/>
  <c r="H99" i="3"/>
  <c r="P99" i="3" s="1"/>
  <c r="H97" i="3"/>
  <c r="P97" i="3" s="1"/>
  <c r="H96" i="3"/>
  <c r="H95" i="3"/>
  <c r="P95" i="3" s="1"/>
  <c r="H94" i="3"/>
  <c r="P94" i="3" s="1"/>
  <c r="H93" i="3"/>
  <c r="P93" i="3" s="1"/>
  <c r="H92" i="3"/>
  <c r="P92" i="3" s="1"/>
  <c r="H91" i="3"/>
  <c r="P91" i="3" s="1"/>
  <c r="H90" i="3"/>
  <c r="P90" i="3" s="1"/>
  <c r="H89" i="3"/>
  <c r="P89" i="3" s="1"/>
  <c r="H88" i="3"/>
  <c r="P88" i="3" s="1"/>
  <c r="H86" i="3"/>
  <c r="P86" i="3" s="1"/>
  <c r="H85" i="3"/>
  <c r="P85" i="3" s="1"/>
  <c r="H84" i="3"/>
  <c r="P84" i="3" s="1"/>
  <c r="H83" i="3"/>
  <c r="P83" i="3" s="1"/>
  <c r="H82" i="3"/>
  <c r="P82" i="3" s="1"/>
  <c r="H81" i="3"/>
  <c r="P81" i="3" s="1"/>
  <c r="H80" i="3"/>
  <c r="P80" i="3" s="1"/>
  <c r="H79" i="3"/>
  <c r="P79" i="3" s="1"/>
  <c r="H78" i="3"/>
  <c r="P78" i="3" s="1"/>
  <c r="H76" i="3"/>
  <c r="P76" i="3" s="1"/>
  <c r="H75" i="3"/>
  <c r="P75" i="3" s="1"/>
  <c r="H74" i="3"/>
  <c r="P74" i="3" s="1"/>
  <c r="H73" i="3"/>
  <c r="P73" i="3" s="1"/>
  <c r="H72" i="3"/>
  <c r="H71" i="3"/>
  <c r="P71" i="3" s="1"/>
  <c r="H70" i="3"/>
  <c r="P70" i="3" s="1"/>
  <c r="H68" i="3"/>
  <c r="P68" i="3" s="1"/>
  <c r="H66" i="3"/>
  <c r="P66" i="3" s="1"/>
  <c r="H65" i="3"/>
  <c r="P65" i="3" s="1"/>
  <c r="H64" i="3"/>
  <c r="P64" i="3" s="1"/>
  <c r="H63" i="3"/>
  <c r="P63" i="3" s="1"/>
  <c r="H62" i="3"/>
  <c r="P62" i="3" s="1"/>
  <c r="H61" i="3"/>
  <c r="P61" i="3" s="1"/>
  <c r="H60" i="3"/>
  <c r="P60" i="3" s="1"/>
  <c r="H59" i="3"/>
  <c r="P59" i="3" s="1"/>
  <c r="H58" i="3"/>
  <c r="P58" i="3" s="1"/>
  <c r="H57" i="3"/>
  <c r="P57" i="3" s="1"/>
  <c r="H56" i="3"/>
  <c r="P56" i="3" s="1"/>
  <c r="H55" i="3"/>
  <c r="P55" i="3" s="1"/>
  <c r="H54" i="3"/>
  <c r="P54" i="3" s="1"/>
  <c r="H53" i="3"/>
  <c r="P53" i="3" s="1"/>
  <c r="H52" i="3"/>
  <c r="P52" i="3" s="1"/>
  <c r="H51" i="3"/>
  <c r="P51" i="3" s="1"/>
  <c r="H50" i="3"/>
  <c r="P50" i="3" s="1"/>
  <c r="H49" i="3"/>
  <c r="P49" i="3" s="1"/>
  <c r="H48" i="3"/>
  <c r="P48" i="3" s="1"/>
  <c r="H47" i="3"/>
  <c r="P47" i="3" s="1"/>
  <c r="H46" i="3"/>
  <c r="P46" i="3" s="1"/>
  <c r="H44" i="3"/>
  <c r="P44" i="3" s="1"/>
  <c r="H43" i="3"/>
  <c r="P43" i="3" s="1"/>
  <c r="H42" i="3"/>
  <c r="P42" i="3" s="1"/>
  <c r="H41" i="3"/>
  <c r="P41" i="3" s="1"/>
  <c r="H40" i="3"/>
  <c r="P40" i="3" s="1"/>
  <c r="H39" i="3"/>
  <c r="P39" i="3" s="1"/>
  <c r="H38" i="3"/>
  <c r="P38" i="3" s="1"/>
  <c r="H37" i="3"/>
  <c r="P37" i="3" s="1"/>
  <c r="H36" i="3"/>
  <c r="P36" i="3" s="1"/>
  <c r="H35" i="3"/>
  <c r="P35" i="3" s="1"/>
  <c r="H34" i="3"/>
  <c r="P34" i="3" s="1"/>
  <c r="H33" i="3"/>
  <c r="P33" i="3" s="1"/>
  <c r="H32" i="3"/>
  <c r="P32" i="3" s="1"/>
  <c r="H31" i="3"/>
  <c r="P31" i="3" s="1"/>
  <c r="H30" i="3"/>
  <c r="P30" i="3" s="1"/>
  <c r="H29" i="3"/>
  <c r="P29" i="3" s="1"/>
  <c r="H28" i="3"/>
  <c r="H27" i="3"/>
  <c r="P27" i="3" s="1"/>
  <c r="H26" i="3"/>
  <c r="P26" i="3" s="1"/>
  <c r="H25" i="3"/>
  <c r="P25" i="3" s="1"/>
  <c r="H24" i="3"/>
  <c r="P24" i="3" s="1"/>
  <c r="H23" i="3"/>
  <c r="P23" i="3" s="1"/>
  <c r="H22" i="3"/>
  <c r="P22" i="3" s="1"/>
  <c r="H21" i="3"/>
  <c r="H20" i="3"/>
  <c r="P20" i="3" s="1"/>
  <c r="H19" i="3"/>
  <c r="P19" i="3" s="1"/>
  <c r="H18" i="3"/>
  <c r="P18" i="3" s="1"/>
  <c r="H17" i="3"/>
  <c r="P17" i="3" s="1"/>
  <c r="H16" i="3"/>
  <c r="P16" i="3" s="1"/>
  <c r="H15" i="3"/>
  <c r="P15" i="3" s="1"/>
  <c r="H14" i="3"/>
  <c r="P14" i="3" s="1"/>
  <c r="H12" i="3"/>
  <c r="P12" i="3" s="1"/>
  <c r="H10" i="3"/>
  <c r="P10" i="3" s="1"/>
  <c r="P28" i="3"/>
  <c r="P72" i="3"/>
  <c r="P96" i="3"/>
  <c r="Q31" i="3"/>
  <c r="Q47" i="3"/>
  <c r="Q48" i="3"/>
  <c r="Q83" i="3"/>
  <c r="Q103" i="3"/>
  <c r="Q74" i="3"/>
  <c r="Q38" i="3"/>
  <c r="P21" i="3"/>
  <c r="Q75" i="3"/>
  <c r="Q40" i="3"/>
  <c r="Q32" i="3"/>
  <c r="Q112" i="3"/>
  <c r="L112" i="3"/>
  <c r="K112" i="3"/>
  <c r="L111" i="3"/>
  <c r="K111" i="3"/>
  <c r="L110" i="3"/>
  <c r="K110" i="3"/>
  <c r="L109" i="3"/>
  <c r="K109" i="3"/>
  <c r="L108" i="3"/>
  <c r="K108" i="3"/>
  <c r="L107" i="3"/>
  <c r="K107" i="3"/>
  <c r="L105" i="3"/>
  <c r="K105" i="3"/>
  <c r="L104" i="3"/>
  <c r="K104" i="3"/>
  <c r="L103" i="3"/>
  <c r="K103" i="3"/>
  <c r="L102" i="3"/>
  <c r="K102" i="3"/>
  <c r="L101" i="3"/>
  <c r="K101" i="3"/>
  <c r="L99" i="3"/>
  <c r="K99" i="3"/>
  <c r="L97" i="3"/>
  <c r="K97" i="3"/>
  <c r="L96" i="3"/>
  <c r="K96" i="3"/>
  <c r="L95" i="3"/>
  <c r="K95" i="3"/>
  <c r="L94" i="3"/>
  <c r="K94" i="3"/>
  <c r="L93" i="3"/>
  <c r="K93" i="3"/>
  <c r="L92" i="3"/>
  <c r="K92" i="3"/>
  <c r="L91" i="3"/>
  <c r="K91" i="3"/>
  <c r="L90" i="3"/>
  <c r="K90" i="3"/>
  <c r="L89" i="3"/>
  <c r="K89" i="3"/>
  <c r="L88" i="3"/>
  <c r="K88" i="3"/>
  <c r="L86" i="3"/>
  <c r="K86" i="3"/>
  <c r="L85" i="3"/>
  <c r="K85" i="3"/>
  <c r="L84" i="3"/>
  <c r="K84" i="3"/>
  <c r="L83" i="3"/>
  <c r="K83" i="3"/>
  <c r="L82" i="3"/>
  <c r="K82" i="3"/>
  <c r="L81" i="3"/>
  <c r="K81" i="3"/>
  <c r="L80" i="3"/>
  <c r="K80" i="3"/>
  <c r="L79" i="3"/>
  <c r="K79" i="3"/>
  <c r="L78" i="3"/>
  <c r="K78" i="3"/>
  <c r="L76" i="3"/>
  <c r="K76" i="3"/>
  <c r="L75" i="3"/>
  <c r="K75" i="3"/>
  <c r="L74" i="3"/>
  <c r="K74" i="3"/>
  <c r="L73" i="3"/>
  <c r="K73" i="3"/>
  <c r="L72" i="3"/>
  <c r="K72" i="3"/>
  <c r="L71" i="3"/>
  <c r="K71" i="3"/>
  <c r="L70" i="3"/>
  <c r="K70" i="3"/>
  <c r="L68" i="3"/>
  <c r="K68" i="3"/>
  <c r="L66" i="3"/>
  <c r="K66" i="3"/>
  <c r="L65" i="3"/>
  <c r="K65" i="3"/>
  <c r="Q64" i="3"/>
  <c r="L64" i="3"/>
  <c r="K64" i="3"/>
  <c r="L63" i="3"/>
  <c r="K63" i="3"/>
  <c r="L62" i="3"/>
  <c r="K62" i="3"/>
  <c r="L61" i="3"/>
  <c r="K61" i="3"/>
  <c r="L60" i="3"/>
  <c r="K60" i="3"/>
  <c r="L59" i="3"/>
  <c r="K59" i="3"/>
  <c r="L58" i="3"/>
  <c r="K58" i="3"/>
  <c r="L57" i="3"/>
  <c r="K57" i="3"/>
  <c r="L56" i="3"/>
  <c r="K56" i="3"/>
  <c r="L55" i="3"/>
  <c r="K55" i="3"/>
  <c r="L54" i="3"/>
  <c r="K54" i="3"/>
  <c r="L53" i="3"/>
  <c r="K53" i="3"/>
  <c r="L52" i="3"/>
  <c r="K52" i="3"/>
  <c r="L51" i="3"/>
  <c r="K51" i="3"/>
  <c r="L50" i="3"/>
  <c r="K50" i="3"/>
  <c r="L49" i="3"/>
  <c r="K49" i="3"/>
  <c r="L48" i="3"/>
  <c r="K48" i="3"/>
  <c r="L47" i="3"/>
  <c r="K47" i="3"/>
  <c r="L46" i="3"/>
  <c r="K46" i="3"/>
  <c r="L44" i="3"/>
  <c r="K44" i="3"/>
  <c r="L43" i="3"/>
  <c r="K43" i="3"/>
  <c r="L42" i="3"/>
  <c r="K42" i="3"/>
  <c r="L41" i="3"/>
  <c r="K41" i="3"/>
  <c r="L40" i="3"/>
  <c r="K40" i="3"/>
  <c r="L39" i="3"/>
  <c r="K39" i="3"/>
  <c r="L38" i="3"/>
  <c r="K38" i="3"/>
  <c r="L37" i="3"/>
  <c r="K37" i="3"/>
  <c r="L36" i="3"/>
  <c r="K36" i="3"/>
  <c r="L35" i="3"/>
  <c r="K35" i="3"/>
  <c r="L34" i="3"/>
  <c r="K34" i="3"/>
  <c r="L33" i="3"/>
  <c r="K33" i="3"/>
  <c r="L32" i="3"/>
  <c r="K32" i="3"/>
  <c r="L31" i="3"/>
  <c r="K31" i="3"/>
  <c r="L30" i="3"/>
  <c r="K30" i="3"/>
  <c r="L29" i="3"/>
  <c r="K29" i="3"/>
  <c r="L28" i="3"/>
  <c r="K28" i="3"/>
  <c r="L27" i="3"/>
  <c r="K27" i="3"/>
  <c r="L26" i="3"/>
  <c r="K26" i="3"/>
  <c r="L25" i="3"/>
  <c r="K25" i="3"/>
  <c r="Q24" i="3"/>
  <c r="L24" i="3"/>
  <c r="N24" i="3" s="1"/>
  <c r="K24" i="3"/>
  <c r="L23" i="3"/>
  <c r="K23" i="3"/>
  <c r="L22" i="3"/>
  <c r="K22" i="3"/>
  <c r="L21" i="3"/>
  <c r="K21" i="3"/>
  <c r="L20" i="3"/>
  <c r="K20" i="3"/>
  <c r="L19" i="3"/>
  <c r="K19" i="3"/>
  <c r="L18" i="3"/>
  <c r="K18" i="3"/>
  <c r="L17" i="3"/>
  <c r="K17" i="3"/>
  <c r="Q16" i="3"/>
  <c r="L16" i="3"/>
  <c r="N16" i="3" s="1"/>
  <c r="K16" i="3"/>
  <c r="L15" i="3"/>
  <c r="K15" i="3"/>
  <c r="L14" i="3"/>
  <c r="K14" i="3"/>
  <c r="L12" i="3"/>
  <c r="K12" i="3"/>
  <c r="M12" i="3" s="1"/>
  <c r="L10" i="3"/>
  <c r="K10" i="3"/>
  <c r="M77" i="9"/>
  <c r="L77" i="9"/>
  <c r="M75" i="9"/>
  <c r="L75" i="9"/>
  <c r="M73" i="9"/>
  <c r="L73" i="9"/>
  <c r="M72" i="9"/>
  <c r="L72" i="9"/>
  <c r="M70" i="9"/>
  <c r="L70" i="9"/>
  <c r="M69" i="9"/>
  <c r="L69" i="9"/>
  <c r="M68" i="9"/>
  <c r="L68" i="9"/>
  <c r="M67" i="9"/>
  <c r="L67" i="9"/>
  <c r="M66" i="9"/>
  <c r="L66" i="9"/>
  <c r="M65" i="9"/>
  <c r="L65" i="9"/>
  <c r="M62" i="9"/>
  <c r="L62" i="9"/>
  <c r="M60" i="9"/>
  <c r="L60" i="9"/>
  <c r="M58" i="9"/>
  <c r="L58" i="9"/>
  <c r="M56" i="9"/>
  <c r="L56" i="9"/>
  <c r="M55" i="9"/>
  <c r="L55" i="9"/>
  <c r="M54" i="9"/>
  <c r="L54" i="9"/>
  <c r="M52" i="9"/>
  <c r="L52" i="9"/>
  <c r="M51" i="9"/>
  <c r="L51" i="9"/>
  <c r="M49" i="9"/>
  <c r="L49" i="9"/>
  <c r="M48" i="9"/>
  <c r="L48" i="9"/>
  <c r="M46" i="9"/>
  <c r="L46" i="9"/>
  <c r="M45" i="9"/>
  <c r="L45" i="9"/>
  <c r="M44" i="9"/>
  <c r="L44" i="9"/>
  <c r="M43" i="9"/>
  <c r="L43" i="9"/>
  <c r="M42" i="9"/>
  <c r="L42" i="9"/>
  <c r="M41" i="9"/>
  <c r="L41" i="9"/>
  <c r="M40" i="9"/>
  <c r="L40" i="9"/>
  <c r="M39" i="9"/>
  <c r="L39" i="9"/>
  <c r="M38" i="9"/>
  <c r="L38" i="9"/>
  <c r="M37" i="9"/>
  <c r="L37" i="9"/>
  <c r="M36" i="9"/>
  <c r="L36" i="9"/>
  <c r="M35" i="9"/>
  <c r="L35" i="9"/>
  <c r="M34" i="9"/>
  <c r="L34" i="9"/>
  <c r="M32" i="9"/>
  <c r="L32" i="9"/>
  <c r="M31" i="9"/>
  <c r="L31" i="9"/>
  <c r="M30" i="9"/>
  <c r="L30" i="9"/>
  <c r="M29" i="9"/>
  <c r="L29" i="9"/>
  <c r="M28" i="9"/>
  <c r="L28" i="9"/>
  <c r="M27" i="9"/>
  <c r="L27" i="9"/>
  <c r="M26" i="9"/>
  <c r="L26" i="9"/>
  <c r="M25" i="9"/>
  <c r="L25" i="9"/>
  <c r="M24" i="9"/>
  <c r="L24" i="9"/>
  <c r="M23" i="9"/>
  <c r="L23" i="9"/>
  <c r="M22" i="9"/>
  <c r="L22" i="9"/>
  <c r="M21" i="9"/>
  <c r="L21" i="9"/>
  <c r="M20" i="9"/>
  <c r="L20" i="9"/>
  <c r="M18" i="9"/>
  <c r="L18" i="9"/>
  <c r="M17" i="9"/>
  <c r="L17" i="9"/>
  <c r="M16" i="9"/>
  <c r="L16" i="9"/>
  <c r="M13" i="9"/>
  <c r="L13" i="9"/>
  <c r="M12" i="9"/>
  <c r="L12" i="9"/>
  <c r="M10" i="9"/>
  <c r="L10" i="9"/>
  <c r="Q25" i="10"/>
  <c r="P25" i="10"/>
  <c r="L25" i="10"/>
  <c r="N25" i="10" s="1"/>
  <c r="K25" i="10"/>
  <c r="M25" i="10" s="1"/>
  <c r="Q24" i="10"/>
  <c r="P24" i="10"/>
  <c r="L24" i="10"/>
  <c r="N24" i="10" s="1"/>
  <c r="K24" i="10"/>
  <c r="M24" i="10" s="1"/>
  <c r="Q23" i="10"/>
  <c r="P23" i="10"/>
  <c r="L23" i="10"/>
  <c r="N23" i="10" s="1"/>
  <c r="K23" i="10"/>
  <c r="M23" i="10" s="1"/>
  <c r="Q22" i="10"/>
  <c r="P22" i="10"/>
  <c r="L22" i="10"/>
  <c r="N22" i="10" s="1"/>
  <c r="K22" i="10"/>
  <c r="M22" i="10" s="1"/>
  <c r="Q21" i="10"/>
  <c r="P21" i="10"/>
  <c r="L21" i="10"/>
  <c r="N21" i="10" s="1"/>
  <c r="K21" i="10"/>
  <c r="M21" i="10" s="1"/>
  <c r="Q20" i="10"/>
  <c r="P20" i="10"/>
  <c r="L20" i="10"/>
  <c r="N20" i="10" s="1"/>
  <c r="K20" i="10"/>
  <c r="M20" i="10" s="1"/>
  <c r="Q19" i="10"/>
  <c r="P19" i="10"/>
  <c r="L19" i="10"/>
  <c r="N19" i="10" s="1"/>
  <c r="K19" i="10"/>
  <c r="M19" i="10" s="1"/>
  <c r="Q18" i="10"/>
  <c r="P18" i="10"/>
  <c r="L18" i="10"/>
  <c r="N18" i="10" s="1"/>
  <c r="K18" i="10"/>
  <c r="M18" i="10" s="1"/>
  <c r="Q17" i="10"/>
  <c r="P17" i="10"/>
  <c r="L17" i="10"/>
  <c r="N17" i="10" s="1"/>
  <c r="K17" i="10"/>
  <c r="M17" i="10" s="1"/>
  <c r="Q16" i="10"/>
  <c r="P16" i="10"/>
  <c r="L16" i="10"/>
  <c r="N16" i="10" s="1"/>
  <c r="K16" i="10"/>
  <c r="M16" i="10" s="1"/>
  <c r="Q15" i="10"/>
  <c r="P15" i="10"/>
  <c r="L15" i="10"/>
  <c r="N15" i="10" s="1"/>
  <c r="K15" i="10"/>
  <c r="M15" i="10" s="1"/>
  <c r="Q14" i="10"/>
  <c r="P14" i="10"/>
  <c r="L14" i="10"/>
  <c r="N14" i="10" s="1"/>
  <c r="K14" i="10"/>
  <c r="M14" i="10" s="1"/>
  <c r="Q13" i="10"/>
  <c r="P13" i="10"/>
  <c r="L13" i="10"/>
  <c r="N13" i="10" s="1"/>
  <c r="K13" i="10"/>
  <c r="M13" i="10" s="1"/>
  <c r="Q12" i="10"/>
  <c r="P12" i="10"/>
  <c r="L12" i="10"/>
  <c r="N12" i="10" s="1"/>
  <c r="K12" i="10"/>
  <c r="M12" i="10" s="1"/>
  <c r="Q11" i="10"/>
  <c r="P11" i="10"/>
  <c r="L11" i="10"/>
  <c r="N11" i="10" s="1"/>
  <c r="K11" i="10"/>
  <c r="M11" i="10" s="1"/>
  <c r="Q10" i="10"/>
  <c r="P10" i="10"/>
  <c r="L10" i="10"/>
  <c r="N10" i="10" s="1"/>
  <c r="K10" i="10"/>
  <c r="M10" i="10" s="1"/>
  <c r="Q9" i="10"/>
  <c r="P9" i="10"/>
  <c r="L9" i="10"/>
  <c r="N9" i="10" s="1"/>
  <c r="K9" i="10"/>
  <c r="M9" i="10" s="1"/>
  <c r="Q8" i="10"/>
  <c r="P8" i="10"/>
  <c r="L8" i="10"/>
  <c r="N8" i="10" s="1"/>
  <c r="K8" i="10"/>
  <c r="M8" i="10" s="1"/>
  <c r="L50" i="4"/>
  <c r="K50" i="4"/>
  <c r="L48" i="4"/>
  <c r="K48" i="4"/>
  <c r="L47" i="4"/>
  <c r="K47" i="4"/>
  <c r="L45" i="4"/>
  <c r="K45" i="4"/>
  <c r="L43" i="4"/>
  <c r="K43" i="4"/>
  <c r="L42" i="4"/>
  <c r="K42" i="4"/>
  <c r="L41" i="4"/>
  <c r="K41" i="4"/>
  <c r="L40" i="4"/>
  <c r="K40" i="4"/>
  <c r="L39" i="4"/>
  <c r="K39" i="4"/>
  <c r="L38" i="4"/>
  <c r="K38" i="4"/>
  <c r="L37" i="4"/>
  <c r="K37" i="4"/>
  <c r="L36" i="4"/>
  <c r="K36" i="4"/>
  <c r="L35" i="4"/>
  <c r="K35" i="4"/>
  <c r="L33" i="4"/>
  <c r="K33" i="4"/>
  <c r="L31" i="4"/>
  <c r="K31" i="4"/>
  <c r="L29" i="4"/>
  <c r="K29" i="4"/>
  <c r="L28" i="4"/>
  <c r="K28" i="4"/>
  <c r="L27" i="4"/>
  <c r="K27" i="4"/>
  <c r="L26" i="4"/>
  <c r="K26" i="4"/>
  <c r="L25" i="4"/>
  <c r="K25" i="4"/>
  <c r="L24" i="4"/>
  <c r="K24" i="4"/>
  <c r="L23" i="4"/>
  <c r="K23" i="4"/>
  <c r="L22" i="4"/>
  <c r="K22" i="4"/>
  <c r="L21" i="4"/>
  <c r="K21" i="4"/>
  <c r="L20" i="4"/>
  <c r="K20" i="4"/>
  <c r="L19" i="4"/>
  <c r="K19" i="4"/>
  <c r="L17" i="4"/>
  <c r="K17" i="4"/>
  <c r="L16" i="4"/>
  <c r="K16" i="4"/>
  <c r="L15" i="4"/>
  <c r="K15" i="4"/>
  <c r="L14" i="4"/>
  <c r="K14" i="4"/>
  <c r="L12" i="4"/>
  <c r="K12" i="4"/>
  <c r="L10" i="4"/>
  <c r="K10" i="4"/>
  <c r="L148" i="5"/>
  <c r="K148" i="5"/>
  <c r="L147" i="5"/>
  <c r="K147" i="5"/>
  <c r="L145" i="5"/>
  <c r="K145" i="5"/>
  <c r="L144" i="5"/>
  <c r="K144" i="5"/>
  <c r="L142" i="5"/>
  <c r="K142" i="5"/>
  <c r="L141" i="5"/>
  <c r="K141" i="5"/>
  <c r="L140" i="5"/>
  <c r="K140" i="5"/>
  <c r="L139" i="5"/>
  <c r="K139" i="5"/>
  <c r="L138" i="5"/>
  <c r="K138" i="5"/>
  <c r="L137" i="5"/>
  <c r="K137" i="5"/>
  <c r="L136" i="5"/>
  <c r="K136" i="5"/>
  <c r="L135" i="5"/>
  <c r="K135" i="5"/>
  <c r="L134" i="5"/>
  <c r="K134" i="5"/>
  <c r="L132" i="5"/>
  <c r="K132" i="5"/>
  <c r="L130" i="5"/>
  <c r="K130" i="5"/>
  <c r="L129" i="5"/>
  <c r="K129" i="5"/>
  <c r="L127" i="5"/>
  <c r="K127" i="5"/>
  <c r="L125" i="5"/>
  <c r="K125" i="5"/>
  <c r="L124" i="5"/>
  <c r="K124" i="5"/>
  <c r="L122" i="5"/>
  <c r="K122" i="5"/>
  <c r="L121" i="5"/>
  <c r="K121" i="5"/>
  <c r="L120" i="5"/>
  <c r="K120" i="5"/>
  <c r="L118" i="5"/>
  <c r="K118" i="5"/>
  <c r="L116" i="5"/>
  <c r="K116" i="5"/>
  <c r="L115" i="5"/>
  <c r="K115" i="5"/>
  <c r="L114" i="5"/>
  <c r="K114" i="5"/>
  <c r="L113" i="5"/>
  <c r="K113" i="5"/>
  <c r="L112" i="5"/>
  <c r="K112" i="5"/>
  <c r="L111" i="5"/>
  <c r="K111" i="5"/>
  <c r="L110" i="5"/>
  <c r="K110" i="5"/>
  <c r="L109" i="5"/>
  <c r="K109" i="5"/>
  <c r="L107" i="5"/>
  <c r="K107" i="5"/>
  <c r="L105" i="5"/>
  <c r="K105" i="5"/>
  <c r="L104" i="5"/>
  <c r="K104" i="5"/>
  <c r="L103" i="5"/>
  <c r="K103" i="5"/>
  <c r="L102" i="5"/>
  <c r="K102" i="5"/>
  <c r="L101" i="5"/>
  <c r="K101" i="5"/>
  <c r="L99" i="5"/>
  <c r="K99" i="5"/>
  <c r="L98" i="5"/>
  <c r="K98" i="5"/>
  <c r="L97" i="5"/>
  <c r="K97" i="5"/>
  <c r="L96" i="5"/>
  <c r="K96" i="5"/>
  <c r="L94" i="5"/>
  <c r="K94" i="5"/>
  <c r="L93" i="5"/>
  <c r="K93" i="5"/>
  <c r="L92" i="5"/>
  <c r="K92" i="5"/>
  <c r="L91" i="5"/>
  <c r="K91" i="5"/>
  <c r="L90" i="5"/>
  <c r="K90" i="5"/>
  <c r="L88" i="5"/>
  <c r="K88" i="5"/>
  <c r="L87" i="5"/>
  <c r="K87" i="5"/>
  <c r="L86" i="5"/>
  <c r="K86" i="5"/>
  <c r="L85" i="5"/>
  <c r="K85" i="5"/>
  <c r="L84" i="5"/>
  <c r="K84" i="5"/>
  <c r="L83" i="5"/>
  <c r="K83" i="5"/>
  <c r="L82" i="5"/>
  <c r="K82" i="5"/>
  <c r="L80" i="5"/>
  <c r="K80" i="5"/>
  <c r="L79" i="5"/>
  <c r="K79" i="5"/>
  <c r="L77" i="5"/>
  <c r="K77" i="5"/>
  <c r="L76" i="5"/>
  <c r="K76" i="5"/>
  <c r="L75" i="5"/>
  <c r="K75" i="5"/>
  <c r="L73" i="5"/>
  <c r="K73" i="5"/>
  <c r="L72" i="5"/>
  <c r="K72" i="5"/>
  <c r="L71" i="5"/>
  <c r="K71" i="5"/>
  <c r="L70" i="5"/>
  <c r="K70" i="5"/>
  <c r="L69" i="5"/>
  <c r="K69" i="5"/>
  <c r="L68" i="5"/>
  <c r="K68" i="5"/>
  <c r="L67" i="5"/>
  <c r="K67" i="5"/>
  <c r="L66" i="5"/>
  <c r="K66" i="5"/>
  <c r="L65" i="5"/>
  <c r="K65" i="5"/>
  <c r="L64" i="5"/>
  <c r="K64" i="5"/>
  <c r="L63" i="5"/>
  <c r="K63" i="5"/>
  <c r="L62" i="5"/>
  <c r="K62" i="5"/>
  <c r="L61" i="5"/>
  <c r="K61" i="5"/>
  <c r="L60" i="5"/>
  <c r="K60" i="5"/>
  <c r="L59" i="5"/>
  <c r="K59" i="5"/>
  <c r="L57" i="5"/>
  <c r="K57" i="5"/>
  <c r="L56" i="5"/>
  <c r="K56" i="5"/>
  <c r="L55" i="5"/>
  <c r="K55" i="5"/>
  <c r="L54" i="5"/>
  <c r="K54" i="5"/>
  <c r="L53" i="5"/>
  <c r="K53" i="5"/>
  <c r="L52" i="5"/>
  <c r="K52" i="5"/>
  <c r="L51" i="5"/>
  <c r="K51" i="5"/>
  <c r="L49" i="5"/>
  <c r="K49" i="5"/>
  <c r="L48" i="5"/>
  <c r="K48" i="5"/>
  <c r="L47" i="5"/>
  <c r="K47" i="5"/>
  <c r="L46" i="5"/>
  <c r="K46" i="5"/>
  <c r="L45" i="5"/>
  <c r="K45" i="5"/>
  <c r="L43" i="5"/>
  <c r="K43" i="5"/>
  <c r="L41" i="5"/>
  <c r="K41" i="5"/>
  <c r="L40" i="5"/>
  <c r="K40" i="5"/>
  <c r="L39" i="5"/>
  <c r="K39" i="5"/>
  <c r="L38" i="5"/>
  <c r="K38" i="5"/>
  <c r="L36" i="5"/>
  <c r="K36" i="5"/>
  <c r="L35" i="5"/>
  <c r="K35" i="5"/>
  <c r="L33" i="5"/>
  <c r="K33" i="5"/>
  <c r="L32" i="5"/>
  <c r="K32" i="5"/>
  <c r="L31" i="5"/>
  <c r="K31" i="5"/>
  <c r="L30" i="5"/>
  <c r="K30" i="5"/>
  <c r="L29" i="5"/>
  <c r="K29" i="5"/>
  <c r="L28" i="5"/>
  <c r="K28" i="5"/>
  <c r="L27" i="5"/>
  <c r="K27" i="5"/>
  <c r="L25" i="5"/>
  <c r="K25" i="5"/>
  <c r="L24" i="5"/>
  <c r="K24" i="5"/>
  <c r="L23" i="5"/>
  <c r="K23" i="5"/>
  <c r="L21" i="5"/>
  <c r="K21" i="5"/>
  <c r="L20" i="5"/>
  <c r="K20" i="5"/>
  <c r="L19" i="5"/>
  <c r="K19" i="5"/>
  <c r="L18" i="5"/>
  <c r="K18" i="5"/>
  <c r="L17" i="5"/>
  <c r="K17" i="5"/>
  <c r="L16" i="5"/>
  <c r="K16" i="5"/>
  <c r="L15" i="5"/>
  <c r="K15" i="5"/>
  <c r="L14" i="5"/>
  <c r="K14" i="5"/>
  <c r="L12" i="5"/>
  <c r="K12" i="5"/>
  <c r="L11" i="5"/>
  <c r="K11" i="5"/>
  <c r="L125" i="6"/>
  <c r="K125" i="6"/>
  <c r="L123" i="6"/>
  <c r="K123" i="6"/>
  <c r="L121" i="6"/>
  <c r="K121" i="6"/>
  <c r="L120" i="6"/>
  <c r="K120" i="6"/>
  <c r="L119" i="6"/>
  <c r="K119" i="6"/>
  <c r="L118" i="6"/>
  <c r="K118" i="6"/>
  <c r="L117" i="6"/>
  <c r="K117" i="6"/>
  <c r="L116" i="6"/>
  <c r="K116" i="6"/>
  <c r="L115" i="6"/>
  <c r="K115" i="6"/>
  <c r="L114" i="6"/>
  <c r="K114" i="6"/>
  <c r="L113" i="6"/>
  <c r="K113" i="6"/>
  <c r="L112" i="6"/>
  <c r="K112" i="6"/>
  <c r="L111" i="6"/>
  <c r="K111" i="6"/>
  <c r="L110" i="6"/>
  <c r="K110" i="6"/>
  <c r="L109" i="6"/>
  <c r="K109" i="6"/>
  <c r="L108" i="6"/>
  <c r="K108" i="6"/>
  <c r="L107" i="6"/>
  <c r="K107" i="6"/>
  <c r="L106" i="6"/>
  <c r="K106" i="6"/>
  <c r="L105" i="6"/>
  <c r="K105" i="6"/>
  <c r="L104" i="6"/>
  <c r="K104" i="6"/>
  <c r="L103" i="6"/>
  <c r="K103" i="6"/>
  <c r="L102" i="6"/>
  <c r="K102" i="6"/>
  <c r="L101" i="6"/>
  <c r="K101" i="6"/>
  <c r="L100" i="6"/>
  <c r="K100" i="6"/>
  <c r="L99" i="6"/>
  <c r="K99" i="6"/>
  <c r="L98" i="6"/>
  <c r="K98" i="6"/>
  <c r="L97" i="6"/>
  <c r="K97" i="6"/>
  <c r="L96" i="6"/>
  <c r="K96" i="6"/>
  <c r="L95" i="6"/>
  <c r="K95" i="6"/>
  <c r="L94" i="6"/>
  <c r="K94" i="6"/>
  <c r="L92" i="6"/>
  <c r="K92" i="6"/>
  <c r="L90" i="6"/>
  <c r="K90" i="6"/>
  <c r="L88" i="6"/>
  <c r="K88" i="6"/>
  <c r="L87" i="6"/>
  <c r="K87" i="6"/>
  <c r="L86" i="6"/>
  <c r="K86" i="6"/>
  <c r="L85" i="6"/>
  <c r="K85" i="6"/>
  <c r="L83" i="6"/>
  <c r="K83" i="6"/>
  <c r="L81" i="6"/>
  <c r="K81" i="6"/>
  <c r="L80" i="6"/>
  <c r="K80" i="6"/>
  <c r="L79" i="6"/>
  <c r="K79" i="6"/>
  <c r="L78" i="6"/>
  <c r="K78" i="6"/>
  <c r="L76" i="6"/>
  <c r="K76" i="6"/>
  <c r="L74" i="6"/>
  <c r="K74" i="6"/>
  <c r="L73" i="6"/>
  <c r="K73" i="6"/>
  <c r="L72" i="6"/>
  <c r="K72" i="6"/>
  <c r="L71" i="6"/>
  <c r="K71" i="6"/>
  <c r="L70" i="6"/>
  <c r="K70" i="6"/>
  <c r="L69" i="6"/>
  <c r="K69" i="6"/>
  <c r="L68" i="6"/>
  <c r="K68" i="6"/>
  <c r="L67" i="6"/>
  <c r="K67" i="6"/>
  <c r="L66" i="6"/>
  <c r="K66" i="6"/>
  <c r="L65" i="6"/>
  <c r="K65" i="6"/>
  <c r="L64" i="6"/>
  <c r="K64" i="6"/>
  <c r="L63" i="6"/>
  <c r="K63" i="6"/>
  <c r="L62" i="6"/>
  <c r="K62" i="6"/>
  <c r="L61" i="6"/>
  <c r="K61" i="6"/>
  <c r="L60" i="6"/>
  <c r="K60" i="6"/>
  <c r="L59" i="6"/>
  <c r="K59" i="6"/>
  <c r="L58" i="6"/>
  <c r="K58" i="6"/>
  <c r="L57" i="6"/>
  <c r="K57" i="6"/>
  <c r="L56" i="6"/>
  <c r="K56" i="6"/>
  <c r="L55" i="6"/>
  <c r="K55" i="6"/>
  <c r="L54" i="6"/>
  <c r="K54" i="6"/>
  <c r="L53" i="6"/>
  <c r="K53" i="6"/>
  <c r="L52" i="6"/>
  <c r="K52" i="6"/>
  <c r="L51" i="6"/>
  <c r="K51" i="6"/>
  <c r="L50" i="6"/>
  <c r="K50" i="6"/>
  <c r="L49" i="6"/>
  <c r="K49" i="6"/>
  <c r="L48" i="6"/>
  <c r="K48" i="6"/>
  <c r="L47" i="6"/>
  <c r="K47" i="6"/>
  <c r="L45" i="6"/>
  <c r="K45" i="6"/>
  <c r="L44" i="6"/>
  <c r="K44" i="6"/>
  <c r="L43" i="6"/>
  <c r="K43" i="6"/>
  <c r="L42" i="6"/>
  <c r="K42" i="6"/>
  <c r="L41" i="6"/>
  <c r="K41" i="6"/>
  <c r="L40" i="6"/>
  <c r="K40" i="6"/>
  <c r="L39" i="6"/>
  <c r="K39" i="6"/>
  <c r="L38" i="6"/>
  <c r="K38" i="6"/>
  <c r="L37" i="6"/>
  <c r="K37" i="6"/>
  <c r="L36" i="6"/>
  <c r="K36" i="6"/>
  <c r="L35" i="6"/>
  <c r="K35" i="6"/>
  <c r="L34" i="6"/>
  <c r="K34" i="6"/>
  <c r="L33" i="6"/>
  <c r="K33" i="6"/>
  <c r="L32" i="6"/>
  <c r="K32" i="6"/>
  <c r="L30" i="6"/>
  <c r="K30" i="6"/>
  <c r="L29" i="6"/>
  <c r="K29" i="6"/>
  <c r="L28" i="6"/>
  <c r="K28" i="6"/>
  <c r="L27" i="6"/>
  <c r="K27" i="6"/>
  <c r="L26" i="6"/>
  <c r="K26" i="6"/>
  <c r="L25" i="6"/>
  <c r="K25" i="6"/>
  <c r="L24" i="6"/>
  <c r="K24" i="6"/>
  <c r="L22" i="6"/>
  <c r="K22" i="6"/>
  <c r="L21" i="6"/>
  <c r="K21" i="6"/>
  <c r="L19" i="6"/>
  <c r="K19" i="6"/>
  <c r="L18" i="6"/>
  <c r="K18" i="6"/>
  <c r="L17" i="6"/>
  <c r="K17" i="6"/>
  <c r="L16" i="6"/>
  <c r="K16" i="6"/>
  <c r="L15" i="6"/>
  <c r="K15" i="6"/>
  <c r="L14" i="6"/>
  <c r="K14" i="6"/>
  <c r="L12" i="6"/>
  <c r="K12" i="6"/>
  <c r="L10" i="6"/>
  <c r="K10" i="6"/>
  <c r="O8" i="7"/>
  <c r="P8" i="7"/>
  <c r="O9" i="7"/>
  <c r="P9" i="7"/>
  <c r="O10" i="7"/>
  <c r="P10" i="7"/>
  <c r="O11" i="7"/>
  <c r="P11" i="7"/>
  <c r="O12" i="7"/>
  <c r="P12" i="7"/>
  <c r="O13" i="7"/>
  <c r="P13" i="7"/>
  <c r="O14" i="7"/>
  <c r="P14" i="7"/>
  <c r="O15" i="7"/>
  <c r="P15" i="7"/>
  <c r="O16" i="7"/>
  <c r="P16" i="7"/>
  <c r="O17" i="7"/>
  <c r="P17" i="7"/>
  <c r="O18" i="7"/>
  <c r="P18" i="7"/>
  <c r="O19" i="7"/>
  <c r="P19" i="7"/>
  <c r="O20" i="7"/>
  <c r="P20" i="7"/>
  <c r="O21" i="7"/>
  <c r="P21" i="7"/>
  <c r="O22" i="7"/>
  <c r="P22" i="7"/>
  <c r="O23" i="7"/>
  <c r="P23" i="7"/>
  <c r="O24" i="7"/>
  <c r="P24" i="7"/>
  <c r="O25" i="7"/>
  <c r="P25" i="7"/>
  <c r="O26" i="7"/>
  <c r="P26" i="7"/>
  <c r="O27" i="7"/>
  <c r="P27" i="7"/>
  <c r="O28" i="7"/>
  <c r="P28" i="7"/>
  <c r="O29" i="7"/>
  <c r="P29" i="7"/>
  <c r="O30" i="7"/>
  <c r="P30" i="7"/>
  <c r="O31" i="7"/>
  <c r="P31" i="7"/>
  <c r="O32" i="7"/>
  <c r="P32" i="7"/>
  <c r="O33" i="7"/>
  <c r="P33" i="7"/>
  <c r="O34" i="7"/>
  <c r="P34" i="7"/>
  <c r="O35" i="7"/>
  <c r="P35" i="7"/>
  <c r="O36" i="7"/>
  <c r="P36" i="7"/>
  <c r="O37" i="7"/>
  <c r="P37" i="7"/>
  <c r="O38" i="7"/>
  <c r="P38" i="7"/>
  <c r="O39" i="7"/>
  <c r="P39" i="7"/>
  <c r="O40" i="7"/>
  <c r="P40" i="7"/>
  <c r="O41" i="7"/>
  <c r="P41" i="7"/>
  <c r="O42" i="7"/>
  <c r="P42" i="7"/>
  <c r="O43" i="7"/>
  <c r="P43" i="7"/>
  <c r="O44" i="7"/>
  <c r="P44" i="7"/>
  <c r="O45" i="7"/>
  <c r="P45" i="7"/>
  <c r="O46" i="7"/>
  <c r="P46" i="7"/>
  <c r="O47" i="7"/>
  <c r="P47" i="7"/>
  <c r="O48" i="7"/>
  <c r="P48" i="7"/>
  <c r="O49" i="7"/>
  <c r="P49" i="7"/>
  <c r="O50" i="7"/>
  <c r="P50" i="7"/>
  <c r="O51" i="7"/>
  <c r="P51" i="7"/>
  <c r="O52" i="7"/>
  <c r="P52" i="7"/>
  <c r="O53" i="7"/>
  <c r="P53" i="7"/>
  <c r="O54" i="7"/>
  <c r="P54" i="7"/>
  <c r="O55" i="7"/>
  <c r="P55" i="7"/>
  <c r="O56" i="7"/>
  <c r="P56" i="7"/>
  <c r="O57" i="7"/>
  <c r="P57" i="7"/>
  <c r="O58" i="7"/>
  <c r="P58" i="7"/>
  <c r="O59" i="7"/>
  <c r="P59" i="7"/>
  <c r="O60" i="7"/>
  <c r="P60" i="7"/>
  <c r="O61" i="7"/>
  <c r="P61" i="7"/>
  <c r="O62" i="7"/>
  <c r="P62" i="7"/>
  <c r="O63" i="7"/>
  <c r="P63" i="7"/>
  <c r="O64" i="7"/>
  <c r="P64" i="7"/>
  <c r="O65" i="7"/>
  <c r="P65" i="7"/>
  <c r="O66" i="7"/>
  <c r="P66" i="7"/>
  <c r="O67" i="7"/>
  <c r="P67" i="7"/>
  <c r="O68" i="7"/>
  <c r="P68" i="7"/>
  <c r="O69" i="7"/>
  <c r="P69" i="7"/>
  <c r="O70" i="7"/>
  <c r="P70" i="7"/>
  <c r="O71" i="7"/>
  <c r="P71" i="7"/>
  <c r="O72" i="7"/>
  <c r="P72" i="7"/>
  <c r="O73" i="7"/>
  <c r="P73" i="7"/>
  <c r="O74" i="7"/>
  <c r="P74" i="7"/>
  <c r="O75" i="7"/>
  <c r="P75" i="7"/>
  <c r="O76" i="7"/>
  <c r="P76" i="7"/>
  <c r="O77" i="7"/>
  <c r="P77" i="7"/>
  <c r="O78" i="7"/>
  <c r="P78" i="7"/>
  <c r="O79" i="7"/>
  <c r="P79" i="7"/>
  <c r="O80" i="7"/>
  <c r="P80" i="7"/>
  <c r="O81" i="7"/>
  <c r="P81" i="7"/>
  <c r="O82" i="7"/>
  <c r="P82" i="7"/>
  <c r="O83" i="7"/>
  <c r="P83" i="7"/>
  <c r="O84" i="7"/>
  <c r="P84" i="7"/>
  <c r="O85" i="7"/>
  <c r="P85" i="7"/>
  <c r="O86" i="7"/>
  <c r="P86" i="7"/>
  <c r="O87" i="7"/>
  <c r="P87" i="7"/>
  <c r="O88" i="7"/>
  <c r="P88" i="7"/>
  <c r="O89" i="7"/>
  <c r="P89" i="7"/>
  <c r="O90" i="7"/>
  <c r="P90" i="7"/>
  <c r="O91" i="7"/>
  <c r="P91" i="7"/>
  <c r="O92" i="7"/>
  <c r="P92" i="7"/>
  <c r="O93" i="7"/>
  <c r="P93" i="7"/>
  <c r="O94" i="7"/>
  <c r="P94" i="7"/>
  <c r="O95" i="7"/>
  <c r="P95" i="7"/>
  <c r="O96" i="7"/>
  <c r="P96" i="7"/>
  <c r="O97" i="7"/>
  <c r="P97" i="7"/>
  <c r="O98" i="7"/>
  <c r="P98" i="7"/>
  <c r="O99" i="7"/>
  <c r="P99" i="7"/>
  <c r="O100" i="7"/>
  <c r="P100" i="7"/>
  <c r="O101" i="7"/>
  <c r="P101" i="7"/>
  <c r="O102" i="7"/>
  <c r="P102" i="7"/>
  <c r="O103" i="7"/>
  <c r="P103" i="7"/>
  <c r="O104" i="7"/>
  <c r="P104" i="7"/>
  <c r="O105" i="7"/>
  <c r="P105" i="7"/>
  <c r="O106" i="7"/>
  <c r="P106" i="7"/>
  <c r="O107" i="7"/>
  <c r="P107" i="7"/>
  <c r="O108" i="7"/>
  <c r="P108" i="7"/>
  <c r="O109" i="7"/>
  <c r="P109" i="7"/>
  <c r="O110" i="7"/>
  <c r="P110" i="7"/>
  <c r="O111" i="7"/>
  <c r="P111" i="7"/>
  <c r="O112" i="7"/>
  <c r="P112" i="7"/>
  <c r="O113" i="7"/>
  <c r="P113" i="7"/>
  <c r="O114" i="7"/>
  <c r="P114" i="7"/>
  <c r="O115" i="7"/>
  <c r="P115" i="7"/>
  <c r="O116" i="7"/>
  <c r="P116" i="7"/>
  <c r="O117" i="7"/>
  <c r="P117" i="7"/>
  <c r="O118" i="7"/>
  <c r="P118" i="7"/>
  <c r="O119" i="7"/>
  <c r="P119" i="7"/>
  <c r="O120" i="7"/>
  <c r="P120" i="7"/>
  <c r="O121" i="7"/>
  <c r="P121" i="7"/>
  <c r="O122" i="7"/>
  <c r="P122" i="7"/>
  <c r="O123" i="7"/>
  <c r="P123" i="7"/>
  <c r="O124" i="7"/>
  <c r="P124" i="7"/>
  <c r="O125" i="7"/>
  <c r="P125" i="7"/>
  <c r="O126" i="7"/>
  <c r="P126" i="7"/>
  <c r="O127" i="7"/>
  <c r="P127" i="7"/>
  <c r="O128" i="7"/>
  <c r="P128" i="7"/>
  <c r="O129" i="7"/>
  <c r="P129" i="7"/>
  <c r="O130" i="7"/>
  <c r="P130" i="7"/>
  <c r="O131" i="7"/>
  <c r="P131" i="7"/>
  <c r="O132" i="7"/>
  <c r="P132" i="7"/>
  <c r="O133" i="7"/>
  <c r="P133" i="7"/>
  <c r="O134" i="7"/>
  <c r="P134" i="7"/>
  <c r="O135" i="7"/>
  <c r="P135" i="7"/>
  <c r="O136" i="7"/>
  <c r="P136" i="7"/>
  <c r="O137" i="7"/>
  <c r="P137" i="7"/>
  <c r="O138" i="7"/>
  <c r="P138" i="7"/>
  <c r="O139" i="7"/>
  <c r="P139" i="7"/>
  <c r="O140" i="7"/>
  <c r="P140" i="7"/>
  <c r="O141" i="7"/>
  <c r="P141" i="7"/>
  <c r="O142" i="7"/>
  <c r="P142" i="7"/>
  <c r="O143" i="7"/>
  <c r="P143" i="7"/>
  <c r="O144" i="7"/>
  <c r="P144" i="7"/>
  <c r="O145" i="7"/>
  <c r="P145" i="7"/>
  <c r="O146" i="7"/>
  <c r="P146" i="7"/>
  <c r="O147" i="7"/>
  <c r="P147" i="7"/>
  <c r="O148" i="7"/>
  <c r="P148" i="7"/>
  <c r="O149" i="7"/>
  <c r="P149" i="7"/>
  <c r="O150" i="7"/>
  <c r="P150" i="7"/>
  <c r="O151" i="7"/>
  <c r="P151" i="7"/>
  <c r="O152" i="7"/>
  <c r="P152" i="7"/>
  <c r="O153" i="7"/>
  <c r="P153" i="7"/>
  <c r="O154" i="7"/>
  <c r="P154" i="7"/>
  <c r="O155" i="7"/>
  <c r="P155" i="7"/>
  <c r="O156" i="7"/>
  <c r="P156" i="7"/>
  <c r="O157" i="7"/>
  <c r="P157" i="7"/>
  <c r="O158" i="7"/>
  <c r="P158" i="7"/>
  <c r="O159" i="7"/>
  <c r="P159" i="7"/>
  <c r="O160" i="7"/>
  <c r="P160" i="7"/>
  <c r="O161" i="7"/>
  <c r="P161" i="7"/>
  <c r="O162" i="7"/>
  <c r="P162" i="7"/>
  <c r="O163" i="7"/>
  <c r="P163" i="7"/>
  <c r="O164" i="7"/>
  <c r="P164" i="7"/>
  <c r="O165" i="7"/>
  <c r="P165" i="7"/>
  <c r="O166" i="7"/>
  <c r="P166" i="7"/>
  <c r="O167" i="7"/>
  <c r="P167" i="7"/>
  <c r="O168" i="7"/>
  <c r="P168" i="7"/>
  <c r="O169" i="7"/>
  <c r="P169" i="7"/>
  <c r="O170" i="7"/>
  <c r="P170" i="7"/>
  <c r="O171" i="7"/>
  <c r="P171" i="7"/>
  <c r="O172" i="7"/>
  <c r="P172" i="7"/>
  <c r="O173" i="7"/>
  <c r="P173" i="7"/>
  <c r="O174" i="7"/>
  <c r="P174" i="7"/>
  <c r="O175" i="7"/>
  <c r="P175" i="7"/>
  <c r="O176" i="7"/>
  <c r="P176" i="7"/>
  <c r="O177" i="7"/>
  <c r="P177" i="7"/>
  <c r="O178" i="7"/>
  <c r="P178" i="7"/>
  <c r="O179" i="7"/>
  <c r="P179" i="7"/>
  <c r="O180" i="7"/>
  <c r="P180" i="7"/>
  <c r="O181" i="7"/>
  <c r="P181" i="7"/>
  <c r="O182" i="7"/>
  <c r="P182" i="7"/>
  <c r="O183" i="7"/>
  <c r="P183" i="7"/>
  <c r="O184" i="7"/>
  <c r="P184" i="7"/>
  <c r="O185" i="7"/>
  <c r="P185" i="7"/>
  <c r="O186" i="7"/>
  <c r="P186" i="7"/>
  <c r="O187" i="7"/>
  <c r="P187" i="7"/>
  <c r="O188" i="7"/>
  <c r="P188" i="7"/>
  <c r="O189" i="7"/>
  <c r="P189" i="7"/>
  <c r="O190" i="7"/>
  <c r="P190" i="7"/>
  <c r="O191" i="7"/>
  <c r="P191" i="7"/>
  <c r="O192" i="7"/>
  <c r="P192" i="7"/>
  <c r="O193" i="7"/>
  <c r="P193" i="7"/>
  <c r="O194" i="7"/>
  <c r="P194" i="7"/>
  <c r="O195" i="7"/>
  <c r="P195" i="7"/>
  <c r="O196" i="7"/>
  <c r="P196" i="7"/>
  <c r="O197" i="7"/>
  <c r="P197" i="7"/>
  <c r="O198" i="7"/>
  <c r="P198" i="7"/>
  <c r="O199" i="7"/>
  <c r="P199" i="7"/>
  <c r="O200" i="7"/>
  <c r="P200" i="7"/>
  <c r="O201" i="7"/>
  <c r="P201" i="7"/>
  <c r="O202" i="7"/>
  <c r="P202" i="7"/>
  <c r="O203" i="7"/>
  <c r="P203" i="7"/>
  <c r="O204" i="7"/>
  <c r="P204" i="7"/>
  <c r="O205" i="7"/>
  <c r="P205" i="7"/>
  <c r="O206" i="7"/>
  <c r="P206" i="7"/>
  <c r="O207" i="7"/>
  <c r="P207" i="7"/>
  <c r="O208" i="7"/>
  <c r="P208" i="7"/>
  <c r="O209" i="7"/>
  <c r="P209" i="7"/>
  <c r="O210" i="7"/>
  <c r="P210" i="7"/>
  <c r="O211" i="7"/>
  <c r="P211" i="7"/>
  <c r="O212" i="7"/>
  <c r="P212" i="7"/>
  <c r="O213" i="7"/>
  <c r="P213" i="7"/>
  <c r="O214" i="7"/>
  <c r="P214" i="7"/>
  <c r="O215" i="7"/>
  <c r="P215" i="7"/>
  <c r="O216" i="7"/>
  <c r="P216" i="7"/>
  <c r="O217" i="7"/>
  <c r="P217" i="7"/>
  <c r="O218" i="7"/>
  <c r="P218" i="7"/>
  <c r="O219" i="7"/>
  <c r="P219" i="7"/>
  <c r="O220" i="7"/>
  <c r="P220" i="7"/>
  <c r="O221" i="7"/>
  <c r="P221" i="7"/>
  <c r="L90" i="8"/>
  <c r="K90" i="8"/>
  <c r="L88" i="8"/>
  <c r="K88" i="8"/>
  <c r="L87" i="8"/>
  <c r="K87" i="8"/>
  <c r="L85" i="8"/>
  <c r="K85" i="8"/>
  <c r="L84" i="8"/>
  <c r="K84" i="8"/>
  <c r="L82" i="8"/>
  <c r="K82" i="8"/>
  <c r="L80" i="8"/>
  <c r="K80" i="8"/>
  <c r="L79" i="8"/>
  <c r="K79" i="8"/>
  <c r="L78" i="8"/>
  <c r="K78" i="8"/>
  <c r="L77" i="8"/>
  <c r="K77" i="8"/>
  <c r="L76" i="8"/>
  <c r="K76" i="8"/>
  <c r="L75" i="8"/>
  <c r="K75" i="8"/>
  <c r="L74" i="8"/>
  <c r="K74" i="8"/>
  <c r="L73" i="8"/>
  <c r="K73" i="8"/>
  <c r="L72" i="8"/>
  <c r="K72" i="8"/>
  <c r="L71" i="8"/>
  <c r="K71" i="8"/>
  <c r="L70" i="8"/>
  <c r="K70" i="8"/>
  <c r="L69" i="8"/>
  <c r="K69" i="8"/>
  <c r="L67" i="8"/>
  <c r="K67" i="8"/>
  <c r="L65" i="8"/>
  <c r="K65" i="8"/>
  <c r="L64" i="8"/>
  <c r="K64" i="8"/>
  <c r="L63" i="8"/>
  <c r="K63" i="8"/>
  <c r="L62" i="8"/>
  <c r="K62" i="8"/>
  <c r="L61" i="8"/>
  <c r="K61" i="8"/>
  <c r="L60" i="8"/>
  <c r="K60" i="8"/>
  <c r="L59" i="8"/>
  <c r="K59" i="8"/>
  <c r="L58" i="8"/>
  <c r="K58" i="8"/>
  <c r="L56" i="8"/>
  <c r="K56" i="8"/>
  <c r="L55" i="8"/>
  <c r="K55" i="8"/>
  <c r="L54" i="8"/>
  <c r="K54" i="8"/>
  <c r="L52" i="8"/>
  <c r="K52" i="8"/>
  <c r="L51" i="8"/>
  <c r="K51" i="8"/>
  <c r="L50" i="8"/>
  <c r="K50" i="8"/>
  <c r="L49" i="8"/>
  <c r="K49" i="8"/>
  <c r="L48" i="8"/>
  <c r="K48" i="8"/>
  <c r="L47" i="8"/>
  <c r="K47" i="8"/>
  <c r="L45" i="8"/>
  <c r="K45" i="8"/>
  <c r="L44" i="8"/>
  <c r="K44" i="8"/>
  <c r="L43" i="8"/>
  <c r="K43" i="8"/>
  <c r="L42" i="8"/>
  <c r="K42" i="8"/>
  <c r="L41" i="8"/>
  <c r="K41" i="8"/>
  <c r="L40" i="8"/>
  <c r="K40" i="8"/>
  <c r="L39" i="8"/>
  <c r="K39" i="8"/>
  <c r="L38" i="8"/>
  <c r="K38" i="8"/>
  <c r="L37" i="8"/>
  <c r="K37" i="8"/>
  <c r="L35" i="8"/>
  <c r="K35" i="8"/>
  <c r="L34" i="8"/>
  <c r="K34" i="8"/>
  <c r="L33" i="8"/>
  <c r="K33" i="8"/>
  <c r="L31" i="8"/>
  <c r="K31" i="8"/>
  <c r="L30" i="8"/>
  <c r="K30" i="8"/>
  <c r="L29" i="8"/>
  <c r="K29" i="8"/>
  <c r="L28" i="8"/>
  <c r="K28" i="8"/>
  <c r="L26" i="8"/>
  <c r="K26" i="8"/>
  <c r="L25" i="8"/>
  <c r="K25" i="8"/>
  <c r="L24" i="8"/>
  <c r="K24" i="8"/>
  <c r="L23" i="8"/>
  <c r="K23" i="8"/>
  <c r="L21" i="8"/>
  <c r="K21" i="8"/>
  <c r="L20" i="8"/>
  <c r="K20" i="8"/>
  <c r="L19" i="8"/>
  <c r="K19" i="8"/>
  <c r="L18" i="8"/>
  <c r="K18" i="8"/>
  <c r="L17" i="8"/>
  <c r="L16" i="8"/>
  <c r="L15" i="8"/>
  <c r="L14" i="8"/>
  <c r="L13" i="8"/>
  <c r="L12" i="8"/>
  <c r="L10" i="8"/>
  <c r="M98" i="2"/>
  <c r="L98" i="2"/>
  <c r="M97" i="2"/>
  <c r="L97" i="2"/>
  <c r="M96" i="2"/>
  <c r="L96" i="2"/>
  <c r="M95" i="2"/>
  <c r="L95" i="2"/>
  <c r="M94" i="2"/>
  <c r="L94" i="2"/>
  <c r="M93" i="2"/>
  <c r="L93" i="2"/>
  <c r="M92" i="2"/>
  <c r="L92" i="2"/>
  <c r="M91" i="2"/>
  <c r="L91" i="2"/>
  <c r="M90" i="2"/>
  <c r="L90" i="2"/>
  <c r="M89" i="2"/>
  <c r="L89" i="2"/>
  <c r="M88" i="2"/>
  <c r="L88" i="2"/>
  <c r="M87" i="2"/>
  <c r="L87" i="2"/>
  <c r="M86" i="2"/>
  <c r="L86" i="2"/>
  <c r="M85" i="2"/>
  <c r="L85" i="2"/>
  <c r="M83" i="2"/>
  <c r="L83" i="2"/>
  <c r="M82" i="2"/>
  <c r="L82" i="2"/>
  <c r="M80" i="2"/>
  <c r="L80" i="2"/>
  <c r="M79" i="2"/>
  <c r="L79" i="2"/>
  <c r="M78" i="2"/>
  <c r="L78" i="2"/>
  <c r="M77" i="2"/>
  <c r="L77" i="2"/>
  <c r="M76" i="2"/>
  <c r="L76" i="2"/>
  <c r="M75" i="2"/>
  <c r="L75" i="2"/>
  <c r="M74" i="2"/>
  <c r="L74" i="2"/>
  <c r="M72" i="2"/>
  <c r="L72" i="2"/>
  <c r="M71" i="2"/>
  <c r="L71" i="2"/>
  <c r="M70" i="2"/>
  <c r="L70" i="2"/>
  <c r="M69" i="2"/>
  <c r="L69" i="2"/>
  <c r="M67" i="2"/>
  <c r="L67" i="2"/>
  <c r="M65" i="2"/>
  <c r="L65" i="2"/>
  <c r="M64" i="2"/>
  <c r="L64" i="2"/>
  <c r="M63" i="2"/>
  <c r="L63" i="2"/>
  <c r="M62" i="2"/>
  <c r="L62" i="2"/>
  <c r="M60" i="2"/>
  <c r="L60" i="2"/>
  <c r="M59" i="2"/>
  <c r="L59" i="2"/>
  <c r="M58" i="2"/>
  <c r="L58" i="2"/>
  <c r="M57" i="2"/>
  <c r="L57" i="2"/>
  <c r="M56" i="2"/>
  <c r="L56" i="2"/>
  <c r="M55" i="2"/>
  <c r="L55" i="2"/>
  <c r="R54" i="2"/>
  <c r="M54" i="2"/>
  <c r="O54" i="2" s="1"/>
  <c r="L54" i="2"/>
  <c r="M53" i="2"/>
  <c r="L53" i="2"/>
  <c r="M52" i="2"/>
  <c r="L52" i="2"/>
  <c r="M51" i="2"/>
  <c r="L51" i="2"/>
  <c r="M50" i="2"/>
  <c r="L50" i="2"/>
  <c r="M49" i="2"/>
  <c r="L49" i="2"/>
  <c r="M48" i="2"/>
  <c r="L48" i="2"/>
  <c r="M47" i="2"/>
  <c r="L47" i="2"/>
  <c r="M46" i="2"/>
  <c r="L46" i="2"/>
  <c r="M45" i="2"/>
  <c r="L45" i="2"/>
  <c r="M44" i="2"/>
  <c r="L44" i="2"/>
  <c r="M43" i="2"/>
  <c r="L43" i="2"/>
  <c r="M42" i="2"/>
  <c r="L42" i="2"/>
  <c r="M40" i="2"/>
  <c r="L40" i="2"/>
  <c r="M39" i="2"/>
  <c r="L39" i="2"/>
  <c r="M38" i="2"/>
  <c r="L38" i="2"/>
  <c r="M37" i="2"/>
  <c r="L37" i="2"/>
  <c r="M35" i="2"/>
  <c r="L35" i="2"/>
  <c r="M33" i="2"/>
  <c r="L33" i="2"/>
  <c r="M32" i="2"/>
  <c r="L32" i="2"/>
  <c r="M31" i="2"/>
  <c r="L31" i="2"/>
  <c r="M30" i="2"/>
  <c r="L30" i="2"/>
  <c r="M28" i="2"/>
  <c r="L28" i="2"/>
  <c r="M27" i="2"/>
  <c r="L27" i="2"/>
  <c r="M25" i="2"/>
  <c r="L25" i="2"/>
  <c r="M24" i="2"/>
  <c r="L24" i="2"/>
  <c r="M23" i="2"/>
  <c r="L23" i="2"/>
  <c r="M22" i="2"/>
  <c r="L22" i="2"/>
  <c r="M21" i="2"/>
  <c r="L21" i="2"/>
  <c r="M20" i="2"/>
  <c r="L20" i="2"/>
  <c r="M19" i="2"/>
  <c r="L19" i="2"/>
  <c r="M18" i="2"/>
  <c r="L18" i="2"/>
  <c r="M17" i="2"/>
  <c r="L17" i="2"/>
  <c r="M16" i="2"/>
  <c r="L16" i="2"/>
  <c r="M15" i="2"/>
  <c r="L15" i="2"/>
  <c r="M14" i="2"/>
  <c r="L14" i="2"/>
  <c r="M13" i="2"/>
  <c r="L13" i="2"/>
  <c r="M12" i="2"/>
  <c r="L12" i="2"/>
  <c r="M11" i="2"/>
  <c r="L11" i="2"/>
  <c r="M10" i="2"/>
  <c r="L10" i="2"/>
  <c r="N30" i="3" l="1"/>
  <c r="M104" i="3"/>
  <c r="N107" i="3"/>
  <c r="N35" i="3"/>
  <c r="N78" i="3"/>
  <c r="N110" i="3"/>
  <c r="N22" i="3"/>
  <c r="N50" i="3"/>
  <c r="N54" i="3"/>
  <c r="N62" i="3"/>
  <c r="N85" i="3"/>
  <c r="N104" i="3"/>
  <c r="N36" i="3"/>
  <c r="N59" i="3"/>
  <c r="N27" i="3"/>
  <c r="N91" i="3"/>
  <c r="N43" i="3"/>
  <c r="M48" i="3"/>
  <c r="M52" i="3"/>
  <c r="N25" i="3"/>
  <c r="N94" i="3"/>
  <c r="N82" i="3"/>
  <c r="N17" i="3"/>
  <c r="N108" i="3"/>
  <c r="Q110" i="3"/>
  <c r="M28" i="3"/>
  <c r="M53" i="3"/>
  <c r="M76" i="3"/>
  <c r="M16" i="3"/>
  <c r="M56" i="3"/>
  <c r="M80" i="3"/>
  <c r="M108" i="3"/>
  <c r="M32" i="3"/>
  <c r="M112" i="3"/>
  <c r="M24" i="3"/>
  <c r="M40" i="3"/>
  <c r="M68" i="3"/>
  <c r="M92" i="3"/>
  <c r="M64" i="3"/>
  <c r="M103" i="3"/>
  <c r="M88" i="3"/>
  <c r="M72" i="3"/>
  <c r="M96" i="3"/>
  <c r="M43" i="3"/>
  <c r="M20" i="3"/>
  <c r="M36" i="3"/>
  <c r="M47" i="3"/>
  <c r="M60" i="3"/>
  <c r="M44" i="3"/>
  <c r="M84" i="3"/>
  <c r="M74" i="3"/>
  <c r="M38" i="3"/>
  <c r="M94" i="3"/>
  <c r="M35" i="3"/>
  <c r="N53" i="3"/>
  <c r="M59" i="3"/>
  <c r="M15" i="3"/>
  <c r="N112" i="3"/>
  <c r="N21" i="3"/>
  <c r="M26" i="3"/>
  <c r="N57" i="3"/>
  <c r="M18" i="3"/>
  <c r="N38" i="3"/>
  <c r="N81" i="3"/>
  <c r="M21" i="3"/>
  <c r="N89" i="3"/>
  <c r="N33" i="3"/>
  <c r="N49" i="3"/>
  <c r="M10" i="3"/>
  <c r="Q54" i="3"/>
  <c r="N90" i="3"/>
  <c r="M29" i="3"/>
  <c r="N29" i="3"/>
  <c r="M102" i="3"/>
  <c r="N19" i="3"/>
  <c r="N23" i="3"/>
  <c r="N75" i="3"/>
  <c r="Q91" i="3"/>
  <c r="M71" i="3"/>
  <c r="N15" i="3"/>
  <c r="M55" i="3"/>
  <c r="N58" i="3"/>
  <c r="Q59" i="3"/>
  <c r="N71" i="3"/>
  <c r="N74" i="3"/>
  <c r="N14" i="3"/>
  <c r="M31" i="3"/>
  <c r="N34" i="3"/>
  <c r="Q35" i="3"/>
  <c r="M42" i="3"/>
  <c r="Q43" i="3"/>
  <c r="N46" i="3"/>
  <c r="N55" i="3"/>
  <c r="M70" i="3"/>
  <c r="M83" i="3"/>
  <c r="N86" i="3"/>
  <c r="M89" i="3"/>
  <c r="M95" i="3"/>
  <c r="N99" i="3"/>
  <c r="N102" i="3"/>
  <c r="Q107" i="3"/>
  <c r="N103" i="3"/>
  <c r="M27" i="3"/>
  <c r="N31" i="3"/>
  <c r="N42" i="3"/>
  <c r="N39" i="3"/>
  <c r="M51" i="3"/>
  <c r="M57" i="3"/>
  <c r="M63" i="3"/>
  <c r="M66" i="3"/>
  <c r="N70" i="3"/>
  <c r="M79" i="3"/>
  <c r="M85" i="3"/>
  <c r="M91" i="3"/>
  <c r="N111" i="3"/>
  <c r="Q27" i="3"/>
  <c r="N47" i="3"/>
  <c r="M99" i="3"/>
  <c r="M39" i="3"/>
  <c r="N95" i="3"/>
  <c r="M107" i="3"/>
  <c r="M111" i="3"/>
  <c r="M19" i="3"/>
  <c r="M23" i="3"/>
  <c r="M33" i="3"/>
  <c r="M62" i="3"/>
  <c r="N63" i="3"/>
  <c r="N66" i="3"/>
  <c r="M75" i="3"/>
  <c r="N79" i="3"/>
  <c r="Q36" i="3"/>
  <c r="N72" i="3"/>
  <c r="Q12" i="3"/>
  <c r="N12" i="3"/>
  <c r="Q20" i="3"/>
  <c r="N20" i="3"/>
  <c r="Q28" i="3"/>
  <c r="N28" i="3"/>
  <c r="N44" i="3"/>
  <c r="Q44" i="3"/>
  <c r="M61" i="3"/>
  <c r="M93" i="3"/>
  <c r="M37" i="3"/>
  <c r="N52" i="3"/>
  <c r="N61" i="3"/>
  <c r="M65" i="3"/>
  <c r="N84" i="3"/>
  <c r="N93" i="3"/>
  <c r="M97" i="3"/>
  <c r="M17" i="3"/>
  <c r="M25" i="3"/>
  <c r="N32" i="3"/>
  <c r="N37" i="3"/>
  <c r="M41" i="3"/>
  <c r="M46" i="3"/>
  <c r="N56" i="3"/>
  <c r="N65" i="3"/>
  <c r="M78" i="3"/>
  <c r="N88" i="3"/>
  <c r="N97" i="3"/>
  <c r="M101" i="3"/>
  <c r="M110" i="3"/>
  <c r="N10" i="3"/>
  <c r="N18" i="3"/>
  <c r="N26" i="3"/>
  <c r="N41" i="3"/>
  <c r="M50" i="3"/>
  <c r="N51" i="3"/>
  <c r="N60" i="3"/>
  <c r="M73" i="3"/>
  <c r="M82" i="3"/>
  <c r="N83" i="3"/>
  <c r="N92" i="3"/>
  <c r="N101" i="3"/>
  <c r="M105" i="3"/>
  <c r="N76" i="3"/>
  <c r="N48" i="3"/>
  <c r="N80" i="3"/>
  <c r="M30" i="3"/>
  <c r="M54" i="3"/>
  <c r="N64" i="3"/>
  <c r="N73" i="3"/>
  <c r="M86" i="3"/>
  <c r="N96" i="3"/>
  <c r="N105" i="3"/>
  <c r="M109" i="3"/>
  <c r="M14" i="3"/>
  <c r="M22" i="3"/>
  <c r="M34" i="3"/>
  <c r="N40" i="3"/>
  <c r="M49" i="3"/>
  <c r="M58" i="3"/>
  <c r="N68" i="3"/>
  <c r="M81" i="3"/>
  <c r="M90" i="3"/>
  <c r="N109" i="3"/>
  <c r="I35" i="10" l="1"/>
  <c r="J35" i="10"/>
  <c r="K35" i="10"/>
  <c r="I36" i="10"/>
  <c r="J36" i="10"/>
  <c r="K36" i="10"/>
  <c r="I37" i="10"/>
  <c r="J37" i="10"/>
  <c r="K37" i="10"/>
  <c r="I38" i="10"/>
  <c r="J38" i="10"/>
  <c r="K38" i="10"/>
  <c r="I39" i="10"/>
  <c r="J39" i="10"/>
  <c r="K39" i="10"/>
  <c r="I40" i="10"/>
  <c r="J40" i="10"/>
  <c r="K40" i="10"/>
  <c r="H40" i="10"/>
  <c r="H39" i="10"/>
  <c r="H38" i="10"/>
  <c r="H37" i="10"/>
  <c r="H36" i="10"/>
  <c r="H35" i="10"/>
  <c r="J99" i="11"/>
  <c r="C9" i="11"/>
  <c r="G89" i="11" s="1"/>
  <c r="D9" i="11"/>
  <c r="H89" i="11" s="1"/>
  <c r="E9" i="11"/>
  <c r="S9" i="11" s="1"/>
  <c r="F9" i="11"/>
  <c r="H10" i="11"/>
  <c r="I10" i="11"/>
  <c r="Q10" i="11" s="1"/>
  <c r="K10" i="11"/>
  <c r="L10" i="11"/>
  <c r="C11" i="11"/>
  <c r="G90" i="11" s="1"/>
  <c r="D11" i="11"/>
  <c r="H90" i="11" s="1"/>
  <c r="E11" i="11"/>
  <c r="F11" i="11"/>
  <c r="H12" i="11"/>
  <c r="P12" i="11" s="1"/>
  <c r="I12" i="11"/>
  <c r="Q12" i="11" s="1"/>
  <c r="K12" i="11"/>
  <c r="L12" i="11"/>
  <c r="C13" i="11"/>
  <c r="G91" i="11" s="1"/>
  <c r="D13" i="11"/>
  <c r="E13" i="11"/>
  <c r="F13" i="11"/>
  <c r="H14" i="11"/>
  <c r="P14" i="11" s="1"/>
  <c r="I14" i="11"/>
  <c r="Q14" i="11" s="1"/>
  <c r="K14" i="11"/>
  <c r="L14" i="11"/>
  <c r="H15" i="11"/>
  <c r="P15" i="11" s="1"/>
  <c r="I15" i="11"/>
  <c r="Q15" i="11" s="1"/>
  <c r="K15" i="11"/>
  <c r="L15" i="11"/>
  <c r="H16" i="11"/>
  <c r="I16" i="11"/>
  <c r="K16" i="11"/>
  <c r="L16" i="11"/>
  <c r="H17" i="11"/>
  <c r="P17" i="11" s="1"/>
  <c r="I17" i="11"/>
  <c r="Q17" i="11" s="1"/>
  <c r="K17" i="11"/>
  <c r="L17" i="11"/>
  <c r="C18" i="11"/>
  <c r="G92" i="11" s="1"/>
  <c r="D18" i="11"/>
  <c r="E18" i="11"/>
  <c r="F18" i="11"/>
  <c r="H19" i="11"/>
  <c r="P19" i="11" s="1"/>
  <c r="I19" i="11"/>
  <c r="Q19" i="11" s="1"/>
  <c r="K19" i="11"/>
  <c r="L19" i="11"/>
  <c r="C20" i="11"/>
  <c r="G93" i="11" s="1"/>
  <c r="D20" i="11"/>
  <c r="H93" i="11" s="1"/>
  <c r="E20" i="11"/>
  <c r="F20" i="11"/>
  <c r="H21" i="11"/>
  <c r="P21" i="11" s="1"/>
  <c r="I21" i="11"/>
  <c r="Q21" i="11" s="1"/>
  <c r="K21" i="11"/>
  <c r="L21" i="11"/>
  <c r="H22" i="11"/>
  <c r="I22" i="11"/>
  <c r="Q22" i="11" s="1"/>
  <c r="K22" i="11"/>
  <c r="L22" i="11"/>
  <c r="C23" i="11"/>
  <c r="G94" i="11" s="1"/>
  <c r="D23" i="11"/>
  <c r="E23" i="11"/>
  <c r="F23" i="11"/>
  <c r="H24" i="11"/>
  <c r="P24" i="11" s="1"/>
  <c r="I24" i="11"/>
  <c r="Q24" i="11" s="1"/>
  <c r="K24" i="11"/>
  <c r="L24" i="11"/>
  <c r="H25" i="11"/>
  <c r="P25" i="11" s="1"/>
  <c r="I25" i="11"/>
  <c r="Q25" i="11" s="1"/>
  <c r="K25" i="11"/>
  <c r="L25" i="11"/>
  <c r="C26" i="11"/>
  <c r="G95" i="11" s="1"/>
  <c r="D26" i="11"/>
  <c r="H95" i="11" s="1"/>
  <c r="E26" i="11"/>
  <c r="L26" i="11" s="1"/>
  <c r="F26" i="11"/>
  <c r="H27" i="11"/>
  <c r="P27" i="11" s="1"/>
  <c r="I27" i="11"/>
  <c r="Q27" i="11" s="1"/>
  <c r="K27" i="11"/>
  <c r="L27" i="11"/>
  <c r="C28" i="11"/>
  <c r="G96" i="11" s="1"/>
  <c r="D28" i="11"/>
  <c r="E28" i="11"/>
  <c r="F28" i="11"/>
  <c r="H29" i="11"/>
  <c r="I29" i="11"/>
  <c r="K29" i="11"/>
  <c r="L29" i="11"/>
  <c r="H30" i="11"/>
  <c r="P30" i="11" s="1"/>
  <c r="I30" i="11"/>
  <c r="K30" i="11"/>
  <c r="L30" i="11"/>
  <c r="C31" i="11"/>
  <c r="G97" i="11" s="1"/>
  <c r="D31" i="11"/>
  <c r="H97" i="11" s="1"/>
  <c r="E31" i="11"/>
  <c r="S31" i="11" s="1"/>
  <c r="F31" i="11"/>
  <c r="H32" i="11"/>
  <c r="P32" i="11" s="1"/>
  <c r="I32" i="11"/>
  <c r="Q32" i="11" s="1"/>
  <c r="K32" i="11"/>
  <c r="L32" i="11"/>
  <c r="H33" i="11"/>
  <c r="P33" i="11" s="1"/>
  <c r="I33" i="11"/>
  <c r="Q33" i="11" s="1"/>
  <c r="K33" i="11"/>
  <c r="L33" i="11"/>
  <c r="H34" i="11"/>
  <c r="I34" i="11"/>
  <c r="Q34" i="11" s="1"/>
  <c r="K34" i="11"/>
  <c r="L34" i="11"/>
  <c r="H35" i="11"/>
  <c r="P35" i="11" s="1"/>
  <c r="I35" i="11"/>
  <c r="Q35" i="11" s="1"/>
  <c r="K35" i="11"/>
  <c r="M35" i="11" s="1"/>
  <c r="L35" i="11"/>
  <c r="H36" i="11"/>
  <c r="P36" i="11" s="1"/>
  <c r="I36" i="11"/>
  <c r="Q36" i="11" s="1"/>
  <c r="K36" i="11"/>
  <c r="L36" i="11"/>
  <c r="H37" i="11"/>
  <c r="P37" i="11" s="1"/>
  <c r="I37" i="11"/>
  <c r="Q37" i="11" s="1"/>
  <c r="K37" i="11"/>
  <c r="L37" i="11"/>
  <c r="H38" i="11"/>
  <c r="I38" i="11"/>
  <c r="K38" i="11"/>
  <c r="L38" i="11"/>
  <c r="H39" i="11"/>
  <c r="P39" i="11" s="1"/>
  <c r="I39" i="11"/>
  <c r="Q39" i="11" s="1"/>
  <c r="K39" i="11"/>
  <c r="L39" i="11"/>
  <c r="H40" i="11"/>
  <c r="P40" i="11" s="1"/>
  <c r="I40" i="11"/>
  <c r="Q40" i="11" s="1"/>
  <c r="K40" i="11"/>
  <c r="L40" i="11"/>
  <c r="H41" i="11"/>
  <c r="P41" i="11" s="1"/>
  <c r="I41" i="11"/>
  <c r="Q41" i="11" s="1"/>
  <c r="K41" i="11"/>
  <c r="L41" i="11"/>
  <c r="H42" i="11"/>
  <c r="I42" i="11"/>
  <c r="Q42" i="11" s="1"/>
  <c r="K42" i="11"/>
  <c r="L42" i="11"/>
  <c r="H43" i="11"/>
  <c r="P43" i="11" s="1"/>
  <c r="I43" i="11"/>
  <c r="Q43" i="11" s="1"/>
  <c r="K43" i="11"/>
  <c r="L43" i="11"/>
  <c r="H44" i="11"/>
  <c r="P44" i="11" s="1"/>
  <c r="I44" i="11"/>
  <c r="Q44" i="11" s="1"/>
  <c r="K44" i="11"/>
  <c r="L44" i="11"/>
  <c r="H45" i="11"/>
  <c r="P45" i="11" s="1"/>
  <c r="I45" i="11"/>
  <c r="Q45" i="11" s="1"/>
  <c r="K45" i="11"/>
  <c r="L45" i="11"/>
  <c r="H46" i="11"/>
  <c r="I46" i="11"/>
  <c r="Q46" i="11" s="1"/>
  <c r="K46" i="11"/>
  <c r="L46" i="11"/>
  <c r="H47" i="11"/>
  <c r="P47" i="11" s="1"/>
  <c r="I47" i="11"/>
  <c r="Q47" i="11" s="1"/>
  <c r="K47" i="11"/>
  <c r="L47" i="11"/>
  <c r="H48" i="11"/>
  <c r="P48" i="11" s="1"/>
  <c r="I48" i="11"/>
  <c r="Q48" i="11" s="1"/>
  <c r="K48" i="11"/>
  <c r="M48" i="11" s="1"/>
  <c r="L48" i="11"/>
  <c r="H49" i="11"/>
  <c r="P49" i="11" s="1"/>
  <c r="I49" i="11"/>
  <c r="Q49" i="11" s="1"/>
  <c r="K49" i="11"/>
  <c r="L49" i="11"/>
  <c r="H50" i="11"/>
  <c r="I50" i="11"/>
  <c r="Q50" i="11" s="1"/>
  <c r="K50" i="11"/>
  <c r="L50" i="11"/>
  <c r="H51" i="11"/>
  <c r="P51" i="11" s="1"/>
  <c r="I51" i="11"/>
  <c r="Q51" i="11" s="1"/>
  <c r="K51" i="11"/>
  <c r="L51" i="11"/>
  <c r="H52" i="11"/>
  <c r="P52" i="11" s="1"/>
  <c r="I52" i="11"/>
  <c r="Q52" i="11" s="1"/>
  <c r="K52" i="11"/>
  <c r="L52" i="11"/>
  <c r="H53" i="11"/>
  <c r="P53" i="11" s="1"/>
  <c r="I53" i="11"/>
  <c r="K53" i="11"/>
  <c r="L53" i="11"/>
  <c r="H54" i="11"/>
  <c r="I54" i="11"/>
  <c r="Q54" i="11" s="1"/>
  <c r="K54" i="11"/>
  <c r="L54" i="11"/>
  <c r="H55" i="11"/>
  <c r="P55" i="11" s="1"/>
  <c r="I55" i="11"/>
  <c r="Q55" i="11" s="1"/>
  <c r="K55" i="11"/>
  <c r="L55" i="11"/>
  <c r="H56" i="11"/>
  <c r="P56" i="11" s="1"/>
  <c r="I56" i="11"/>
  <c r="Q56" i="11" s="1"/>
  <c r="K56" i="11"/>
  <c r="L56" i="11"/>
  <c r="H57" i="11"/>
  <c r="P57" i="11" s="1"/>
  <c r="I57" i="11"/>
  <c r="K57" i="11"/>
  <c r="L57" i="11"/>
  <c r="H58" i="11"/>
  <c r="I58" i="11"/>
  <c r="Q58" i="11" s="1"/>
  <c r="K58" i="11"/>
  <c r="L58" i="11"/>
  <c r="H59" i="11"/>
  <c r="P59" i="11" s="1"/>
  <c r="I59" i="11"/>
  <c r="Q59" i="11" s="1"/>
  <c r="K59" i="11"/>
  <c r="L59" i="11"/>
  <c r="C60" i="11"/>
  <c r="G98" i="11" s="1"/>
  <c r="D60" i="11"/>
  <c r="E60" i="11"/>
  <c r="F60" i="11"/>
  <c r="H61" i="11"/>
  <c r="P61" i="11" s="1"/>
  <c r="I61" i="11"/>
  <c r="Q61" i="11" s="1"/>
  <c r="K61" i="11"/>
  <c r="L61" i="11"/>
  <c r="H62" i="11"/>
  <c r="P62" i="11" s="1"/>
  <c r="I62" i="11"/>
  <c r="Q62" i="11" s="1"/>
  <c r="K62" i="11"/>
  <c r="L62" i="11"/>
  <c r="H63" i="11"/>
  <c r="I63" i="11"/>
  <c r="Q63" i="11" s="1"/>
  <c r="K63" i="11"/>
  <c r="L63" i="11"/>
  <c r="H64" i="11"/>
  <c r="I64" i="11"/>
  <c r="Q64" i="11" s="1"/>
  <c r="K64" i="11"/>
  <c r="L64" i="11"/>
  <c r="H65" i="11"/>
  <c r="P65" i="11" s="1"/>
  <c r="I65" i="11"/>
  <c r="Q65" i="11" s="1"/>
  <c r="K65" i="11"/>
  <c r="L65" i="11"/>
  <c r="H72" i="11"/>
  <c r="P72" i="11" s="1"/>
  <c r="I72" i="11"/>
  <c r="Q72" i="11" s="1"/>
  <c r="K72" i="11"/>
  <c r="L72" i="11"/>
  <c r="H73" i="11"/>
  <c r="P73" i="11" s="1"/>
  <c r="I73" i="11"/>
  <c r="Q73" i="11" s="1"/>
  <c r="K73" i="11"/>
  <c r="L73" i="11"/>
  <c r="C74" i="11"/>
  <c r="G99" i="11" s="1"/>
  <c r="D74" i="11"/>
  <c r="H99" i="11" s="1"/>
  <c r="E74" i="11"/>
  <c r="H75" i="11"/>
  <c r="P75" i="11" s="1"/>
  <c r="I75" i="11"/>
  <c r="Q75" i="11" s="1"/>
  <c r="K75" i="11"/>
  <c r="L75" i="11"/>
  <c r="C76" i="11"/>
  <c r="G100" i="11" s="1"/>
  <c r="D76" i="11"/>
  <c r="H100" i="11" s="1"/>
  <c r="E76" i="11"/>
  <c r="F76" i="11"/>
  <c r="H77" i="11"/>
  <c r="P77" i="11" s="1"/>
  <c r="I77" i="11"/>
  <c r="Q77" i="11" s="1"/>
  <c r="K77" i="11"/>
  <c r="L77" i="11"/>
  <c r="H78" i="11"/>
  <c r="P78" i="11" s="1"/>
  <c r="I78" i="11"/>
  <c r="K78" i="11"/>
  <c r="L78" i="11"/>
  <c r="C79" i="11"/>
  <c r="G101" i="11" s="1"/>
  <c r="D79" i="11"/>
  <c r="H101" i="11" s="1"/>
  <c r="E79" i="11"/>
  <c r="S79" i="11" s="1"/>
  <c r="F79" i="11"/>
  <c r="H80" i="11"/>
  <c r="P80" i="11" s="1"/>
  <c r="I80" i="11"/>
  <c r="Q80" i="11" s="1"/>
  <c r="K80" i="11"/>
  <c r="L80" i="11"/>
  <c r="H81" i="11"/>
  <c r="P81" i="11" s="1"/>
  <c r="I81" i="11"/>
  <c r="Q81" i="11" s="1"/>
  <c r="K81" i="11"/>
  <c r="L81" i="11"/>
  <c r="H82" i="11"/>
  <c r="P82" i="11" s="1"/>
  <c r="I82" i="11"/>
  <c r="Q82" i="11" s="1"/>
  <c r="K82" i="11"/>
  <c r="L82" i="11"/>
  <c r="N58" i="11" l="1"/>
  <c r="N52" i="11"/>
  <c r="N80" i="11"/>
  <c r="N64" i="11"/>
  <c r="N54" i="11"/>
  <c r="M56" i="11"/>
  <c r="N48" i="11"/>
  <c r="N34" i="11"/>
  <c r="N47" i="11"/>
  <c r="M36" i="11"/>
  <c r="T26" i="11"/>
  <c r="N24" i="11"/>
  <c r="N10" i="11"/>
  <c r="H13" i="11"/>
  <c r="N38" i="11"/>
  <c r="I97" i="11"/>
  <c r="S26" i="11"/>
  <c r="M14" i="11"/>
  <c r="M12" i="11"/>
  <c r="N45" i="11"/>
  <c r="N43" i="11"/>
  <c r="N41" i="11"/>
  <c r="M39" i="11"/>
  <c r="I96" i="11"/>
  <c r="S28" i="11"/>
  <c r="J93" i="11"/>
  <c r="T20" i="11"/>
  <c r="J98" i="11"/>
  <c r="T60" i="11"/>
  <c r="I93" i="11"/>
  <c r="S20" i="11"/>
  <c r="I31" i="11"/>
  <c r="T31" i="11"/>
  <c r="M27" i="11"/>
  <c r="J94" i="11"/>
  <c r="T23" i="11"/>
  <c r="N19" i="11"/>
  <c r="T13" i="11"/>
  <c r="J90" i="11"/>
  <c r="T11" i="11"/>
  <c r="T9" i="11"/>
  <c r="J91" i="11"/>
  <c r="N30" i="11"/>
  <c r="I99" i="11"/>
  <c r="T74" i="11"/>
  <c r="S74" i="11"/>
  <c r="I95" i="11"/>
  <c r="I100" i="11"/>
  <c r="S76" i="11"/>
  <c r="N65" i="11"/>
  <c r="N63" i="11"/>
  <c r="S23" i="11"/>
  <c r="M17" i="11"/>
  <c r="I91" i="11"/>
  <c r="S13" i="11"/>
  <c r="I90" i="11"/>
  <c r="S11" i="11"/>
  <c r="J95" i="11"/>
  <c r="J96" i="11"/>
  <c r="T28" i="11"/>
  <c r="J92" i="11"/>
  <c r="T18" i="11"/>
  <c r="I92" i="11"/>
  <c r="S18" i="11"/>
  <c r="J100" i="11"/>
  <c r="T76" i="11"/>
  <c r="I98" i="11"/>
  <c r="S60" i="11"/>
  <c r="N16" i="11"/>
  <c r="J101" i="11"/>
  <c r="T79" i="11"/>
  <c r="M73" i="11"/>
  <c r="M65" i="11"/>
  <c r="M59" i="11"/>
  <c r="M82" i="11"/>
  <c r="N50" i="11"/>
  <c r="N44" i="11"/>
  <c r="N17" i="11"/>
  <c r="M75" i="11"/>
  <c r="N59" i="11"/>
  <c r="N51" i="11"/>
  <c r="M44" i="11"/>
  <c r="N42" i="11"/>
  <c r="M33" i="11"/>
  <c r="M30" i="11"/>
  <c r="I89" i="11"/>
  <c r="M64" i="11"/>
  <c r="K28" i="11"/>
  <c r="M80" i="11"/>
  <c r="M47" i="11"/>
  <c r="N46" i="11"/>
  <c r="M41" i="11"/>
  <c r="N37" i="11"/>
  <c r="L20" i="11"/>
  <c r="N15" i="11"/>
  <c r="H60" i="11"/>
  <c r="P60" i="11" s="1"/>
  <c r="M63" i="11"/>
  <c r="M43" i="11"/>
  <c r="Q16" i="11"/>
  <c r="L9" i="11"/>
  <c r="I101" i="11"/>
  <c r="N81" i="11"/>
  <c r="N55" i="11"/>
  <c r="N49" i="11"/>
  <c r="M45" i="11"/>
  <c r="N35" i="11"/>
  <c r="H28" i="11"/>
  <c r="P28" i="11" s="1"/>
  <c r="M24" i="11"/>
  <c r="M15" i="11"/>
  <c r="N12" i="11"/>
  <c r="I9" i="11"/>
  <c r="Q9" i="11" s="1"/>
  <c r="J89" i="11"/>
  <c r="J97" i="11"/>
  <c r="M81" i="11"/>
  <c r="M55" i="11"/>
  <c r="M49" i="11"/>
  <c r="N22" i="11"/>
  <c r="H18" i="11"/>
  <c r="P18" i="11" s="1"/>
  <c r="H9" i="11"/>
  <c r="P9" i="11" s="1"/>
  <c r="H96" i="11"/>
  <c r="H92" i="11"/>
  <c r="M52" i="11"/>
  <c r="M19" i="11"/>
  <c r="N39" i="11"/>
  <c r="Q38" i="11"/>
  <c r="H91" i="11"/>
  <c r="M78" i="11"/>
  <c r="N72" i="11"/>
  <c r="N61" i="11"/>
  <c r="M46" i="11"/>
  <c r="N40" i="11"/>
  <c r="M37" i="11"/>
  <c r="M32" i="11"/>
  <c r="H11" i="11"/>
  <c r="P11" i="11" s="1"/>
  <c r="I94" i="11"/>
  <c r="M61" i="11"/>
  <c r="N75" i="11"/>
  <c r="M72" i="11"/>
  <c r="M50" i="11"/>
  <c r="M40" i="11"/>
  <c r="N29" i="11"/>
  <c r="H23" i="11"/>
  <c r="N14" i="11"/>
  <c r="H98" i="11"/>
  <c r="H94" i="11"/>
  <c r="P64" i="11"/>
  <c r="Q30" i="11"/>
  <c r="Q29" i="11"/>
  <c r="L76" i="11"/>
  <c r="Q31" i="11"/>
  <c r="I28" i="11"/>
  <c r="Q28" i="11" s="1"/>
  <c r="N25" i="11"/>
  <c r="I13" i="11"/>
  <c r="Q13" i="11" s="1"/>
  <c r="M54" i="11"/>
  <c r="M58" i="11"/>
  <c r="M51" i="11"/>
  <c r="M25" i="11"/>
  <c r="P13" i="11"/>
  <c r="K76" i="11"/>
  <c r="N73" i="11"/>
  <c r="N56" i="11"/>
  <c r="M42" i="11"/>
  <c r="N32" i="11"/>
  <c r="H31" i="11"/>
  <c r="P31" i="11" s="1"/>
  <c r="M21" i="11"/>
  <c r="N78" i="11"/>
  <c r="N82" i="11"/>
  <c r="Q78" i="11"/>
  <c r="M77" i="11"/>
  <c r="N36" i="11"/>
  <c r="N33" i="11"/>
  <c r="L28" i="11"/>
  <c r="I18" i="11"/>
  <c r="K9" i="11"/>
  <c r="C8" i="11"/>
  <c r="G102" i="11" s="1"/>
  <c r="K79" i="11"/>
  <c r="L79" i="11"/>
  <c r="L74" i="11"/>
  <c r="I74" i="11"/>
  <c r="Q74" i="11" s="1"/>
  <c r="H74" i="11"/>
  <c r="P74" i="11" s="1"/>
  <c r="K74" i="11"/>
  <c r="E8" i="11"/>
  <c r="I102" i="11" s="1"/>
  <c r="I11" i="11"/>
  <c r="Q11" i="11" s="1"/>
  <c r="K11" i="11"/>
  <c r="L11" i="11"/>
  <c r="P50" i="11"/>
  <c r="P46" i="11"/>
  <c r="P42" i="11"/>
  <c r="N27" i="11"/>
  <c r="I23" i="11"/>
  <c r="Q23" i="11" s="1"/>
  <c r="P23" i="11"/>
  <c r="K23" i="11"/>
  <c r="L23" i="11"/>
  <c r="N21" i="11"/>
  <c r="Q18" i="11"/>
  <c r="M38" i="11"/>
  <c r="P38" i="11"/>
  <c r="P54" i="11"/>
  <c r="I79" i="11"/>
  <c r="Q79" i="11" s="1"/>
  <c r="P63" i="11"/>
  <c r="N62" i="11"/>
  <c r="P58" i="11"/>
  <c r="M53" i="11"/>
  <c r="M29" i="11"/>
  <c r="P29" i="11"/>
  <c r="K26" i="11"/>
  <c r="H26" i="11"/>
  <c r="P26" i="11" s="1"/>
  <c r="H20" i="11"/>
  <c r="P20" i="11" s="1"/>
  <c r="K20" i="11"/>
  <c r="Q57" i="11"/>
  <c r="N57" i="11"/>
  <c r="M16" i="11"/>
  <c r="P16" i="11"/>
  <c r="P10" i="11"/>
  <c r="M10" i="11"/>
  <c r="I76" i="11"/>
  <c r="N76" i="11" s="1"/>
  <c r="M22" i="11"/>
  <c r="P22" i="11"/>
  <c r="D8" i="11"/>
  <c r="H102" i="11" s="1"/>
  <c r="I26" i="11"/>
  <c r="N26" i="11" s="1"/>
  <c r="I20" i="11"/>
  <c r="Q20" i="11" s="1"/>
  <c r="H79" i="11"/>
  <c r="P79" i="11" s="1"/>
  <c r="N77" i="11"/>
  <c r="M62" i="11"/>
  <c r="L60" i="11"/>
  <c r="I60" i="11"/>
  <c r="Q60" i="11" s="1"/>
  <c r="M57" i="11"/>
  <c r="Q53" i="11"/>
  <c r="N53" i="11"/>
  <c r="M34" i="11"/>
  <c r="P34" i="11"/>
  <c r="L18" i="11"/>
  <c r="K60" i="11"/>
  <c r="K13" i="11"/>
  <c r="M13" i="11" s="1"/>
  <c r="H76" i="11"/>
  <c r="K31" i="11"/>
  <c r="K18" i="11"/>
  <c r="L31" i="11"/>
  <c r="N31" i="11" s="1"/>
  <c r="L13" i="11"/>
  <c r="F8" i="11"/>
  <c r="J102" i="11" s="1"/>
  <c r="C9" i="10"/>
  <c r="D9" i="10"/>
  <c r="E9" i="10"/>
  <c r="E8" i="10" s="1"/>
  <c r="F9" i="10"/>
  <c r="I9" i="10"/>
  <c r="H10" i="10"/>
  <c r="I10" i="10"/>
  <c r="C11" i="10"/>
  <c r="D11" i="10"/>
  <c r="H11" i="10" s="1"/>
  <c r="E11" i="10"/>
  <c r="I11" i="10" s="1"/>
  <c r="F11" i="10"/>
  <c r="H12" i="10"/>
  <c r="I12" i="10"/>
  <c r="C13" i="10"/>
  <c r="D13" i="10"/>
  <c r="H13" i="10" s="1"/>
  <c r="E13" i="10"/>
  <c r="F13" i="10"/>
  <c r="I13" i="10" s="1"/>
  <c r="H14" i="10"/>
  <c r="I14" i="10"/>
  <c r="C15" i="10"/>
  <c r="D15" i="10"/>
  <c r="E15" i="10"/>
  <c r="I15" i="10" s="1"/>
  <c r="F15" i="10"/>
  <c r="H16" i="10"/>
  <c r="I16" i="10"/>
  <c r="C17" i="10"/>
  <c r="D17" i="10"/>
  <c r="H17" i="10" s="1"/>
  <c r="E17" i="10"/>
  <c r="F17" i="10"/>
  <c r="F8" i="10" s="1"/>
  <c r="H18" i="10"/>
  <c r="I18" i="10"/>
  <c r="H19" i="10"/>
  <c r="I19" i="10"/>
  <c r="H20" i="10"/>
  <c r="I20" i="10"/>
  <c r="H21" i="10"/>
  <c r="I21" i="10"/>
  <c r="H22" i="10"/>
  <c r="I22" i="10"/>
  <c r="H23" i="10"/>
  <c r="I23" i="10"/>
  <c r="H24" i="10"/>
  <c r="I24" i="10"/>
  <c r="H25" i="10"/>
  <c r="I25" i="10"/>
  <c r="M28" i="11" l="1"/>
  <c r="M60" i="11"/>
  <c r="N28" i="11"/>
  <c r="N9" i="11"/>
  <c r="M23" i="11"/>
  <c r="M11" i="11"/>
  <c r="M9" i="11"/>
  <c r="M76" i="11"/>
  <c r="M18" i="11"/>
  <c r="Q76" i="11"/>
  <c r="M20" i="11"/>
  <c r="M74" i="11"/>
  <c r="N23" i="11"/>
  <c r="N13" i="11"/>
  <c r="N18" i="11"/>
  <c r="P76" i="11"/>
  <c r="M31" i="11"/>
  <c r="N20" i="11"/>
  <c r="S8" i="11"/>
  <c r="N11" i="11"/>
  <c r="N60" i="11"/>
  <c r="N74" i="11"/>
  <c r="N79" i="11"/>
  <c r="M79" i="11"/>
  <c r="L8" i="11"/>
  <c r="H8" i="11"/>
  <c r="P8" i="11" s="1"/>
  <c r="I8" i="11"/>
  <c r="Q8" i="11" s="1"/>
  <c r="K8" i="11"/>
  <c r="T8" i="11"/>
  <c r="Q26" i="11"/>
  <c r="M26" i="11"/>
  <c r="D8" i="10"/>
  <c r="I17" i="10"/>
  <c r="C8" i="10"/>
  <c r="H15" i="10"/>
  <c r="H8" i="10"/>
  <c r="I8" i="10"/>
  <c r="H9" i="10"/>
  <c r="M8" i="11" l="1"/>
  <c r="N8" i="11"/>
  <c r="M231" i="7"/>
  <c r="N231" i="7"/>
  <c r="O231" i="7"/>
  <c r="M232" i="7"/>
  <c r="N232" i="7"/>
  <c r="O232" i="7"/>
  <c r="M233" i="7"/>
  <c r="N233" i="7"/>
  <c r="O233" i="7"/>
  <c r="M234" i="7"/>
  <c r="N234" i="7"/>
  <c r="O234" i="7"/>
  <c r="M235" i="7"/>
  <c r="N235" i="7"/>
  <c r="O235" i="7"/>
  <c r="M236" i="7"/>
  <c r="N236" i="7"/>
  <c r="O236" i="7"/>
  <c r="M237" i="7"/>
  <c r="N237" i="7"/>
  <c r="O237" i="7"/>
  <c r="M238" i="7"/>
  <c r="N238" i="7"/>
  <c r="O238" i="7"/>
  <c r="M239" i="7"/>
  <c r="N239" i="7"/>
  <c r="O239" i="7"/>
  <c r="M240" i="7"/>
  <c r="N240" i="7"/>
  <c r="O240" i="7"/>
  <c r="M241" i="7"/>
  <c r="N241" i="7"/>
  <c r="O241" i="7"/>
  <c r="L241" i="7"/>
  <c r="L240" i="7"/>
  <c r="L239" i="7"/>
  <c r="L238" i="7"/>
  <c r="L237" i="7"/>
  <c r="L236" i="7"/>
  <c r="L235" i="7"/>
  <c r="L234" i="7"/>
  <c r="L233" i="7"/>
  <c r="L232" i="7"/>
  <c r="L231" i="7"/>
  <c r="I55" i="4" l="1"/>
  <c r="J55" i="4"/>
  <c r="I56" i="4"/>
  <c r="J56" i="4"/>
  <c r="I57" i="4"/>
  <c r="J57" i="4"/>
  <c r="I58" i="4"/>
  <c r="J58" i="4"/>
  <c r="I59" i="4"/>
  <c r="J59" i="4"/>
  <c r="I60" i="4"/>
  <c r="J60" i="4"/>
  <c r="I61" i="4"/>
  <c r="J61" i="4"/>
  <c r="I62" i="4"/>
  <c r="J62" i="4"/>
  <c r="I63" i="4"/>
  <c r="J63" i="4"/>
  <c r="I64" i="4"/>
  <c r="J64" i="4"/>
  <c r="I65" i="4"/>
  <c r="J65" i="4"/>
  <c r="H65" i="4"/>
  <c r="H64" i="4"/>
  <c r="H63" i="4"/>
  <c r="H62" i="4"/>
  <c r="H61" i="4"/>
  <c r="H60" i="4"/>
  <c r="H59" i="4"/>
  <c r="H58" i="4"/>
  <c r="H57" i="4"/>
  <c r="H56" i="4"/>
  <c r="H55" i="4"/>
  <c r="G146" i="6"/>
  <c r="G145" i="6"/>
  <c r="G144" i="6"/>
  <c r="G143" i="6"/>
  <c r="G142" i="6"/>
  <c r="G141" i="6"/>
  <c r="G140" i="6"/>
  <c r="G139" i="6"/>
  <c r="G138" i="6"/>
  <c r="G137" i="6"/>
  <c r="G136" i="6"/>
  <c r="G135" i="6"/>
  <c r="G134" i="6"/>
  <c r="G133" i="6"/>
  <c r="G132" i="6"/>
  <c r="D9" i="9"/>
  <c r="H85" i="9" s="1"/>
  <c r="E9" i="9"/>
  <c r="I85" i="9" s="1"/>
  <c r="F9" i="9"/>
  <c r="G9" i="9"/>
  <c r="I10" i="9"/>
  <c r="J10" i="9"/>
  <c r="D11" i="9"/>
  <c r="H86" i="9" s="1"/>
  <c r="E11" i="9"/>
  <c r="I86" i="9" s="1"/>
  <c r="F11" i="9"/>
  <c r="J86" i="9" s="1"/>
  <c r="G11" i="9"/>
  <c r="I12" i="9"/>
  <c r="J12" i="9"/>
  <c r="I13" i="9"/>
  <c r="J13" i="9"/>
  <c r="D15" i="9"/>
  <c r="E15" i="9"/>
  <c r="F15" i="9"/>
  <c r="G15" i="9"/>
  <c r="J15" i="9"/>
  <c r="I16" i="9"/>
  <c r="J16" i="9"/>
  <c r="I17" i="9"/>
  <c r="J17" i="9"/>
  <c r="I18" i="9"/>
  <c r="J18" i="9"/>
  <c r="D19" i="9"/>
  <c r="E19" i="9"/>
  <c r="F19" i="9"/>
  <c r="T19" i="9" s="1"/>
  <c r="G19" i="9"/>
  <c r="I20" i="9"/>
  <c r="J20" i="9"/>
  <c r="I21" i="9"/>
  <c r="J21" i="9"/>
  <c r="I22" i="9"/>
  <c r="J22" i="9"/>
  <c r="I23" i="9"/>
  <c r="J23" i="9"/>
  <c r="I24" i="9"/>
  <c r="J24" i="9"/>
  <c r="I25" i="9"/>
  <c r="J25" i="9"/>
  <c r="I26" i="9"/>
  <c r="J26" i="9"/>
  <c r="I27" i="9"/>
  <c r="J27" i="9"/>
  <c r="I28" i="9"/>
  <c r="J28" i="9"/>
  <c r="I29" i="9"/>
  <c r="J29" i="9"/>
  <c r="I30" i="9"/>
  <c r="J30" i="9"/>
  <c r="I31" i="9"/>
  <c r="J31" i="9"/>
  <c r="I32" i="9"/>
  <c r="J32" i="9"/>
  <c r="D33" i="9"/>
  <c r="E33" i="9"/>
  <c r="F33" i="9"/>
  <c r="T33" i="9" s="1"/>
  <c r="G33" i="9"/>
  <c r="I34" i="9"/>
  <c r="J34" i="9"/>
  <c r="I35" i="9"/>
  <c r="J35" i="9"/>
  <c r="I36" i="9"/>
  <c r="J36" i="9"/>
  <c r="I37" i="9"/>
  <c r="J37" i="9"/>
  <c r="I38" i="9"/>
  <c r="J38" i="9"/>
  <c r="I39" i="9"/>
  <c r="J39" i="9"/>
  <c r="I40" i="9"/>
  <c r="J40" i="9"/>
  <c r="I41" i="9"/>
  <c r="J41" i="9"/>
  <c r="I42" i="9"/>
  <c r="J42" i="9"/>
  <c r="I43" i="9"/>
  <c r="J43" i="9"/>
  <c r="I44" i="9"/>
  <c r="J44" i="9"/>
  <c r="I45" i="9"/>
  <c r="J45" i="9"/>
  <c r="I46" i="9"/>
  <c r="J46" i="9"/>
  <c r="D47" i="9"/>
  <c r="E47" i="9"/>
  <c r="F47" i="9"/>
  <c r="T47" i="9" s="1"/>
  <c r="G47" i="9"/>
  <c r="I48" i="9"/>
  <c r="J48" i="9"/>
  <c r="I49" i="9"/>
  <c r="J49" i="9"/>
  <c r="D50" i="9"/>
  <c r="H88" i="9" s="1"/>
  <c r="E50" i="9"/>
  <c r="I88" i="9" s="1"/>
  <c r="F50" i="9"/>
  <c r="G50" i="9"/>
  <c r="I51" i="9"/>
  <c r="J51" i="9"/>
  <c r="I52" i="9"/>
  <c r="J52" i="9"/>
  <c r="D53" i="9"/>
  <c r="H89" i="9" s="1"/>
  <c r="E53" i="9"/>
  <c r="I89" i="9" s="1"/>
  <c r="F53" i="9"/>
  <c r="T53" i="9" s="1"/>
  <c r="G53" i="9"/>
  <c r="I54" i="9"/>
  <c r="J54" i="9"/>
  <c r="I55" i="9"/>
  <c r="J55" i="9"/>
  <c r="I56" i="9"/>
  <c r="J56" i="9"/>
  <c r="D57" i="9"/>
  <c r="H90" i="9" s="1"/>
  <c r="E57" i="9"/>
  <c r="I90" i="9" s="1"/>
  <c r="F57" i="9"/>
  <c r="G57" i="9"/>
  <c r="I58" i="9"/>
  <c r="J58" i="9"/>
  <c r="D59" i="9"/>
  <c r="H91" i="9" s="1"/>
  <c r="E59" i="9"/>
  <c r="I91" i="9" s="1"/>
  <c r="F59" i="9"/>
  <c r="G59" i="9"/>
  <c r="I60" i="9"/>
  <c r="J60" i="9"/>
  <c r="D61" i="9"/>
  <c r="H92" i="9" s="1"/>
  <c r="E61" i="9"/>
  <c r="I92" i="9" s="1"/>
  <c r="F61" i="9"/>
  <c r="G61" i="9"/>
  <c r="I62" i="9"/>
  <c r="J62" i="9"/>
  <c r="D64" i="9"/>
  <c r="E64" i="9"/>
  <c r="F64" i="9"/>
  <c r="T64" i="9" s="1"/>
  <c r="G64" i="9"/>
  <c r="I65" i="9"/>
  <c r="J65" i="9"/>
  <c r="I66" i="9"/>
  <c r="J66" i="9"/>
  <c r="I67" i="9"/>
  <c r="J67" i="9"/>
  <c r="I68" i="9"/>
  <c r="J68" i="9"/>
  <c r="I69" i="9"/>
  <c r="J69" i="9"/>
  <c r="I70" i="9"/>
  <c r="J70" i="9"/>
  <c r="D71" i="9"/>
  <c r="E71" i="9"/>
  <c r="F71" i="9"/>
  <c r="T71" i="9" s="1"/>
  <c r="G71" i="9"/>
  <c r="I72" i="9"/>
  <c r="J72" i="9"/>
  <c r="I73" i="9"/>
  <c r="J73" i="9"/>
  <c r="D74" i="9"/>
  <c r="E74" i="9"/>
  <c r="F74" i="9"/>
  <c r="T74" i="9" s="1"/>
  <c r="G74" i="9"/>
  <c r="I75" i="9"/>
  <c r="J75" i="9"/>
  <c r="D76" i="9"/>
  <c r="E76" i="9"/>
  <c r="F76" i="9"/>
  <c r="T76" i="9" s="1"/>
  <c r="G76" i="9"/>
  <c r="I77" i="9"/>
  <c r="J77" i="9"/>
  <c r="I19" i="9" l="1"/>
  <c r="J89" i="9"/>
  <c r="Q72" i="9"/>
  <c r="N72" i="9"/>
  <c r="J92" i="9"/>
  <c r="T61" i="9"/>
  <c r="Q39" i="9"/>
  <c r="N39" i="9"/>
  <c r="Q28" i="9"/>
  <c r="N28" i="9"/>
  <c r="Q20" i="9"/>
  <c r="N20" i="9"/>
  <c r="Q77" i="9"/>
  <c r="N77" i="9"/>
  <c r="Q38" i="9"/>
  <c r="N38" i="9"/>
  <c r="Q31" i="9"/>
  <c r="N31" i="9"/>
  <c r="Q23" i="9"/>
  <c r="N23" i="9"/>
  <c r="Q16" i="9"/>
  <c r="N16" i="9"/>
  <c r="R67" i="9"/>
  <c r="O67" i="9"/>
  <c r="K90" i="9"/>
  <c r="U57" i="9"/>
  <c r="L57" i="9"/>
  <c r="M57" i="9"/>
  <c r="O57" i="9" s="1"/>
  <c r="R51" i="9"/>
  <c r="O51" i="9"/>
  <c r="R45" i="9"/>
  <c r="O45" i="9"/>
  <c r="R37" i="9"/>
  <c r="O37" i="9"/>
  <c r="R30" i="9"/>
  <c r="O30" i="9"/>
  <c r="O26" i="9"/>
  <c r="R26" i="9"/>
  <c r="R22" i="9"/>
  <c r="O22" i="9"/>
  <c r="Q12" i="9"/>
  <c r="N12" i="9"/>
  <c r="J85" i="9"/>
  <c r="T9" i="9"/>
  <c r="Q67" i="9"/>
  <c r="N67" i="9"/>
  <c r="Q60" i="9"/>
  <c r="N60" i="9"/>
  <c r="J90" i="9"/>
  <c r="T57" i="9"/>
  <c r="Q54" i="9"/>
  <c r="N54" i="9"/>
  <c r="Q51" i="9"/>
  <c r="N51" i="9"/>
  <c r="Q48" i="9"/>
  <c r="N48" i="9"/>
  <c r="Q45" i="9"/>
  <c r="N45" i="9"/>
  <c r="Q41" i="9"/>
  <c r="N41" i="9"/>
  <c r="Q37" i="9"/>
  <c r="N37" i="9"/>
  <c r="Q30" i="9"/>
  <c r="N30" i="9"/>
  <c r="Q26" i="9"/>
  <c r="N26" i="9"/>
  <c r="Q22" i="9"/>
  <c r="N22" i="9"/>
  <c r="U15" i="9"/>
  <c r="M15" i="9"/>
  <c r="O15" i="9" s="1"/>
  <c r="L15" i="9"/>
  <c r="R15" i="9"/>
  <c r="K86" i="9"/>
  <c r="U11" i="9"/>
  <c r="M11" i="9"/>
  <c r="L11" i="9"/>
  <c r="N11" i="9" s="1"/>
  <c r="R73" i="9"/>
  <c r="O73" i="9"/>
  <c r="R70" i="9"/>
  <c r="O70" i="9"/>
  <c r="O66" i="9"/>
  <c r="R66" i="9"/>
  <c r="R62" i="9"/>
  <c r="O62" i="9"/>
  <c r="I59" i="9"/>
  <c r="Q59" i="9" s="1"/>
  <c r="U59" i="9"/>
  <c r="M59" i="9"/>
  <c r="L59" i="9"/>
  <c r="I53" i="9"/>
  <c r="U53" i="9"/>
  <c r="Q53" i="9"/>
  <c r="M53" i="9"/>
  <c r="L53" i="9"/>
  <c r="J50" i="9"/>
  <c r="R50" i="9" s="1"/>
  <c r="U50" i="9"/>
  <c r="L50" i="9"/>
  <c r="M50" i="9"/>
  <c r="J47" i="9"/>
  <c r="R47" i="9" s="1"/>
  <c r="U47" i="9"/>
  <c r="M47" i="9"/>
  <c r="L47" i="9"/>
  <c r="R44" i="9"/>
  <c r="O44" i="9"/>
  <c r="R40" i="9"/>
  <c r="O40" i="9"/>
  <c r="O36" i="9"/>
  <c r="R36" i="9"/>
  <c r="R29" i="9"/>
  <c r="O29" i="9"/>
  <c r="R25" i="9"/>
  <c r="O25" i="9"/>
  <c r="R21" i="9"/>
  <c r="O21" i="9"/>
  <c r="O18" i="9"/>
  <c r="R18" i="9"/>
  <c r="T15" i="9"/>
  <c r="T11" i="9"/>
  <c r="Q75" i="9"/>
  <c r="N75" i="9"/>
  <c r="Q65" i="9"/>
  <c r="N65" i="9"/>
  <c r="Q43" i="9"/>
  <c r="N43" i="9"/>
  <c r="Q32" i="9"/>
  <c r="N32" i="9"/>
  <c r="Q24" i="9"/>
  <c r="N24" i="9"/>
  <c r="R13" i="9"/>
  <c r="O13" i="9"/>
  <c r="O10" i="9"/>
  <c r="R10" i="9"/>
  <c r="Q68" i="9"/>
  <c r="N68" i="9"/>
  <c r="Q58" i="9"/>
  <c r="N58" i="9"/>
  <c r="Q55" i="9"/>
  <c r="N55" i="9"/>
  <c r="Q52" i="9"/>
  <c r="N52" i="9"/>
  <c r="Q49" i="9"/>
  <c r="N49" i="9"/>
  <c r="Q46" i="9"/>
  <c r="N46" i="9"/>
  <c r="Q42" i="9"/>
  <c r="N42" i="9"/>
  <c r="Q34" i="9"/>
  <c r="N34" i="9"/>
  <c r="Q27" i="9"/>
  <c r="N27" i="9"/>
  <c r="R12" i="9"/>
  <c r="O12" i="9"/>
  <c r="U9" i="9"/>
  <c r="R9" i="9"/>
  <c r="M9" i="9"/>
  <c r="O9" i="9" s="1"/>
  <c r="L9" i="9"/>
  <c r="U76" i="9"/>
  <c r="L76" i="9"/>
  <c r="M76" i="9"/>
  <c r="R60" i="9"/>
  <c r="O60" i="9"/>
  <c r="R54" i="9"/>
  <c r="O54" i="9"/>
  <c r="R48" i="9"/>
  <c r="O48" i="9"/>
  <c r="R41" i="9"/>
  <c r="O41" i="9"/>
  <c r="U33" i="9"/>
  <c r="L33" i="9"/>
  <c r="M33" i="9"/>
  <c r="Q73" i="9"/>
  <c r="N73" i="9"/>
  <c r="Q70" i="9"/>
  <c r="N70" i="9"/>
  <c r="Q66" i="9"/>
  <c r="N66" i="9"/>
  <c r="Q62" i="9"/>
  <c r="N62" i="9"/>
  <c r="J91" i="9"/>
  <c r="T59" i="9"/>
  <c r="J88" i="9"/>
  <c r="T50" i="9"/>
  <c r="Q44" i="9"/>
  <c r="N44" i="9"/>
  <c r="Q40" i="9"/>
  <c r="N40" i="9"/>
  <c r="Q36" i="9"/>
  <c r="N36" i="9"/>
  <c r="Q29" i="9"/>
  <c r="N29" i="9"/>
  <c r="Q25" i="9"/>
  <c r="N25" i="9"/>
  <c r="Q21" i="9"/>
  <c r="N21" i="9"/>
  <c r="Q18" i="9"/>
  <c r="N18" i="9"/>
  <c r="R75" i="9"/>
  <c r="O75" i="9"/>
  <c r="R72" i="9"/>
  <c r="O72" i="9"/>
  <c r="R69" i="9"/>
  <c r="O69" i="9"/>
  <c r="R65" i="9"/>
  <c r="O65" i="9"/>
  <c r="K92" i="9"/>
  <c r="U61" i="9"/>
  <c r="M61" i="9"/>
  <c r="O61" i="9" s="1"/>
  <c r="L61" i="9"/>
  <c r="R56" i="9"/>
  <c r="O56" i="9"/>
  <c r="R43" i="9"/>
  <c r="O43" i="9"/>
  <c r="O39" i="9"/>
  <c r="R39" i="9"/>
  <c r="R35" i="9"/>
  <c r="O35" i="9"/>
  <c r="R32" i="9"/>
  <c r="O32" i="9"/>
  <c r="R28" i="9"/>
  <c r="O28" i="9"/>
  <c r="R24" i="9"/>
  <c r="O24" i="9"/>
  <c r="O20" i="9"/>
  <c r="R20" i="9"/>
  <c r="R17" i="9"/>
  <c r="O17" i="9"/>
  <c r="Q69" i="9"/>
  <c r="N69" i="9"/>
  <c r="Q56" i="9"/>
  <c r="N56" i="9"/>
  <c r="Q35" i="9"/>
  <c r="N35" i="9"/>
  <c r="Q17" i="9"/>
  <c r="N17" i="9"/>
  <c r="R77" i="9"/>
  <c r="O77" i="9"/>
  <c r="U74" i="9"/>
  <c r="L74" i="9"/>
  <c r="M74" i="9"/>
  <c r="U71" i="9"/>
  <c r="M71" i="9"/>
  <c r="L71" i="9"/>
  <c r="R68" i="9"/>
  <c r="O68" i="9"/>
  <c r="U64" i="9"/>
  <c r="M64" i="9"/>
  <c r="L64" i="9"/>
  <c r="N64" i="9" s="1"/>
  <c r="O58" i="9"/>
  <c r="R58" i="9"/>
  <c r="R55" i="9"/>
  <c r="O55" i="9"/>
  <c r="R52" i="9"/>
  <c r="O52" i="9"/>
  <c r="R49" i="9"/>
  <c r="O49" i="9"/>
  <c r="R46" i="9"/>
  <c r="O46" i="9"/>
  <c r="O42" i="9"/>
  <c r="R42" i="9"/>
  <c r="R38" i="9"/>
  <c r="O38" i="9"/>
  <c r="O34" i="9"/>
  <c r="R34" i="9"/>
  <c r="O31" i="9"/>
  <c r="R31" i="9"/>
  <c r="R27" i="9"/>
  <c r="O27" i="9"/>
  <c r="O23" i="9"/>
  <c r="R23" i="9"/>
  <c r="U19" i="9"/>
  <c r="R19" i="9"/>
  <c r="Q19" i="9"/>
  <c r="M19" i="9"/>
  <c r="O19" i="9" s="1"/>
  <c r="L19" i="9"/>
  <c r="R16" i="9"/>
  <c r="O16" i="9"/>
  <c r="Q13" i="9"/>
  <c r="N13" i="9"/>
  <c r="Q10" i="9"/>
  <c r="N10" i="9"/>
  <c r="K88" i="9"/>
  <c r="J76" i="9"/>
  <c r="R76" i="9" s="1"/>
  <c r="I64" i="9"/>
  <c r="Q64" i="9" s="1"/>
  <c r="J57" i="9"/>
  <c r="R57" i="9" s="1"/>
  <c r="I9" i="9"/>
  <c r="Q9" i="9" s="1"/>
  <c r="K89" i="9"/>
  <c r="J33" i="9"/>
  <c r="R33" i="9" s="1"/>
  <c r="I33" i="9"/>
  <c r="Q33" i="9" s="1"/>
  <c r="K91" i="9"/>
  <c r="J53" i="9"/>
  <c r="R53" i="9" s="1"/>
  <c r="J9" i="9"/>
  <c r="I47" i="9"/>
  <c r="Q47" i="9" s="1"/>
  <c r="D14" i="9"/>
  <c r="H87" i="9" s="1"/>
  <c r="K85" i="9"/>
  <c r="J74" i="9"/>
  <c r="R74" i="9" s="1"/>
  <c r="I71" i="9"/>
  <c r="Q71" i="9" s="1"/>
  <c r="F63" i="9"/>
  <c r="T63" i="9" s="1"/>
  <c r="J71" i="9"/>
  <c r="R71" i="9" s="1"/>
  <c r="D63" i="9"/>
  <c r="G14" i="9"/>
  <c r="I76" i="9"/>
  <c r="Q76" i="9" s="1"/>
  <c r="I74" i="9"/>
  <c r="Q74" i="9" s="1"/>
  <c r="I11" i="9"/>
  <c r="Q11" i="9" s="1"/>
  <c r="G63" i="9"/>
  <c r="I61" i="9"/>
  <c r="Q61" i="9" s="1"/>
  <c r="J59" i="9"/>
  <c r="R59" i="9" s="1"/>
  <c r="J19" i="9"/>
  <c r="F14" i="9"/>
  <c r="I57" i="9"/>
  <c r="Q57" i="9" s="1"/>
  <c r="I50" i="9"/>
  <c r="Q50" i="9" s="1"/>
  <c r="E14" i="9"/>
  <c r="E63" i="9"/>
  <c r="I15" i="9"/>
  <c r="Q15" i="9" s="1"/>
  <c r="J64" i="9"/>
  <c r="R64" i="9" s="1"/>
  <c r="J61" i="9"/>
  <c r="R61" i="9" s="1"/>
  <c r="J11" i="9"/>
  <c r="R11" i="9" s="1"/>
  <c r="N19" i="9" l="1"/>
  <c r="O11" i="9"/>
  <c r="N33" i="9"/>
  <c r="O74" i="9"/>
  <c r="N9" i="9"/>
  <c r="N47" i="9"/>
  <c r="N50" i="9"/>
  <c r="O33" i="9"/>
  <c r="O47" i="9"/>
  <c r="N74" i="9"/>
  <c r="N76" i="9"/>
  <c r="O50" i="9"/>
  <c r="N61" i="9"/>
  <c r="J63" i="9"/>
  <c r="R63" i="9" s="1"/>
  <c r="U63" i="9"/>
  <c r="M63" i="9"/>
  <c r="L63" i="9"/>
  <c r="N59" i="9"/>
  <c r="O64" i="9"/>
  <c r="T14" i="9"/>
  <c r="U14" i="9"/>
  <c r="L14" i="9"/>
  <c r="M14" i="9"/>
  <c r="N53" i="9"/>
  <c r="N57" i="9"/>
  <c r="N15" i="9"/>
  <c r="N71" i="9"/>
  <c r="O59" i="9"/>
  <c r="O71" i="9"/>
  <c r="O76" i="9"/>
  <c r="O53" i="9"/>
  <c r="F8" i="9"/>
  <c r="J87" i="9"/>
  <c r="D8" i="9"/>
  <c r="H95" i="9" s="1"/>
  <c r="H96" i="9" s="1"/>
  <c r="H94" i="9"/>
  <c r="H93" i="9"/>
  <c r="I63" i="9"/>
  <c r="Q63" i="9" s="1"/>
  <c r="I93" i="9"/>
  <c r="I94" i="9"/>
  <c r="J93" i="9"/>
  <c r="J94" i="9"/>
  <c r="I14" i="9"/>
  <c r="Q14" i="9" s="1"/>
  <c r="K87" i="9"/>
  <c r="K94" i="9"/>
  <c r="K93" i="9"/>
  <c r="E8" i="9"/>
  <c r="I95" i="9" s="1"/>
  <c r="I96" i="9" s="1"/>
  <c r="I87" i="9"/>
  <c r="G8" i="9"/>
  <c r="J14" i="9"/>
  <c r="R14" i="9" s="1"/>
  <c r="O14" i="9" l="1"/>
  <c r="K95" i="9"/>
  <c r="K96" i="9" s="1"/>
  <c r="U8" i="9"/>
  <c r="M8" i="9"/>
  <c r="L8" i="9"/>
  <c r="N14" i="9"/>
  <c r="N63" i="9"/>
  <c r="O63" i="9"/>
  <c r="J95" i="9"/>
  <c r="J96" i="9" s="1"/>
  <c r="T8" i="9"/>
  <c r="J8" i="9"/>
  <c r="R8" i="9" s="1"/>
  <c r="I8" i="9"/>
  <c r="Q8" i="9" s="1"/>
  <c r="C9" i="8"/>
  <c r="H97" i="8" s="1"/>
  <c r="D9" i="8"/>
  <c r="E9" i="8"/>
  <c r="F9" i="8"/>
  <c r="T9" i="8" s="1"/>
  <c r="H10" i="8"/>
  <c r="I10" i="8"/>
  <c r="C11" i="8"/>
  <c r="H98" i="8" s="1"/>
  <c r="D11" i="8"/>
  <c r="E11" i="8"/>
  <c r="S11" i="8" s="1"/>
  <c r="F11" i="8"/>
  <c r="T11" i="8" s="1"/>
  <c r="H12" i="8"/>
  <c r="I12" i="8"/>
  <c r="H13" i="8"/>
  <c r="I13" i="8"/>
  <c r="H14" i="8"/>
  <c r="I14" i="8"/>
  <c r="H15" i="8"/>
  <c r="I15" i="8"/>
  <c r="H16" i="8"/>
  <c r="I16" i="8"/>
  <c r="H17" i="8"/>
  <c r="I17" i="8"/>
  <c r="H18" i="8"/>
  <c r="I18" i="8"/>
  <c r="H19" i="8"/>
  <c r="I19" i="8"/>
  <c r="H20" i="8"/>
  <c r="I20" i="8"/>
  <c r="H21" i="8"/>
  <c r="I21" i="8"/>
  <c r="C22" i="8"/>
  <c r="H99" i="8" s="1"/>
  <c r="D22" i="8"/>
  <c r="E22" i="8"/>
  <c r="S22" i="8" s="1"/>
  <c r="F22" i="8"/>
  <c r="T22" i="8" s="1"/>
  <c r="H23" i="8"/>
  <c r="I23" i="8"/>
  <c r="H24" i="8"/>
  <c r="I24" i="8"/>
  <c r="H25" i="8"/>
  <c r="I25" i="8"/>
  <c r="H26" i="8"/>
  <c r="I26" i="8"/>
  <c r="C27" i="8"/>
  <c r="H100" i="8" s="1"/>
  <c r="D27" i="8"/>
  <c r="E27" i="8"/>
  <c r="S27" i="8" s="1"/>
  <c r="F27" i="8"/>
  <c r="T27" i="8" s="1"/>
  <c r="G27" i="8"/>
  <c r="H28" i="8"/>
  <c r="I28" i="8"/>
  <c r="H29" i="8"/>
  <c r="I29" i="8"/>
  <c r="H30" i="8"/>
  <c r="I30" i="8"/>
  <c r="H31" i="8"/>
  <c r="I31" i="8"/>
  <c r="C32" i="8"/>
  <c r="H101" i="8" s="1"/>
  <c r="D32" i="8"/>
  <c r="E32" i="8"/>
  <c r="S32" i="8" s="1"/>
  <c r="F32" i="8"/>
  <c r="H33" i="8"/>
  <c r="I33" i="8"/>
  <c r="H34" i="8"/>
  <c r="I34" i="8"/>
  <c r="H35" i="8"/>
  <c r="I35" i="8"/>
  <c r="C36" i="8"/>
  <c r="H102" i="8" s="1"/>
  <c r="D36" i="8"/>
  <c r="E36" i="8"/>
  <c r="S36" i="8" s="1"/>
  <c r="F36" i="8"/>
  <c r="T36" i="8" s="1"/>
  <c r="H37" i="8"/>
  <c r="I37" i="8"/>
  <c r="H38" i="8"/>
  <c r="I38" i="8"/>
  <c r="H39" i="8"/>
  <c r="I39" i="8"/>
  <c r="H40" i="8"/>
  <c r="I40" i="8"/>
  <c r="H41" i="8"/>
  <c r="I41" i="8"/>
  <c r="H42" i="8"/>
  <c r="I42" i="8"/>
  <c r="H43" i="8"/>
  <c r="I43" i="8"/>
  <c r="H44" i="8"/>
  <c r="I44" i="8"/>
  <c r="H45" i="8"/>
  <c r="I45" i="8"/>
  <c r="C46" i="8"/>
  <c r="D46" i="8"/>
  <c r="E46" i="8"/>
  <c r="S46" i="8" s="1"/>
  <c r="F46" i="8"/>
  <c r="H46" i="8"/>
  <c r="H47" i="8"/>
  <c r="I47" i="8"/>
  <c r="H48" i="8"/>
  <c r="I48" i="8"/>
  <c r="H49" i="8"/>
  <c r="I49" i="8"/>
  <c r="H50" i="8"/>
  <c r="I50" i="8"/>
  <c r="H51" i="8"/>
  <c r="I51" i="8"/>
  <c r="H52" i="8"/>
  <c r="I52" i="8"/>
  <c r="C53" i="8"/>
  <c r="H105" i="8" s="1"/>
  <c r="D53" i="8"/>
  <c r="E53" i="8"/>
  <c r="F53" i="8"/>
  <c r="T53" i="8" s="1"/>
  <c r="H54" i="8"/>
  <c r="I54" i="8"/>
  <c r="H55" i="8"/>
  <c r="I55" i="8"/>
  <c r="H56" i="8"/>
  <c r="I56" i="8"/>
  <c r="C57" i="8"/>
  <c r="H106" i="8" s="1"/>
  <c r="D57" i="8"/>
  <c r="E57" i="8"/>
  <c r="S57" i="8" s="1"/>
  <c r="F57" i="8"/>
  <c r="T57" i="8" s="1"/>
  <c r="H58" i="8"/>
  <c r="I58" i="8"/>
  <c r="H59" i="8"/>
  <c r="I59" i="8"/>
  <c r="H60" i="8"/>
  <c r="I60" i="8"/>
  <c r="H61" i="8"/>
  <c r="I61" i="8"/>
  <c r="H62" i="8"/>
  <c r="I62" i="8"/>
  <c r="H63" i="8"/>
  <c r="I63" i="8"/>
  <c r="H64" i="8"/>
  <c r="I64" i="8"/>
  <c r="H65" i="8"/>
  <c r="I65" i="8"/>
  <c r="C66" i="8"/>
  <c r="H107" i="8" s="1"/>
  <c r="D66" i="8"/>
  <c r="E66" i="8"/>
  <c r="S66" i="8" s="1"/>
  <c r="F66" i="8"/>
  <c r="T66" i="8" s="1"/>
  <c r="H67" i="8"/>
  <c r="I67" i="8"/>
  <c r="C68" i="8"/>
  <c r="H108" i="8" s="1"/>
  <c r="D68" i="8"/>
  <c r="E68" i="8"/>
  <c r="F68" i="8"/>
  <c r="H69" i="8"/>
  <c r="I69" i="8"/>
  <c r="H70" i="8"/>
  <c r="I70" i="8"/>
  <c r="H71" i="8"/>
  <c r="I71" i="8"/>
  <c r="H72" i="8"/>
  <c r="I72" i="8"/>
  <c r="H73" i="8"/>
  <c r="I73" i="8"/>
  <c r="H74" i="8"/>
  <c r="I74" i="8"/>
  <c r="H75" i="8"/>
  <c r="I75" i="8"/>
  <c r="H76" i="8"/>
  <c r="I76" i="8"/>
  <c r="H77" i="8"/>
  <c r="I77" i="8"/>
  <c r="H78" i="8"/>
  <c r="I78" i="8"/>
  <c r="H79" i="8"/>
  <c r="I79" i="8"/>
  <c r="H80" i="8"/>
  <c r="I80" i="8"/>
  <c r="C81" i="8"/>
  <c r="H109" i="8" s="1"/>
  <c r="D81" i="8"/>
  <c r="H81" i="8" s="1"/>
  <c r="E81" i="8"/>
  <c r="F81" i="8"/>
  <c r="T81" i="8" s="1"/>
  <c r="H82" i="8"/>
  <c r="I82" i="8"/>
  <c r="C83" i="8"/>
  <c r="H110" i="8" s="1"/>
  <c r="D83" i="8"/>
  <c r="E83" i="8"/>
  <c r="S83" i="8" s="1"/>
  <c r="F83" i="8"/>
  <c r="H84" i="8"/>
  <c r="I84" i="8"/>
  <c r="H85" i="8"/>
  <c r="I85" i="8"/>
  <c r="C86" i="8"/>
  <c r="H111" i="8" s="1"/>
  <c r="D86" i="8"/>
  <c r="E86" i="8"/>
  <c r="S86" i="8" s="1"/>
  <c r="F86" i="8"/>
  <c r="H87" i="8"/>
  <c r="I87" i="8"/>
  <c r="H88" i="8"/>
  <c r="I88" i="8"/>
  <c r="C89" i="8"/>
  <c r="H112" i="8" s="1"/>
  <c r="D89" i="8"/>
  <c r="E89" i="8"/>
  <c r="S89" i="8" s="1"/>
  <c r="F89" i="8"/>
  <c r="H90" i="8"/>
  <c r="I90" i="8"/>
  <c r="N8" i="9" l="1"/>
  <c r="O8" i="9"/>
  <c r="S68" i="8"/>
  <c r="T89" i="8"/>
  <c r="T86" i="8"/>
  <c r="T83" i="8"/>
  <c r="S81" i="8"/>
  <c r="S53" i="8"/>
  <c r="T46" i="8"/>
  <c r="T32" i="8"/>
  <c r="S9" i="8"/>
  <c r="T68" i="8"/>
  <c r="P61" i="8"/>
  <c r="M61" i="8"/>
  <c r="Q51" i="8"/>
  <c r="N51" i="8"/>
  <c r="P45" i="8"/>
  <c r="M45" i="8"/>
  <c r="P34" i="8"/>
  <c r="M34" i="8"/>
  <c r="L27" i="8"/>
  <c r="K27" i="8"/>
  <c r="Q24" i="8"/>
  <c r="N24" i="8"/>
  <c r="Q21" i="8"/>
  <c r="N21" i="8"/>
  <c r="Q10" i="8"/>
  <c r="N10" i="8"/>
  <c r="P90" i="8"/>
  <c r="M90" i="8"/>
  <c r="P87" i="8"/>
  <c r="M87" i="8"/>
  <c r="P84" i="8"/>
  <c r="M84" i="8"/>
  <c r="K109" i="8"/>
  <c r="K81" i="8"/>
  <c r="M81" i="8" s="1"/>
  <c r="P81" i="8"/>
  <c r="L81" i="8"/>
  <c r="Q78" i="8"/>
  <c r="N78" i="8"/>
  <c r="Q74" i="8"/>
  <c r="N74" i="8"/>
  <c r="Q70" i="8"/>
  <c r="N70" i="8"/>
  <c r="Q67" i="8"/>
  <c r="N67" i="8"/>
  <c r="Q64" i="8"/>
  <c r="N64" i="8"/>
  <c r="Q60" i="8"/>
  <c r="N60" i="8"/>
  <c r="J106" i="8"/>
  <c r="P54" i="8"/>
  <c r="M54" i="8"/>
  <c r="P51" i="8"/>
  <c r="M51" i="8"/>
  <c r="P47" i="8"/>
  <c r="M47" i="8"/>
  <c r="Q44" i="8"/>
  <c r="N44" i="8"/>
  <c r="Q40" i="8"/>
  <c r="N40" i="8"/>
  <c r="H36" i="8"/>
  <c r="P36" i="8" s="1"/>
  <c r="L36" i="8"/>
  <c r="K36" i="8"/>
  <c r="Q33" i="8"/>
  <c r="N33" i="8"/>
  <c r="Q30" i="8"/>
  <c r="N30" i="8"/>
  <c r="J100" i="8"/>
  <c r="P24" i="8"/>
  <c r="M24" i="8"/>
  <c r="P21" i="8"/>
  <c r="M21" i="8"/>
  <c r="M17" i="8"/>
  <c r="P17" i="8"/>
  <c r="P13" i="8"/>
  <c r="M13" i="8"/>
  <c r="P10" i="8"/>
  <c r="M10" i="8"/>
  <c r="I89" i="8"/>
  <c r="Q89" i="8"/>
  <c r="L89" i="8"/>
  <c r="N89" i="8" s="1"/>
  <c r="K89" i="8"/>
  <c r="L86" i="8"/>
  <c r="K86" i="8"/>
  <c r="L83" i="8"/>
  <c r="K83" i="8"/>
  <c r="J109" i="8"/>
  <c r="P78" i="8"/>
  <c r="M78" i="8"/>
  <c r="P74" i="8"/>
  <c r="M74" i="8"/>
  <c r="P70" i="8"/>
  <c r="M70" i="8"/>
  <c r="P67" i="8"/>
  <c r="M67" i="8"/>
  <c r="P64" i="8"/>
  <c r="M64" i="8"/>
  <c r="P60" i="8"/>
  <c r="M60" i="8"/>
  <c r="I106" i="8"/>
  <c r="K105" i="8"/>
  <c r="L53" i="8"/>
  <c r="K53" i="8"/>
  <c r="Q50" i="8"/>
  <c r="N50" i="8"/>
  <c r="P44" i="8"/>
  <c r="M44" i="8"/>
  <c r="P40" i="8"/>
  <c r="M40" i="8"/>
  <c r="J102" i="8"/>
  <c r="P33" i="8"/>
  <c r="M33" i="8"/>
  <c r="P30" i="8"/>
  <c r="M30" i="8"/>
  <c r="I100" i="8"/>
  <c r="Q23" i="8"/>
  <c r="N23" i="8"/>
  <c r="Q20" i="8"/>
  <c r="N20" i="8"/>
  <c r="Q16" i="8"/>
  <c r="N16" i="8"/>
  <c r="Q12" i="8"/>
  <c r="N12" i="8"/>
  <c r="K97" i="8"/>
  <c r="K9" i="8"/>
  <c r="L9" i="8"/>
  <c r="J112" i="8"/>
  <c r="J110" i="8"/>
  <c r="I109" i="8"/>
  <c r="Q77" i="8"/>
  <c r="N77" i="8"/>
  <c r="Q73" i="8"/>
  <c r="N73" i="8"/>
  <c r="Q69" i="8"/>
  <c r="N69" i="8"/>
  <c r="K107" i="8"/>
  <c r="L66" i="8"/>
  <c r="N66" i="8" s="1"/>
  <c r="K66" i="8"/>
  <c r="Q63" i="8"/>
  <c r="N63" i="8"/>
  <c r="Q59" i="8"/>
  <c r="N59" i="8"/>
  <c r="J105" i="8"/>
  <c r="P50" i="8"/>
  <c r="M50" i="8"/>
  <c r="P46" i="8"/>
  <c r="L46" i="8"/>
  <c r="K46" i="8"/>
  <c r="M46" i="8" s="1"/>
  <c r="Q43" i="8"/>
  <c r="N43" i="8"/>
  <c r="Q39" i="8"/>
  <c r="N39" i="8"/>
  <c r="I102" i="8"/>
  <c r="K32" i="8"/>
  <c r="L32" i="8"/>
  <c r="Q29" i="8"/>
  <c r="N29" i="8"/>
  <c r="P23" i="8"/>
  <c r="M23" i="8"/>
  <c r="P20" i="8"/>
  <c r="M20" i="8"/>
  <c r="P16" i="8"/>
  <c r="M16" i="8"/>
  <c r="M12" i="8"/>
  <c r="P12" i="8"/>
  <c r="J97" i="8"/>
  <c r="Q87" i="8"/>
  <c r="N87" i="8"/>
  <c r="P79" i="8"/>
  <c r="M79" i="8"/>
  <c r="P71" i="8"/>
  <c r="M71" i="8"/>
  <c r="L57" i="8"/>
  <c r="K57" i="8"/>
  <c r="Q47" i="8"/>
  <c r="N47" i="8"/>
  <c r="P41" i="8"/>
  <c r="M41" i="8"/>
  <c r="P31" i="8"/>
  <c r="M31" i="8"/>
  <c r="Q13" i="8"/>
  <c r="N13" i="8"/>
  <c r="I112" i="8"/>
  <c r="I110" i="8"/>
  <c r="P77" i="8"/>
  <c r="M77" i="8"/>
  <c r="P59" i="8"/>
  <c r="M59" i="8"/>
  <c r="Q49" i="8"/>
  <c r="N49" i="8"/>
  <c r="P43" i="8"/>
  <c r="M43" i="8"/>
  <c r="P39" i="8"/>
  <c r="M39" i="8"/>
  <c r="P29" i="8"/>
  <c r="M29" i="8"/>
  <c r="K99" i="8"/>
  <c r="L22" i="8"/>
  <c r="K22" i="8"/>
  <c r="K98" i="8"/>
  <c r="K11" i="8"/>
  <c r="L11" i="8"/>
  <c r="Q80" i="8"/>
  <c r="N80" i="8"/>
  <c r="Q76" i="8"/>
  <c r="N76" i="8"/>
  <c r="Q72" i="8"/>
  <c r="N72" i="8"/>
  <c r="K108" i="8"/>
  <c r="L68" i="8"/>
  <c r="K68" i="8"/>
  <c r="I107" i="8"/>
  <c r="Q62" i="8"/>
  <c r="N62" i="8"/>
  <c r="Q58" i="8"/>
  <c r="N58" i="8"/>
  <c r="P56" i="8"/>
  <c r="M56" i="8"/>
  <c r="P49" i="8"/>
  <c r="M49" i="8"/>
  <c r="Q42" i="8"/>
  <c r="N42" i="8"/>
  <c r="Q38" i="8"/>
  <c r="N38" i="8"/>
  <c r="Q35" i="8"/>
  <c r="N35" i="8"/>
  <c r="I101" i="8"/>
  <c r="Q28" i="8"/>
  <c r="N28" i="8"/>
  <c r="P26" i="8"/>
  <c r="M26" i="8"/>
  <c r="P19" i="8"/>
  <c r="M19" i="8"/>
  <c r="P15" i="8"/>
  <c r="M15" i="8"/>
  <c r="J98" i="8"/>
  <c r="Q90" i="8"/>
  <c r="N90" i="8"/>
  <c r="Q84" i="8"/>
  <c r="N84" i="8"/>
  <c r="P75" i="8"/>
  <c r="M75" i="8"/>
  <c r="P65" i="8"/>
  <c r="M65" i="8"/>
  <c r="Q54" i="8"/>
  <c r="N54" i="8"/>
  <c r="P37" i="8"/>
  <c r="M37" i="8"/>
  <c r="Q17" i="8"/>
  <c r="N17" i="8"/>
  <c r="I111" i="8"/>
  <c r="P73" i="8"/>
  <c r="M73" i="8"/>
  <c r="P69" i="8"/>
  <c r="M69" i="8"/>
  <c r="P63" i="8"/>
  <c r="M63" i="8"/>
  <c r="Q56" i="8"/>
  <c r="N56" i="8"/>
  <c r="J101" i="8"/>
  <c r="Q26" i="8"/>
  <c r="N26" i="8"/>
  <c r="Q19" i="8"/>
  <c r="N19" i="8"/>
  <c r="Q15" i="8"/>
  <c r="N15" i="8"/>
  <c r="I97" i="8"/>
  <c r="Q88" i="8"/>
  <c r="N88" i="8"/>
  <c r="Q85" i="8"/>
  <c r="N85" i="8"/>
  <c r="Q82" i="8"/>
  <c r="N82" i="8"/>
  <c r="P80" i="8"/>
  <c r="M80" i="8"/>
  <c r="P76" i="8"/>
  <c r="M76" i="8"/>
  <c r="P72" i="8"/>
  <c r="M72" i="8"/>
  <c r="J108" i="8"/>
  <c r="P62" i="8"/>
  <c r="M62" i="8"/>
  <c r="P58" i="8"/>
  <c r="M58" i="8"/>
  <c r="Q55" i="8"/>
  <c r="N55" i="8"/>
  <c r="Q52" i="8"/>
  <c r="N52" i="8"/>
  <c r="Q48" i="8"/>
  <c r="N48" i="8"/>
  <c r="P42" i="8"/>
  <c r="M42" i="8"/>
  <c r="P38" i="8"/>
  <c r="M38" i="8"/>
  <c r="P35" i="8"/>
  <c r="M35" i="8"/>
  <c r="P28" i="8"/>
  <c r="M28" i="8"/>
  <c r="Q25" i="8"/>
  <c r="N25" i="8"/>
  <c r="Q18" i="8"/>
  <c r="N18" i="8"/>
  <c r="Q14" i="8"/>
  <c r="N14" i="8"/>
  <c r="P88" i="8"/>
  <c r="M88" i="8"/>
  <c r="P85" i="8"/>
  <c r="M85" i="8"/>
  <c r="P82" i="8"/>
  <c r="M82" i="8"/>
  <c r="Q79" i="8"/>
  <c r="N79" i="8"/>
  <c r="Q75" i="8"/>
  <c r="N75" i="8"/>
  <c r="Q71" i="8"/>
  <c r="N71" i="8"/>
  <c r="I108" i="8"/>
  <c r="Q65" i="8"/>
  <c r="N65" i="8"/>
  <c r="Q61" i="8"/>
  <c r="N61" i="8"/>
  <c r="I57" i="8"/>
  <c r="Q57" i="8" s="1"/>
  <c r="P55" i="8"/>
  <c r="M55" i="8"/>
  <c r="P52" i="8"/>
  <c r="M52" i="8"/>
  <c r="P48" i="8"/>
  <c r="M48" i="8"/>
  <c r="Q45" i="8"/>
  <c r="N45" i="8"/>
  <c r="Q41" i="8"/>
  <c r="N41" i="8"/>
  <c r="Q37" i="8"/>
  <c r="N37" i="8"/>
  <c r="Q34" i="8"/>
  <c r="N34" i="8"/>
  <c r="Q31" i="8"/>
  <c r="N31" i="8"/>
  <c r="P25" i="8"/>
  <c r="M25" i="8"/>
  <c r="P18" i="8"/>
  <c r="M18" i="8"/>
  <c r="P14" i="8"/>
  <c r="M14" i="8"/>
  <c r="H103" i="8"/>
  <c r="H104" i="8"/>
  <c r="I22" i="8"/>
  <c r="Q22" i="8" s="1"/>
  <c r="J99" i="8"/>
  <c r="H22" i="8"/>
  <c r="P22" i="8" s="1"/>
  <c r="I99" i="8"/>
  <c r="H11" i="8"/>
  <c r="P11" i="8" s="1"/>
  <c r="I98" i="8"/>
  <c r="H57" i="8"/>
  <c r="P57" i="8" s="1"/>
  <c r="K106" i="8"/>
  <c r="I27" i="8"/>
  <c r="Q27" i="8" s="1"/>
  <c r="K100" i="8"/>
  <c r="H86" i="8"/>
  <c r="P86" i="8" s="1"/>
  <c r="K111" i="8"/>
  <c r="I86" i="8"/>
  <c r="Q86" i="8" s="1"/>
  <c r="J111" i="8"/>
  <c r="I46" i="8"/>
  <c r="Q46" i="8" s="1"/>
  <c r="K103" i="8"/>
  <c r="K104" i="8"/>
  <c r="I66" i="8"/>
  <c r="Q66" i="8" s="1"/>
  <c r="J107" i="8"/>
  <c r="H53" i="8"/>
  <c r="P53" i="8" s="1"/>
  <c r="I105" i="8"/>
  <c r="J103" i="8"/>
  <c r="J104" i="8"/>
  <c r="H32" i="8"/>
  <c r="P32" i="8" s="1"/>
  <c r="K101" i="8"/>
  <c r="H89" i="8"/>
  <c r="P89" i="8" s="1"/>
  <c r="K112" i="8"/>
  <c r="I83" i="8"/>
  <c r="Q83" i="8" s="1"/>
  <c r="K110" i="8"/>
  <c r="I36" i="8"/>
  <c r="Q36" i="8" s="1"/>
  <c r="K102" i="8"/>
  <c r="I103" i="8"/>
  <c r="I104" i="8"/>
  <c r="I32" i="8"/>
  <c r="Q32" i="8" s="1"/>
  <c r="H83" i="8"/>
  <c r="P83" i="8" s="1"/>
  <c r="I81" i="8"/>
  <c r="Q81" i="8" s="1"/>
  <c r="F8" i="8"/>
  <c r="H66" i="8"/>
  <c r="P66" i="8" s="1"/>
  <c r="I53" i="8"/>
  <c r="Q53" i="8" s="1"/>
  <c r="I11" i="8"/>
  <c r="Q11" i="8" s="1"/>
  <c r="D8" i="8"/>
  <c r="E8" i="8"/>
  <c r="C8" i="8"/>
  <c r="H113" i="8" s="1"/>
  <c r="H68" i="8"/>
  <c r="P68" i="8" s="1"/>
  <c r="H27" i="8"/>
  <c r="P27" i="8" s="1"/>
  <c r="I68" i="8"/>
  <c r="Q68" i="8" s="1"/>
  <c r="I9" i="8"/>
  <c r="Q9" i="8" s="1"/>
  <c r="H9" i="8"/>
  <c r="P9" i="8" s="1"/>
  <c r="N36" i="8" l="1"/>
  <c r="T8" i="8"/>
  <c r="S8" i="8"/>
  <c r="N9" i="8"/>
  <c r="M66" i="8"/>
  <c r="N68" i="8"/>
  <c r="N11" i="8"/>
  <c r="M9" i="8"/>
  <c r="M89" i="8"/>
  <c r="M57" i="8"/>
  <c r="M32" i="8"/>
  <c r="N53" i="8"/>
  <c r="N46" i="8"/>
  <c r="J113" i="8"/>
  <c r="N32" i="8"/>
  <c r="N83" i="8"/>
  <c r="N81" i="8"/>
  <c r="M53" i="8"/>
  <c r="M27" i="8"/>
  <c r="M68" i="8"/>
  <c r="M22" i="8"/>
  <c r="N57" i="8"/>
  <c r="M36" i="8"/>
  <c r="N27" i="8"/>
  <c r="K113" i="8"/>
  <c r="K8" i="8"/>
  <c r="L8" i="8"/>
  <c r="N86" i="8"/>
  <c r="M83" i="8"/>
  <c r="M11" i="8"/>
  <c r="N22" i="8"/>
  <c r="M86" i="8"/>
  <c r="I8" i="8"/>
  <c r="Q8" i="8" s="1"/>
  <c r="H8" i="8"/>
  <c r="P8" i="8" s="1"/>
  <c r="I113" i="8"/>
  <c r="L8" i="7"/>
  <c r="M8" i="7"/>
  <c r="L9" i="7"/>
  <c r="M9" i="7"/>
  <c r="L10" i="7"/>
  <c r="M10" i="7"/>
  <c r="L11" i="7"/>
  <c r="M11" i="7"/>
  <c r="L12" i="7"/>
  <c r="M12" i="7"/>
  <c r="L13" i="7"/>
  <c r="M13" i="7"/>
  <c r="L14" i="7"/>
  <c r="M14" i="7"/>
  <c r="L15" i="7"/>
  <c r="M15" i="7"/>
  <c r="L16" i="7"/>
  <c r="M16" i="7"/>
  <c r="L17" i="7"/>
  <c r="M17" i="7"/>
  <c r="L18" i="7"/>
  <c r="M18" i="7"/>
  <c r="L19" i="7"/>
  <c r="M19" i="7"/>
  <c r="L20" i="7"/>
  <c r="M20" i="7"/>
  <c r="L21" i="7"/>
  <c r="M21" i="7"/>
  <c r="L22" i="7"/>
  <c r="M22" i="7"/>
  <c r="L23" i="7"/>
  <c r="M23" i="7"/>
  <c r="L24" i="7"/>
  <c r="M24" i="7"/>
  <c r="L25" i="7"/>
  <c r="M25" i="7"/>
  <c r="L26" i="7"/>
  <c r="M26" i="7"/>
  <c r="L27" i="7"/>
  <c r="M27" i="7"/>
  <c r="L28" i="7"/>
  <c r="M28" i="7"/>
  <c r="L29" i="7"/>
  <c r="M29" i="7"/>
  <c r="L30" i="7"/>
  <c r="M30" i="7"/>
  <c r="L31" i="7"/>
  <c r="M31" i="7"/>
  <c r="L32" i="7"/>
  <c r="M32" i="7"/>
  <c r="L33" i="7"/>
  <c r="M33" i="7"/>
  <c r="L34" i="7"/>
  <c r="M34" i="7"/>
  <c r="L35" i="7"/>
  <c r="M35" i="7"/>
  <c r="L36" i="7"/>
  <c r="M36" i="7"/>
  <c r="L37" i="7"/>
  <c r="M37" i="7"/>
  <c r="L38" i="7"/>
  <c r="M38" i="7"/>
  <c r="L39" i="7"/>
  <c r="M39" i="7"/>
  <c r="L40" i="7"/>
  <c r="M40" i="7"/>
  <c r="L41" i="7"/>
  <c r="M41" i="7"/>
  <c r="L42" i="7"/>
  <c r="M42" i="7"/>
  <c r="L43" i="7"/>
  <c r="M43" i="7"/>
  <c r="L44" i="7"/>
  <c r="M44" i="7"/>
  <c r="L45" i="7"/>
  <c r="M45" i="7"/>
  <c r="L46" i="7"/>
  <c r="M46" i="7"/>
  <c r="L47" i="7"/>
  <c r="M47" i="7"/>
  <c r="L48" i="7"/>
  <c r="M48" i="7"/>
  <c r="L49" i="7"/>
  <c r="M49" i="7"/>
  <c r="L50" i="7"/>
  <c r="M50" i="7"/>
  <c r="L51" i="7"/>
  <c r="M51" i="7"/>
  <c r="L52" i="7"/>
  <c r="M52" i="7"/>
  <c r="L53" i="7"/>
  <c r="M53" i="7"/>
  <c r="L54" i="7"/>
  <c r="M54" i="7"/>
  <c r="L55" i="7"/>
  <c r="M55" i="7"/>
  <c r="L56" i="7"/>
  <c r="M56" i="7"/>
  <c r="L57" i="7"/>
  <c r="M57" i="7"/>
  <c r="L58" i="7"/>
  <c r="M58" i="7"/>
  <c r="L59" i="7"/>
  <c r="M59" i="7"/>
  <c r="L60" i="7"/>
  <c r="M60" i="7"/>
  <c r="L61" i="7"/>
  <c r="M61" i="7"/>
  <c r="L62" i="7"/>
  <c r="M62" i="7"/>
  <c r="L63" i="7"/>
  <c r="M63" i="7"/>
  <c r="L64" i="7"/>
  <c r="M64" i="7"/>
  <c r="L65" i="7"/>
  <c r="M65" i="7"/>
  <c r="L66" i="7"/>
  <c r="M66" i="7"/>
  <c r="L67" i="7"/>
  <c r="M67" i="7"/>
  <c r="L68" i="7"/>
  <c r="M68" i="7"/>
  <c r="L69" i="7"/>
  <c r="M69" i="7"/>
  <c r="L70" i="7"/>
  <c r="M70" i="7"/>
  <c r="L71" i="7"/>
  <c r="M71" i="7"/>
  <c r="L72" i="7"/>
  <c r="M72" i="7"/>
  <c r="L73" i="7"/>
  <c r="M73" i="7"/>
  <c r="L74" i="7"/>
  <c r="M74" i="7"/>
  <c r="L75" i="7"/>
  <c r="M75" i="7"/>
  <c r="L76" i="7"/>
  <c r="M76" i="7"/>
  <c r="L77" i="7"/>
  <c r="M77" i="7"/>
  <c r="L78" i="7"/>
  <c r="M78" i="7"/>
  <c r="L79" i="7"/>
  <c r="M79" i="7"/>
  <c r="L80" i="7"/>
  <c r="M80" i="7"/>
  <c r="L81" i="7"/>
  <c r="M81" i="7"/>
  <c r="L82" i="7"/>
  <c r="M82" i="7"/>
  <c r="L83" i="7"/>
  <c r="M83" i="7"/>
  <c r="L84" i="7"/>
  <c r="M84" i="7"/>
  <c r="L85" i="7"/>
  <c r="M85" i="7"/>
  <c r="L86" i="7"/>
  <c r="M86" i="7"/>
  <c r="L87" i="7"/>
  <c r="M87" i="7"/>
  <c r="L88" i="7"/>
  <c r="M88" i="7"/>
  <c r="L89" i="7"/>
  <c r="M89" i="7"/>
  <c r="L90" i="7"/>
  <c r="M90" i="7"/>
  <c r="L91" i="7"/>
  <c r="M91" i="7"/>
  <c r="L92" i="7"/>
  <c r="M92" i="7"/>
  <c r="L93" i="7"/>
  <c r="M93" i="7"/>
  <c r="L94" i="7"/>
  <c r="M94" i="7"/>
  <c r="L95" i="7"/>
  <c r="M95" i="7"/>
  <c r="L96" i="7"/>
  <c r="M96" i="7"/>
  <c r="L97" i="7"/>
  <c r="M97" i="7"/>
  <c r="L98" i="7"/>
  <c r="M98" i="7"/>
  <c r="L99" i="7"/>
  <c r="M99" i="7"/>
  <c r="L100" i="7"/>
  <c r="M100" i="7"/>
  <c r="L101" i="7"/>
  <c r="M101" i="7"/>
  <c r="L102" i="7"/>
  <c r="M102" i="7"/>
  <c r="L103" i="7"/>
  <c r="M103" i="7"/>
  <c r="L104" i="7"/>
  <c r="M104" i="7"/>
  <c r="L105" i="7"/>
  <c r="M105" i="7"/>
  <c r="L106" i="7"/>
  <c r="M106" i="7"/>
  <c r="L107" i="7"/>
  <c r="M107" i="7"/>
  <c r="L108" i="7"/>
  <c r="M108" i="7"/>
  <c r="L109" i="7"/>
  <c r="M109" i="7"/>
  <c r="L110" i="7"/>
  <c r="M110" i="7"/>
  <c r="L111" i="7"/>
  <c r="M111" i="7"/>
  <c r="L112" i="7"/>
  <c r="M112" i="7"/>
  <c r="L113" i="7"/>
  <c r="M113" i="7"/>
  <c r="L114" i="7"/>
  <c r="M114" i="7"/>
  <c r="L115" i="7"/>
  <c r="M115" i="7"/>
  <c r="L116" i="7"/>
  <c r="M116" i="7"/>
  <c r="L117" i="7"/>
  <c r="M117" i="7"/>
  <c r="L118" i="7"/>
  <c r="M118" i="7"/>
  <c r="L119" i="7"/>
  <c r="M119" i="7"/>
  <c r="L120" i="7"/>
  <c r="M120" i="7"/>
  <c r="L121" i="7"/>
  <c r="M121" i="7"/>
  <c r="L122" i="7"/>
  <c r="M122" i="7"/>
  <c r="L123" i="7"/>
  <c r="M123" i="7"/>
  <c r="L124" i="7"/>
  <c r="M124" i="7"/>
  <c r="L125" i="7"/>
  <c r="M125" i="7"/>
  <c r="L126" i="7"/>
  <c r="M126" i="7"/>
  <c r="L127" i="7"/>
  <c r="M127" i="7"/>
  <c r="L128" i="7"/>
  <c r="M128" i="7"/>
  <c r="L129" i="7"/>
  <c r="M129" i="7"/>
  <c r="L130" i="7"/>
  <c r="M130" i="7"/>
  <c r="L131" i="7"/>
  <c r="M131" i="7"/>
  <c r="L132" i="7"/>
  <c r="M132" i="7"/>
  <c r="L133" i="7"/>
  <c r="M133" i="7"/>
  <c r="L134" i="7"/>
  <c r="M134" i="7"/>
  <c r="L135" i="7"/>
  <c r="M135" i="7"/>
  <c r="L136" i="7"/>
  <c r="M136" i="7"/>
  <c r="L137" i="7"/>
  <c r="M137" i="7"/>
  <c r="L138" i="7"/>
  <c r="M138" i="7"/>
  <c r="L139" i="7"/>
  <c r="M139" i="7"/>
  <c r="L140" i="7"/>
  <c r="M140" i="7"/>
  <c r="L141" i="7"/>
  <c r="M141" i="7"/>
  <c r="L142" i="7"/>
  <c r="M142" i="7"/>
  <c r="L143" i="7"/>
  <c r="M143" i="7"/>
  <c r="L144" i="7"/>
  <c r="M144" i="7"/>
  <c r="L145" i="7"/>
  <c r="M145" i="7"/>
  <c r="L146" i="7"/>
  <c r="M146" i="7"/>
  <c r="L147" i="7"/>
  <c r="M147" i="7"/>
  <c r="L148" i="7"/>
  <c r="M148" i="7"/>
  <c r="L149" i="7"/>
  <c r="M149" i="7"/>
  <c r="L150" i="7"/>
  <c r="M150" i="7"/>
  <c r="L151" i="7"/>
  <c r="M151" i="7"/>
  <c r="L152" i="7"/>
  <c r="M152" i="7"/>
  <c r="L153" i="7"/>
  <c r="M153" i="7"/>
  <c r="L154" i="7"/>
  <c r="M154" i="7"/>
  <c r="L155" i="7"/>
  <c r="M155" i="7"/>
  <c r="L156" i="7"/>
  <c r="M156" i="7"/>
  <c r="L157" i="7"/>
  <c r="M157" i="7"/>
  <c r="L158" i="7"/>
  <c r="M158" i="7"/>
  <c r="L159" i="7"/>
  <c r="M159" i="7"/>
  <c r="L160" i="7"/>
  <c r="M160" i="7"/>
  <c r="L161" i="7"/>
  <c r="M161" i="7"/>
  <c r="L162" i="7"/>
  <c r="M162" i="7"/>
  <c r="L163" i="7"/>
  <c r="M163" i="7"/>
  <c r="L164" i="7"/>
  <c r="M164" i="7"/>
  <c r="L165" i="7"/>
  <c r="M165" i="7"/>
  <c r="L166" i="7"/>
  <c r="M166" i="7"/>
  <c r="L167" i="7"/>
  <c r="M167" i="7"/>
  <c r="L168" i="7"/>
  <c r="M168" i="7"/>
  <c r="L169" i="7"/>
  <c r="M169" i="7"/>
  <c r="L170" i="7"/>
  <c r="M170" i="7"/>
  <c r="L171" i="7"/>
  <c r="M171" i="7"/>
  <c r="L172" i="7"/>
  <c r="M172" i="7"/>
  <c r="L173" i="7"/>
  <c r="M173" i="7"/>
  <c r="L174" i="7"/>
  <c r="M174" i="7"/>
  <c r="L175" i="7"/>
  <c r="M175" i="7"/>
  <c r="L176" i="7"/>
  <c r="M176" i="7"/>
  <c r="L177" i="7"/>
  <c r="M177" i="7"/>
  <c r="L178" i="7"/>
  <c r="M178" i="7"/>
  <c r="L179" i="7"/>
  <c r="M179" i="7"/>
  <c r="L180" i="7"/>
  <c r="M180" i="7"/>
  <c r="L181" i="7"/>
  <c r="M181" i="7"/>
  <c r="L182" i="7"/>
  <c r="M182" i="7"/>
  <c r="L183" i="7"/>
  <c r="M183" i="7"/>
  <c r="L184" i="7"/>
  <c r="M184" i="7"/>
  <c r="L185" i="7"/>
  <c r="M185" i="7"/>
  <c r="L186" i="7"/>
  <c r="M186" i="7"/>
  <c r="L187" i="7"/>
  <c r="M187" i="7"/>
  <c r="L188" i="7"/>
  <c r="M188" i="7"/>
  <c r="L189" i="7"/>
  <c r="M189" i="7"/>
  <c r="L190" i="7"/>
  <c r="M190" i="7"/>
  <c r="L191" i="7"/>
  <c r="M191" i="7"/>
  <c r="L192" i="7"/>
  <c r="M192" i="7"/>
  <c r="L193" i="7"/>
  <c r="M193" i="7"/>
  <c r="L194" i="7"/>
  <c r="M194" i="7"/>
  <c r="L195" i="7"/>
  <c r="M195" i="7"/>
  <c r="L196" i="7"/>
  <c r="M196" i="7"/>
  <c r="L197" i="7"/>
  <c r="M197" i="7"/>
  <c r="L198" i="7"/>
  <c r="M198" i="7"/>
  <c r="L199" i="7"/>
  <c r="M199" i="7"/>
  <c r="L200" i="7"/>
  <c r="M200" i="7"/>
  <c r="L201" i="7"/>
  <c r="M201" i="7"/>
  <c r="L202" i="7"/>
  <c r="M202" i="7"/>
  <c r="L203" i="7"/>
  <c r="M203" i="7"/>
  <c r="L204" i="7"/>
  <c r="M204" i="7"/>
  <c r="L205" i="7"/>
  <c r="M205" i="7"/>
  <c r="L206" i="7"/>
  <c r="M206" i="7"/>
  <c r="L207" i="7"/>
  <c r="M207" i="7"/>
  <c r="L208" i="7"/>
  <c r="M208" i="7"/>
  <c r="L209" i="7"/>
  <c r="M209" i="7"/>
  <c r="L210" i="7"/>
  <c r="M210" i="7"/>
  <c r="L211" i="7"/>
  <c r="M211" i="7"/>
  <c r="L212" i="7"/>
  <c r="M212" i="7"/>
  <c r="L213" i="7"/>
  <c r="M213" i="7"/>
  <c r="L214" i="7"/>
  <c r="M214" i="7"/>
  <c r="L215" i="7"/>
  <c r="M215" i="7"/>
  <c r="L216" i="7"/>
  <c r="M216" i="7"/>
  <c r="L217" i="7"/>
  <c r="M217" i="7"/>
  <c r="L218" i="7"/>
  <c r="M218" i="7"/>
  <c r="L219" i="7"/>
  <c r="M219" i="7"/>
  <c r="L220" i="7"/>
  <c r="M220" i="7"/>
  <c r="L221" i="7"/>
  <c r="M221" i="7"/>
  <c r="U202" i="7" l="1"/>
  <c r="R202" i="7"/>
  <c r="U190" i="7"/>
  <c r="R190" i="7"/>
  <c r="R178" i="7"/>
  <c r="U178" i="7"/>
  <c r="R162" i="7"/>
  <c r="U162" i="7"/>
  <c r="R150" i="7"/>
  <c r="U150" i="7"/>
  <c r="R138" i="7"/>
  <c r="U138" i="7"/>
  <c r="U134" i="7"/>
  <c r="R134" i="7"/>
  <c r="U122" i="7"/>
  <c r="R122" i="7"/>
  <c r="U114" i="7"/>
  <c r="R114" i="7"/>
  <c r="U106" i="7"/>
  <c r="R106" i="7"/>
  <c r="U94" i="7"/>
  <c r="R94" i="7"/>
  <c r="U82" i="7"/>
  <c r="R82" i="7"/>
  <c r="U70" i="7"/>
  <c r="R70" i="7"/>
  <c r="U58" i="7"/>
  <c r="R58" i="7"/>
  <c r="U50" i="7"/>
  <c r="R50" i="7"/>
  <c r="U42" i="7"/>
  <c r="R42" i="7"/>
  <c r="U30" i="7"/>
  <c r="R30" i="7"/>
  <c r="U18" i="7"/>
  <c r="R18" i="7"/>
  <c r="U10" i="7"/>
  <c r="R10" i="7"/>
  <c r="Q218" i="7"/>
  <c r="T218" i="7"/>
  <c r="T198" i="7"/>
  <c r="Q198" i="7"/>
  <c r="Q182" i="7"/>
  <c r="T182" i="7"/>
  <c r="T166" i="7"/>
  <c r="Q166" i="7"/>
  <c r="T158" i="7"/>
  <c r="Q158" i="7"/>
  <c r="Q146" i="7"/>
  <c r="T146" i="7"/>
  <c r="Q134" i="7"/>
  <c r="T134" i="7"/>
  <c r="T126" i="7"/>
  <c r="Q126" i="7"/>
  <c r="Q118" i="7"/>
  <c r="T118" i="7"/>
  <c r="T106" i="7"/>
  <c r="Q106" i="7"/>
  <c r="T86" i="7"/>
  <c r="Q86" i="7"/>
  <c r="T62" i="7"/>
  <c r="Q62" i="7"/>
  <c r="R213" i="7"/>
  <c r="U213" i="7"/>
  <c r="U193" i="7"/>
  <c r="R193" i="7"/>
  <c r="R181" i="7"/>
  <c r="U181" i="7"/>
  <c r="R161" i="7"/>
  <c r="U161" i="7"/>
  <c r="R141" i="7"/>
  <c r="U141" i="7"/>
  <c r="U125" i="7"/>
  <c r="R125" i="7"/>
  <c r="U117" i="7"/>
  <c r="R117" i="7"/>
  <c r="U101" i="7"/>
  <c r="R101" i="7"/>
  <c r="U93" i="7"/>
  <c r="R93" i="7"/>
  <c r="U77" i="7"/>
  <c r="R77" i="7"/>
  <c r="U65" i="7"/>
  <c r="R65" i="7"/>
  <c r="U53" i="7"/>
  <c r="R53" i="7"/>
  <c r="U45" i="7"/>
  <c r="R45" i="7"/>
  <c r="U29" i="7"/>
  <c r="R29" i="7"/>
  <c r="U17" i="7"/>
  <c r="R17" i="7"/>
  <c r="Q213" i="7"/>
  <c r="T213" i="7"/>
  <c r="T197" i="7"/>
  <c r="Q197" i="7"/>
  <c r="Q169" i="7"/>
  <c r="T169" i="7"/>
  <c r="Q137" i="7"/>
  <c r="T137" i="7"/>
  <c r="T57" i="7"/>
  <c r="Q57" i="7"/>
  <c r="R219" i="7"/>
  <c r="U219" i="7"/>
  <c r="R211" i="7"/>
  <c r="U211" i="7"/>
  <c r="U203" i="7"/>
  <c r="R203" i="7"/>
  <c r="U191" i="7"/>
  <c r="R191" i="7"/>
  <c r="Q219" i="7"/>
  <c r="T219" i="7"/>
  <c r="Q215" i="7"/>
  <c r="T215" i="7"/>
  <c r="T211" i="7"/>
  <c r="Q211" i="7"/>
  <c r="T207" i="7"/>
  <c r="Q207" i="7"/>
  <c r="T203" i="7"/>
  <c r="Q203" i="7"/>
  <c r="T199" i="7"/>
  <c r="Q199" i="7"/>
  <c r="T195" i="7"/>
  <c r="Q195" i="7"/>
  <c r="T191" i="7"/>
  <c r="Q191" i="7"/>
  <c r="Q187" i="7"/>
  <c r="T187" i="7"/>
  <c r="Q183" i="7"/>
  <c r="T183" i="7"/>
  <c r="Q179" i="7"/>
  <c r="T179" i="7"/>
  <c r="Q175" i="7"/>
  <c r="T175" i="7"/>
  <c r="Q171" i="7"/>
  <c r="T171" i="7"/>
  <c r="Q167" i="7"/>
  <c r="T167" i="7"/>
  <c r="Q163" i="7"/>
  <c r="T163" i="7"/>
  <c r="Q159" i="7"/>
  <c r="T159" i="7"/>
  <c r="Q155" i="7"/>
  <c r="T155" i="7"/>
  <c r="Q151" i="7"/>
  <c r="T151" i="7"/>
  <c r="T147" i="7"/>
  <c r="Q147" i="7"/>
  <c r="Q143" i="7"/>
  <c r="T143" i="7"/>
  <c r="Q139" i="7"/>
  <c r="T139" i="7"/>
  <c r="T135" i="7"/>
  <c r="Q135" i="7"/>
  <c r="Q131" i="7"/>
  <c r="T131" i="7"/>
  <c r="Q127" i="7"/>
  <c r="T127" i="7"/>
  <c r="Q123" i="7"/>
  <c r="T123" i="7"/>
  <c r="T119" i="7"/>
  <c r="Q119" i="7"/>
  <c r="Q115" i="7"/>
  <c r="T115" i="7"/>
  <c r="Q111" i="7"/>
  <c r="T111" i="7"/>
  <c r="Q107" i="7"/>
  <c r="T107" i="7"/>
  <c r="Q103" i="7"/>
  <c r="T103" i="7"/>
  <c r="Q99" i="7"/>
  <c r="T99" i="7"/>
  <c r="T95" i="7"/>
  <c r="Q95" i="7"/>
  <c r="T91" i="7"/>
  <c r="Q91" i="7"/>
  <c r="T87" i="7"/>
  <c r="Q87" i="7"/>
  <c r="T83" i="7"/>
  <c r="Q83" i="7"/>
  <c r="T79" i="7"/>
  <c r="Q79" i="7"/>
  <c r="T75" i="7"/>
  <c r="Q75" i="7"/>
  <c r="T71" i="7"/>
  <c r="Q71" i="7"/>
  <c r="T67" i="7"/>
  <c r="Q67" i="7"/>
  <c r="T63" i="7"/>
  <c r="Q63" i="7"/>
  <c r="T59" i="7"/>
  <c r="Q59" i="7"/>
  <c r="T55" i="7"/>
  <c r="Q55" i="7"/>
  <c r="T51" i="7"/>
  <c r="Q51" i="7"/>
  <c r="T47" i="7"/>
  <c r="Q47" i="7"/>
  <c r="T43" i="7"/>
  <c r="Q43" i="7"/>
  <c r="T39" i="7"/>
  <c r="Q39" i="7"/>
  <c r="T35" i="7"/>
  <c r="Q35" i="7"/>
  <c r="T31" i="7"/>
  <c r="Q31" i="7"/>
  <c r="T27" i="7"/>
  <c r="Q27" i="7"/>
  <c r="T23" i="7"/>
  <c r="Q23" i="7"/>
  <c r="T19" i="7"/>
  <c r="Q19" i="7"/>
  <c r="T15" i="7"/>
  <c r="Q15" i="7"/>
  <c r="T11" i="7"/>
  <c r="Q11" i="7"/>
  <c r="R218" i="7"/>
  <c r="U218" i="7"/>
  <c r="U206" i="7"/>
  <c r="R206" i="7"/>
  <c r="U198" i="7"/>
  <c r="R198" i="7"/>
  <c r="R186" i="7"/>
  <c r="U186" i="7"/>
  <c r="R174" i="7"/>
  <c r="U174" i="7"/>
  <c r="R158" i="7"/>
  <c r="U158" i="7"/>
  <c r="R146" i="7"/>
  <c r="U146" i="7"/>
  <c r="U130" i="7"/>
  <c r="R130" i="7"/>
  <c r="U118" i="7"/>
  <c r="R118" i="7"/>
  <c r="U110" i="7"/>
  <c r="R110" i="7"/>
  <c r="U102" i="7"/>
  <c r="R102" i="7"/>
  <c r="U90" i="7"/>
  <c r="R90" i="7"/>
  <c r="R86" i="7"/>
  <c r="U86" i="7"/>
  <c r="U74" i="7"/>
  <c r="R74" i="7"/>
  <c r="U54" i="7"/>
  <c r="R54" i="7"/>
  <c r="U34" i="7"/>
  <c r="R34" i="7"/>
  <c r="Q214" i="7"/>
  <c r="T214" i="7"/>
  <c r="T202" i="7"/>
  <c r="Q202" i="7"/>
  <c r="Q186" i="7"/>
  <c r="T186" i="7"/>
  <c r="Q174" i="7"/>
  <c r="T174" i="7"/>
  <c r="Q154" i="7"/>
  <c r="T154" i="7"/>
  <c r="T138" i="7"/>
  <c r="Q138" i="7"/>
  <c r="T114" i="7"/>
  <c r="Q114" i="7"/>
  <c r="T98" i="7"/>
  <c r="Q98" i="7"/>
  <c r="T82" i="7"/>
  <c r="Q82" i="7"/>
  <c r="T66" i="7"/>
  <c r="Q66" i="7"/>
  <c r="T50" i="7"/>
  <c r="Q50" i="7"/>
  <c r="T42" i="7"/>
  <c r="Q42" i="7"/>
  <c r="T34" i="7"/>
  <c r="Q34" i="7"/>
  <c r="T26" i="7"/>
  <c r="Q26" i="7"/>
  <c r="T22" i="7"/>
  <c r="Q22" i="7"/>
  <c r="T18" i="7"/>
  <c r="Q18" i="7"/>
  <c r="T14" i="7"/>
  <c r="Q14" i="7"/>
  <c r="T10" i="7"/>
  <c r="Q10" i="7"/>
  <c r="R217" i="7"/>
  <c r="U217" i="7"/>
  <c r="U197" i="7"/>
  <c r="R197" i="7"/>
  <c r="R173" i="7"/>
  <c r="U173" i="7"/>
  <c r="R153" i="7"/>
  <c r="U153" i="7"/>
  <c r="U137" i="7"/>
  <c r="R137" i="7"/>
  <c r="U113" i="7"/>
  <c r="R113" i="7"/>
  <c r="U89" i="7"/>
  <c r="R89" i="7"/>
  <c r="U69" i="7"/>
  <c r="R69" i="7"/>
  <c r="R49" i="7"/>
  <c r="U49" i="7"/>
  <c r="U37" i="7"/>
  <c r="R37" i="7"/>
  <c r="U21" i="7"/>
  <c r="R21" i="7"/>
  <c r="Q221" i="7"/>
  <c r="T221" i="7"/>
  <c r="T209" i="7"/>
  <c r="Q209" i="7"/>
  <c r="T193" i="7"/>
  <c r="Q193" i="7"/>
  <c r="Q185" i="7"/>
  <c r="T185" i="7"/>
  <c r="Q177" i="7"/>
  <c r="T177" i="7"/>
  <c r="T161" i="7"/>
  <c r="Q161" i="7"/>
  <c r="T153" i="7"/>
  <c r="Q153" i="7"/>
  <c r="T145" i="7"/>
  <c r="Q145" i="7"/>
  <c r="Q129" i="7"/>
  <c r="T129" i="7"/>
  <c r="Q121" i="7"/>
  <c r="T121" i="7"/>
  <c r="T117" i="7"/>
  <c r="Q117" i="7"/>
  <c r="T109" i="7"/>
  <c r="Q109" i="7"/>
  <c r="T101" i="7"/>
  <c r="Q101" i="7"/>
  <c r="T93" i="7"/>
  <c r="Q93" i="7"/>
  <c r="T85" i="7"/>
  <c r="Q85" i="7"/>
  <c r="T77" i="7"/>
  <c r="Q77" i="7"/>
  <c r="T65" i="7"/>
  <c r="Q65" i="7"/>
  <c r="T53" i="7"/>
  <c r="Q53" i="7"/>
  <c r="T45" i="7"/>
  <c r="Q45" i="7"/>
  <c r="T37" i="7"/>
  <c r="Q37" i="7"/>
  <c r="T33" i="7"/>
  <c r="Q33" i="7"/>
  <c r="T25" i="7"/>
  <c r="Q25" i="7"/>
  <c r="T17" i="7"/>
  <c r="Q17" i="7"/>
  <c r="T9" i="7"/>
  <c r="Q9" i="7"/>
  <c r="R220" i="7"/>
  <c r="U220" i="7"/>
  <c r="R216" i="7"/>
  <c r="U216" i="7"/>
  <c r="R212" i="7"/>
  <c r="U212" i="7"/>
  <c r="U208" i="7"/>
  <c r="R208" i="7"/>
  <c r="U204" i="7"/>
  <c r="R204" i="7"/>
  <c r="U200" i="7"/>
  <c r="R200" i="7"/>
  <c r="U196" i="7"/>
  <c r="R196" i="7"/>
  <c r="U192" i="7"/>
  <c r="R192" i="7"/>
  <c r="R188" i="7"/>
  <c r="U188" i="7"/>
  <c r="R184" i="7"/>
  <c r="U184" i="7"/>
  <c r="R180" i="7"/>
  <c r="U180" i="7"/>
  <c r="R176" i="7"/>
  <c r="U176" i="7"/>
  <c r="R172" i="7"/>
  <c r="U172" i="7"/>
  <c r="R168" i="7"/>
  <c r="U168" i="7"/>
  <c r="R164" i="7"/>
  <c r="U164" i="7"/>
  <c r="R160" i="7"/>
  <c r="U160" i="7"/>
  <c r="R156" i="7"/>
  <c r="U156" i="7"/>
  <c r="R152" i="7"/>
  <c r="U152" i="7"/>
  <c r="R148" i="7"/>
  <c r="U148" i="7"/>
  <c r="R144" i="7"/>
  <c r="U144" i="7"/>
  <c r="R140" i="7"/>
  <c r="U140" i="7"/>
  <c r="U136" i="7"/>
  <c r="R136" i="7"/>
  <c r="U132" i="7"/>
  <c r="R132" i="7"/>
  <c r="U128" i="7"/>
  <c r="R128" i="7"/>
  <c r="U124" i="7"/>
  <c r="R124" i="7"/>
  <c r="U120" i="7"/>
  <c r="R120" i="7"/>
  <c r="U116" i="7"/>
  <c r="R116" i="7"/>
  <c r="U112" i="7"/>
  <c r="R112" i="7"/>
  <c r="U108" i="7"/>
  <c r="R108" i="7"/>
  <c r="U104" i="7"/>
  <c r="R104" i="7"/>
  <c r="U100" i="7"/>
  <c r="R100" i="7"/>
  <c r="U96" i="7"/>
  <c r="R96" i="7"/>
  <c r="U92" i="7"/>
  <c r="R92" i="7"/>
  <c r="U88" i="7"/>
  <c r="R88" i="7"/>
  <c r="R84" i="7"/>
  <c r="U84" i="7"/>
  <c r="U80" i="7"/>
  <c r="R80" i="7"/>
  <c r="U76" i="7"/>
  <c r="R76" i="7"/>
  <c r="U72" i="7"/>
  <c r="R72" i="7"/>
  <c r="R68" i="7"/>
  <c r="U68" i="7"/>
  <c r="U64" i="7"/>
  <c r="R64" i="7"/>
  <c r="U60" i="7"/>
  <c r="R60" i="7"/>
  <c r="U56" i="7"/>
  <c r="R56" i="7"/>
  <c r="U52" i="7"/>
  <c r="R52" i="7"/>
  <c r="U48" i="7"/>
  <c r="R48" i="7"/>
  <c r="U44" i="7"/>
  <c r="R44" i="7"/>
  <c r="U40" i="7"/>
  <c r="R40" i="7"/>
  <c r="R36" i="7"/>
  <c r="U36" i="7"/>
  <c r="U32" i="7"/>
  <c r="R32" i="7"/>
  <c r="U28" i="7"/>
  <c r="R28" i="7"/>
  <c r="U24" i="7"/>
  <c r="R24" i="7"/>
  <c r="U20" i="7"/>
  <c r="R20" i="7"/>
  <c r="U16" i="7"/>
  <c r="R16" i="7"/>
  <c r="U12" i="7"/>
  <c r="R12" i="7"/>
  <c r="U8" i="7"/>
  <c r="R8" i="7"/>
  <c r="R214" i="7"/>
  <c r="U214" i="7"/>
  <c r="R170" i="7"/>
  <c r="U170" i="7"/>
  <c r="U78" i="7"/>
  <c r="R78" i="7"/>
  <c r="U62" i="7"/>
  <c r="R62" i="7"/>
  <c r="U46" i="7"/>
  <c r="R46" i="7"/>
  <c r="U38" i="7"/>
  <c r="R38" i="7"/>
  <c r="U26" i="7"/>
  <c r="R26" i="7"/>
  <c r="U22" i="7"/>
  <c r="R22" i="7"/>
  <c r="U14" i="7"/>
  <c r="R14" i="7"/>
  <c r="T210" i="7"/>
  <c r="Q210" i="7"/>
  <c r="T194" i="7"/>
  <c r="Q194" i="7"/>
  <c r="Q178" i="7"/>
  <c r="T178" i="7"/>
  <c r="Q162" i="7"/>
  <c r="T162" i="7"/>
  <c r="T142" i="7"/>
  <c r="Q142" i="7"/>
  <c r="T122" i="7"/>
  <c r="Q122" i="7"/>
  <c r="Q102" i="7"/>
  <c r="T102" i="7"/>
  <c r="T90" i="7"/>
  <c r="Q90" i="7"/>
  <c r="T78" i="7"/>
  <c r="Q78" i="7"/>
  <c r="T70" i="7"/>
  <c r="Q70" i="7"/>
  <c r="T54" i="7"/>
  <c r="Q54" i="7"/>
  <c r="T38" i="7"/>
  <c r="Q38" i="7"/>
  <c r="R221" i="7"/>
  <c r="U221" i="7"/>
  <c r="U205" i="7"/>
  <c r="R205" i="7"/>
  <c r="U201" i="7"/>
  <c r="R201" i="7"/>
  <c r="R185" i="7"/>
  <c r="U185" i="7"/>
  <c r="R177" i="7"/>
  <c r="U177" i="7"/>
  <c r="R165" i="7"/>
  <c r="U165" i="7"/>
  <c r="R157" i="7"/>
  <c r="U157" i="7"/>
  <c r="R145" i="7"/>
  <c r="U145" i="7"/>
  <c r="U133" i="7"/>
  <c r="R133" i="7"/>
  <c r="U121" i="7"/>
  <c r="R121" i="7"/>
  <c r="U109" i="7"/>
  <c r="R109" i="7"/>
  <c r="U97" i="7"/>
  <c r="R97" i="7"/>
  <c r="U85" i="7"/>
  <c r="R85" i="7"/>
  <c r="U73" i="7"/>
  <c r="R73" i="7"/>
  <c r="U61" i="7"/>
  <c r="R61" i="7"/>
  <c r="U33" i="7"/>
  <c r="R33" i="7"/>
  <c r="Q217" i="7"/>
  <c r="T217" i="7"/>
  <c r="T205" i="7"/>
  <c r="Q205" i="7"/>
  <c r="Q189" i="7"/>
  <c r="T189" i="7"/>
  <c r="Q181" i="7"/>
  <c r="T181" i="7"/>
  <c r="Q165" i="7"/>
  <c r="T165" i="7"/>
  <c r="Q157" i="7"/>
  <c r="T157" i="7"/>
  <c r="Q149" i="7"/>
  <c r="T149" i="7"/>
  <c r="T133" i="7"/>
  <c r="Q133" i="7"/>
  <c r="T125" i="7"/>
  <c r="Q125" i="7"/>
  <c r="Q113" i="7"/>
  <c r="T113" i="7"/>
  <c r="Q105" i="7"/>
  <c r="T105" i="7"/>
  <c r="Q97" i="7"/>
  <c r="T97" i="7"/>
  <c r="T89" i="7"/>
  <c r="Q89" i="7"/>
  <c r="T81" i="7"/>
  <c r="Q81" i="7"/>
  <c r="T69" i="7"/>
  <c r="Q69" i="7"/>
  <c r="T61" i="7"/>
  <c r="Q61" i="7"/>
  <c r="T49" i="7"/>
  <c r="Q49" i="7"/>
  <c r="T41" i="7"/>
  <c r="Q41" i="7"/>
  <c r="T29" i="7"/>
  <c r="Q29" i="7"/>
  <c r="T21" i="7"/>
  <c r="Q21" i="7"/>
  <c r="T13" i="7"/>
  <c r="Q13" i="7"/>
  <c r="Q220" i="7"/>
  <c r="T220" i="7"/>
  <c r="Q216" i="7"/>
  <c r="T216" i="7"/>
  <c r="Q212" i="7"/>
  <c r="T212" i="7"/>
  <c r="T208" i="7"/>
  <c r="Q208" i="7"/>
  <c r="T204" i="7"/>
  <c r="Q204" i="7"/>
  <c r="T200" i="7"/>
  <c r="Q200" i="7"/>
  <c r="T196" i="7"/>
  <c r="Q196" i="7"/>
  <c r="T192" i="7"/>
  <c r="Q192" i="7"/>
  <c r="Q188" i="7"/>
  <c r="T188" i="7"/>
  <c r="Q184" i="7"/>
  <c r="T184" i="7"/>
  <c r="Q180" i="7"/>
  <c r="T180" i="7"/>
  <c r="Q176" i="7"/>
  <c r="T176" i="7"/>
  <c r="Q172" i="7"/>
  <c r="T172" i="7"/>
  <c r="Q168" i="7"/>
  <c r="T168" i="7"/>
  <c r="T164" i="7"/>
  <c r="Q164" i="7"/>
  <c r="Q160" i="7"/>
  <c r="T160" i="7"/>
  <c r="Q156" i="7"/>
  <c r="T156" i="7"/>
  <c r="Q152" i="7"/>
  <c r="T152" i="7"/>
  <c r="Q148" i="7"/>
  <c r="T148" i="7"/>
  <c r="Q144" i="7"/>
  <c r="T144" i="7"/>
  <c r="T140" i="7"/>
  <c r="Q140" i="7"/>
  <c r="Q136" i="7"/>
  <c r="T136" i="7"/>
  <c r="Q132" i="7"/>
  <c r="T132" i="7"/>
  <c r="T128" i="7"/>
  <c r="Q128" i="7"/>
  <c r="Q124" i="7"/>
  <c r="T124" i="7"/>
  <c r="Q120" i="7"/>
  <c r="T120" i="7"/>
  <c r="Q116" i="7"/>
  <c r="T116" i="7"/>
  <c r="T112" i="7"/>
  <c r="Q112" i="7"/>
  <c r="Q108" i="7"/>
  <c r="T108" i="7"/>
  <c r="Q104" i="7"/>
  <c r="T104" i="7"/>
  <c r="Q100" i="7"/>
  <c r="T100" i="7"/>
  <c r="Q96" i="7"/>
  <c r="T96" i="7"/>
  <c r="T92" i="7"/>
  <c r="Q92" i="7"/>
  <c r="T88" i="7"/>
  <c r="Q88" i="7"/>
  <c r="T84" i="7"/>
  <c r="Q84" i="7"/>
  <c r="T80" i="7"/>
  <c r="Q80" i="7"/>
  <c r="T76" i="7"/>
  <c r="Q76" i="7"/>
  <c r="T72" i="7"/>
  <c r="Q72" i="7"/>
  <c r="T68" i="7"/>
  <c r="Q68" i="7"/>
  <c r="T64" i="7"/>
  <c r="Q64" i="7"/>
  <c r="T60" i="7"/>
  <c r="Q60" i="7"/>
  <c r="T56" i="7"/>
  <c r="Q56" i="7"/>
  <c r="T52" i="7"/>
  <c r="Q52" i="7"/>
  <c r="T48" i="7"/>
  <c r="Q48" i="7"/>
  <c r="T44" i="7"/>
  <c r="Q44" i="7"/>
  <c r="T40" i="7"/>
  <c r="Q40" i="7"/>
  <c r="T36" i="7"/>
  <c r="Q36" i="7"/>
  <c r="T32" i="7"/>
  <c r="Q32" i="7"/>
  <c r="T28" i="7"/>
  <c r="Q28" i="7"/>
  <c r="T24" i="7"/>
  <c r="Q24" i="7"/>
  <c r="T20" i="7"/>
  <c r="Q20" i="7"/>
  <c r="T16" i="7"/>
  <c r="Q16" i="7"/>
  <c r="T12" i="7"/>
  <c r="Q12" i="7"/>
  <c r="T8" i="7"/>
  <c r="Q8" i="7"/>
  <c r="U210" i="7"/>
  <c r="R210" i="7"/>
  <c r="U194" i="7"/>
  <c r="R194" i="7"/>
  <c r="R182" i="7"/>
  <c r="U182" i="7"/>
  <c r="R166" i="7"/>
  <c r="U166" i="7"/>
  <c r="R154" i="7"/>
  <c r="U154" i="7"/>
  <c r="R142" i="7"/>
  <c r="U142" i="7"/>
  <c r="U126" i="7"/>
  <c r="R126" i="7"/>
  <c r="U98" i="7"/>
  <c r="R98" i="7"/>
  <c r="U66" i="7"/>
  <c r="R66" i="7"/>
  <c r="T206" i="7"/>
  <c r="Q206" i="7"/>
  <c r="T190" i="7"/>
  <c r="Q190" i="7"/>
  <c r="Q170" i="7"/>
  <c r="T170" i="7"/>
  <c r="T150" i="7"/>
  <c r="Q150" i="7"/>
  <c r="T130" i="7"/>
  <c r="Q130" i="7"/>
  <c r="T110" i="7"/>
  <c r="Q110" i="7"/>
  <c r="Q94" i="7"/>
  <c r="T94" i="7"/>
  <c r="T74" i="7"/>
  <c r="Q74" i="7"/>
  <c r="T58" i="7"/>
  <c r="Q58" i="7"/>
  <c r="T46" i="7"/>
  <c r="Q46" i="7"/>
  <c r="T30" i="7"/>
  <c r="Q30" i="7"/>
  <c r="U209" i="7"/>
  <c r="R209" i="7"/>
  <c r="R189" i="7"/>
  <c r="U189" i="7"/>
  <c r="R169" i="7"/>
  <c r="U169" i="7"/>
  <c r="R149" i="7"/>
  <c r="U149" i="7"/>
  <c r="U129" i="7"/>
  <c r="R129" i="7"/>
  <c r="U105" i="7"/>
  <c r="R105" i="7"/>
  <c r="U81" i="7"/>
  <c r="R81" i="7"/>
  <c r="U57" i="7"/>
  <c r="R57" i="7"/>
  <c r="U41" i="7"/>
  <c r="R41" i="7"/>
  <c r="R25" i="7"/>
  <c r="U25" i="7"/>
  <c r="U13" i="7"/>
  <c r="R13" i="7"/>
  <c r="R9" i="7"/>
  <c r="U9" i="7"/>
  <c r="T201" i="7"/>
  <c r="Q201" i="7"/>
  <c r="Q173" i="7"/>
  <c r="T173" i="7"/>
  <c r="Q141" i="7"/>
  <c r="T141" i="7"/>
  <c r="T73" i="7"/>
  <c r="Q73" i="7"/>
  <c r="R215" i="7"/>
  <c r="U215" i="7"/>
  <c r="U207" i="7"/>
  <c r="R207" i="7"/>
  <c r="U199" i="7"/>
  <c r="R199" i="7"/>
  <c r="U195" i="7"/>
  <c r="R195" i="7"/>
  <c r="R187" i="7"/>
  <c r="U187" i="7"/>
  <c r="R183" i="7"/>
  <c r="U183" i="7"/>
  <c r="R179" i="7"/>
  <c r="U179" i="7"/>
  <c r="R175" i="7"/>
  <c r="U175" i="7"/>
  <c r="R171" i="7"/>
  <c r="U171" i="7"/>
  <c r="R167" i="7"/>
  <c r="U167" i="7"/>
  <c r="R163" i="7"/>
  <c r="U163" i="7"/>
  <c r="R159" i="7"/>
  <c r="U159" i="7"/>
  <c r="R155" i="7"/>
  <c r="U155" i="7"/>
  <c r="R151" i="7"/>
  <c r="U151" i="7"/>
  <c r="R147" i="7"/>
  <c r="U147" i="7"/>
  <c r="R143" i="7"/>
  <c r="U143" i="7"/>
  <c r="R139" i="7"/>
  <c r="U139" i="7"/>
  <c r="U135" i="7"/>
  <c r="R135" i="7"/>
  <c r="U131" i="7"/>
  <c r="R131" i="7"/>
  <c r="U127" i="7"/>
  <c r="R127" i="7"/>
  <c r="U123" i="7"/>
  <c r="R123" i="7"/>
  <c r="U119" i="7"/>
  <c r="R119" i="7"/>
  <c r="U115" i="7"/>
  <c r="R115" i="7"/>
  <c r="U111" i="7"/>
  <c r="R111" i="7"/>
  <c r="U107" i="7"/>
  <c r="R107" i="7"/>
  <c r="U103" i="7"/>
  <c r="R103" i="7"/>
  <c r="U99" i="7"/>
  <c r="R99" i="7"/>
  <c r="U95" i="7"/>
  <c r="R95" i="7"/>
  <c r="U91" i="7"/>
  <c r="R91" i="7"/>
  <c r="U87" i="7"/>
  <c r="R87" i="7"/>
  <c r="U83" i="7"/>
  <c r="R83" i="7"/>
  <c r="U79" i="7"/>
  <c r="R79" i="7"/>
  <c r="U75" i="7"/>
  <c r="R75" i="7"/>
  <c r="R71" i="7"/>
  <c r="U71" i="7"/>
  <c r="U67" i="7"/>
  <c r="R67" i="7"/>
  <c r="R63" i="7"/>
  <c r="U63" i="7"/>
  <c r="U59" i="7"/>
  <c r="R59" i="7"/>
  <c r="R55" i="7"/>
  <c r="U55" i="7"/>
  <c r="U51" i="7"/>
  <c r="R51" i="7"/>
  <c r="R47" i="7"/>
  <c r="U47" i="7"/>
  <c r="U43" i="7"/>
  <c r="R43" i="7"/>
  <c r="U39" i="7"/>
  <c r="R39" i="7"/>
  <c r="U35" i="7"/>
  <c r="R35" i="7"/>
  <c r="R31" i="7"/>
  <c r="U31" i="7"/>
  <c r="U27" i="7"/>
  <c r="R27" i="7"/>
  <c r="R23" i="7"/>
  <c r="U23" i="7"/>
  <c r="U19" i="7"/>
  <c r="R19" i="7"/>
  <c r="U15" i="7"/>
  <c r="R15" i="7"/>
  <c r="U11" i="7"/>
  <c r="R11" i="7"/>
  <c r="M8" i="8"/>
  <c r="N8" i="8"/>
  <c r="C8" i="6"/>
  <c r="G147" i="6" s="1"/>
  <c r="G148" i="6" s="1"/>
  <c r="D9" i="6"/>
  <c r="E9" i="6"/>
  <c r="F9" i="6"/>
  <c r="T9" i="6" s="1"/>
  <c r="H10" i="6"/>
  <c r="I10" i="6"/>
  <c r="D11" i="6"/>
  <c r="E11" i="6"/>
  <c r="F11" i="6"/>
  <c r="T11" i="6" s="1"/>
  <c r="H12" i="6"/>
  <c r="I12" i="6"/>
  <c r="D13" i="6"/>
  <c r="E13" i="6"/>
  <c r="S13" i="6" s="1"/>
  <c r="F13" i="6"/>
  <c r="T13" i="6" s="1"/>
  <c r="H14" i="6"/>
  <c r="I14" i="6"/>
  <c r="H15" i="6"/>
  <c r="I15" i="6"/>
  <c r="H16" i="6"/>
  <c r="I16" i="6"/>
  <c r="H17" i="6"/>
  <c r="I17" i="6"/>
  <c r="H18" i="6"/>
  <c r="I18" i="6"/>
  <c r="H19" i="6"/>
  <c r="I19" i="6"/>
  <c r="D20" i="6"/>
  <c r="E20" i="6"/>
  <c r="S20" i="6" s="1"/>
  <c r="F20" i="6"/>
  <c r="T20" i="6" s="1"/>
  <c r="H21" i="6"/>
  <c r="I21" i="6"/>
  <c r="H22" i="6"/>
  <c r="I22" i="6"/>
  <c r="D23" i="6"/>
  <c r="E23" i="6"/>
  <c r="F23" i="6"/>
  <c r="T23" i="6" s="1"/>
  <c r="H24" i="6"/>
  <c r="I24" i="6"/>
  <c r="H25" i="6"/>
  <c r="I25" i="6"/>
  <c r="H26" i="6"/>
  <c r="I26" i="6"/>
  <c r="H27" i="6"/>
  <c r="I27" i="6"/>
  <c r="H28" i="6"/>
  <c r="I28" i="6"/>
  <c r="H29" i="6"/>
  <c r="I29" i="6"/>
  <c r="H30" i="6"/>
  <c r="I30" i="6"/>
  <c r="D31" i="6"/>
  <c r="E31" i="6"/>
  <c r="S31" i="6" s="1"/>
  <c r="F31" i="6"/>
  <c r="T31" i="6" s="1"/>
  <c r="H32" i="6"/>
  <c r="I32" i="6"/>
  <c r="H33" i="6"/>
  <c r="I33" i="6"/>
  <c r="H34" i="6"/>
  <c r="I34" i="6"/>
  <c r="H35" i="6"/>
  <c r="I35" i="6"/>
  <c r="H36" i="6"/>
  <c r="I36" i="6"/>
  <c r="H37" i="6"/>
  <c r="I37" i="6"/>
  <c r="H38" i="6"/>
  <c r="I38" i="6"/>
  <c r="H39" i="6"/>
  <c r="I39" i="6"/>
  <c r="H40" i="6"/>
  <c r="I40" i="6"/>
  <c r="H41" i="6"/>
  <c r="I41" i="6"/>
  <c r="H42" i="6"/>
  <c r="I42" i="6"/>
  <c r="H43" i="6"/>
  <c r="I43" i="6"/>
  <c r="H44" i="6"/>
  <c r="I44" i="6"/>
  <c r="H45" i="6"/>
  <c r="I45" i="6"/>
  <c r="D46" i="6"/>
  <c r="E46" i="6"/>
  <c r="F46" i="6"/>
  <c r="T46" i="6" s="1"/>
  <c r="H47" i="6"/>
  <c r="I47" i="6"/>
  <c r="H48" i="6"/>
  <c r="I48" i="6"/>
  <c r="H49" i="6"/>
  <c r="I49" i="6"/>
  <c r="H50" i="6"/>
  <c r="I50" i="6"/>
  <c r="H51" i="6"/>
  <c r="I51" i="6"/>
  <c r="H52" i="6"/>
  <c r="I52" i="6"/>
  <c r="H53" i="6"/>
  <c r="I53" i="6"/>
  <c r="H54" i="6"/>
  <c r="I54" i="6"/>
  <c r="H55" i="6"/>
  <c r="I55" i="6"/>
  <c r="H56" i="6"/>
  <c r="I56" i="6"/>
  <c r="H57" i="6"/>
  <c r="I57" i="6"/>
  <c r="H58" i="6"/>
  <c r="I58" i="6"/>
  <c r="H59" i="6"/>
  <c r="I59" i="6"/>
  <c r="H60" i="6"/>
  <c r="I60" i="6"/>
  <c r="H61" i="6"/>
  <c r="I61" i="6"/>
  <c r="H62" i="6"/>
  <c r="I62" i="6"/>
  <c r="H63" i="6"/>
  <c r="I63" i="6"/>
  <c r="H64" i="6"/>
  <c r="I64" i="6"/>
  <c r="H65" i="6"/>
  <c r="I65" i="6"/>
  <c r="H66" i="6"/>
  <c r="I66" i="6"/>
  <c r="H67" i="6"/>
  <c r="I67" i="6"/>
  <c r="H68" i="6"/>
  <c r="I68" i="6"/>
  <c r="H69" i="6"/>
  <c r="I69" i="6"/>
  <c r="H70" i="6"/>
  <c r="I70" i="6"/>
  <c r="H71" i="6"/>
  <c r="I71" i="6"/>
  <c r="H72" i="6"/>
  <c r="I72" i="6"/>
  <c r="H73" i="6"/>
  <c r="I73" i="6"/>
  <c r="H74" i="6"/>
  <c r="I74" i="6"/>
  <c r="D75" i="6"/>
  <c r="E75" i="6"/>
  <c r="S75" i="6" s="1"/>
  <c r="F75" i="6"/>
  <c r="H76" i="6"/>
  <c r="I76" i="6"/>
  <c r="D77" i="6"/>
  <c r="E77" i="6"/>
  <c r="F77" i="6"/>
  <c r="T77" i="6" s="1"/>
  <c r="H78" i="6"/>
  <c r="I78" i="6"/>
  <c r="H79" i="6"/>
  <c r="I79" i="6"/>
  <c r="H80" i="6"/>
  <c r="I80" i="6"/>
  <c r="H81" i="6"/>
  <c r="I81" i="6"/>
  <c r="D82" i="6"/>
  <c r="E82" i="6"/>
  <c r="S82" i="6" s="1"/>
  <c r="F82" i="6"/>
  <c r="H83" i="6"/>
  <c r="I83" i="6"/>
  <c r="D84" i="6"/>
  <c r="E84" i="6"/>
  <c r="F84" i="6"/>
  <c r="T84" i="6" s="1"/>
  <c r="H85" i="6"/>
  <c r="I85" i="6"/>
  <c r="H86" i="6"/>
  <c r="I86" i="6"/>
  <c r="H87" i="6"/>
  <c r="I87" i="6"/>
  <c r="H88" i="6"/>
  <c r="I88" i="6"/>
  <c r="D89" i="6"/>
  <c r="E89" i="6"/>
  <c r="S89" i="6" s="1"/>
  <c r="F89" i="6"/>
  <c r="H90" i="6"/>
  <c r="I90" i="6"/>
  <c r="D91" i="6"/>
  <c r="E91" i="6"/>
  <c r="F91" i="6"/>
  <c r="T91" i="6" s="1"/>
  <c r="H92" i="6"/>
  <c r="I92" i="6"/>
  <c r="D93" i="6"/>
  <c r="E93" i="6"/>
  <c r="S93" i="6" s="1"/>
  <c r="F93" i="6"/>
  <c r="T93" i="6" s="1"/>
  <c r="H94" i="6"/>
  <c r="I94" i="6"/>
  <c r="H95" i="6"/>
  <c r="I95" i="6"/>
  <c r="H96" i="6"/>
  <c r="I96" i="6"/>
  <c r="H97" i="6"/>
  <c r="I97" i="6"/>
  <c r="H98" i="6"/>
  <c r="I98" i="6"/>
  <c r="H99" i="6"/>
  <c r="I99" i="6"/>
  <c r="H100" i="6"/>
  <c r="I100" i="6"/>
  <c r="H101" i="6"/>
  <c r="I101" i="6"/>
  <c r="H102" i="6"/>
  <c r="I102" i="6"/>
  <c r="H103" i="6"/>
  <c r="I103" i="6"/>
  <c r="H104" i="6"/>
  <c r="I104" i="6"/>
  <c r="H105" i="6"/>
  <c r="I105" i="6"/>
  <c r="H106" i="6"/>
  <c r="I106" i="6"/>
  <c r="H107" i="6"/>
  <c r="I107" i="6"/>
  <c r="H108" i="6"/>
  <c r="I108" i="6"/>
  <c r="H109" i="6"/>
  <c r="I109" i="6"/>
  <c r="H110" i="6"/>
  <c r="I110" i="6"/>
  <c r="H111" i="6"/>
  <c r="I111" i="6"/>
  <c r="H112" i="6"/>
  <c r="I112" i="6"/>
  <c r="H113" i="6"/>
  <c r="I113" i="6"/>
  <c r="H114" i="6"/>
  <c r="I114" i="6"/>
  <c r="H115" i="6"/>
  <c r="I115" i="6"/>
  <c r="H116" i="6"/>
  <c r="I116" i="6"/>
  <c r="H117" i="6"/>
  <c r="I117" i="6"/>
  <c r="H118" i="6"/>
  <c r="I118" i="6"/>
  <c r="H119" i="6"/>
  <c r="I119" i="6"/>
  <c r="H120" i="6"/>
  <c r="I120" i="6"/>
  <c r="H121" i="6"/>
  <c r="I121" i="6"/>
  <c r="D122" i="6"/>
  <c r="E122" i="6"/>
  <c r="F122" i="6"/>
  <c r="T122" i="6" s="1"/>
  <c r="H123" i="6"/>
  <c r="I123" i="6"/>
  <c r="D124" i="6"/>
  <c r="E124" i="6"/>
  <c r="S124" i="6" s="1"/>
  <c r="F124" i="6"/>
  <c r="T124" i="6" s="1"/>
  <c r="H125" i="6"/>
  <c r="I125" i="6"/>
  <c r="S122" i="6" l="1"/>
  <c r="S91" i="6"/>
  <c r="S84" i="6"/>
  <c r="S77" i="6"/>
  <c r="S46" i="6"/>
  <c r="S23" i="6"/>
  <c r="S9" i="6"/>
  <c r="S11" i="6"/>
  <c r="T89" i="6"/>
  <c r="T82" i="6"/>
  <c r="T75" i="6"/>
  <c r="P123" i="6"/>
  <c r="M123" i="6"/>
  <c r="P100" i="6"/>
  <c r="M100" i="6"/>
  <c r="Q85" i="6"/>
  <c r="N85" i="6"/>
  <c r="Q63" i="6"/>
  <c r="N63" i="6"/>
  <c r="Q59" i="6"/>
  <c r="N59" i="6"/>
  <c r="Q55" i="6"/>
  <c r="N55" i="6"/>
  <c r="P44" i="6"/>
  <c r="M44" i="6"/>
  <c r="P40" i="6"/>
  <c r="M40" i="6"/>
  <c r="M36" i="6"/>
  <c r="P36" i="6"/>
  <c r="P32" i="6"/>
  <c r="M32" i="6"/>
  <c r="Q28" i="6"/>
  <c r="N28" i="6"/>
  <c r="Q24" i="6"/>
  <c r="N24" i="6"/>
  <c r="M21" i="6"/>
  <c r="P21" i="6"/>
  <c r="Q17" i="6"/>
  <c r="N17" i="6"/>
  <c r="J134" i="6"/>
  <c r="K13" i="6"/>
  <c r="L13" i="6"/>
  <c r="Q10" i="6"/>
  <c r="N10" i="6"/>
  <c r="I122" i="6"/>
  <c r="Q122" i="6" s="1"/>
  <c r="Q119" i="6"/>
  <c r="N119" i="6"/>
  <c r="Q115" i="6"/>
  <c r="N115" i="6"/>
  <c r="Q111" i="6"/>
  <c r="N111" i="6"/>
  <c r="Q107" i="6"/>
  <c r="N107" i="6"/>
  <c r="Q103" i="6"/>
  <c r="N103" i="6"/>
  <c r="Q99" i="6"/>
  <c r="N99" i="6"/>
  <c r="Q95" i="6"/>
  <c r="N95" i="6"/>
  <c r="P92" i="6"/>
  <c r="M92" i="6"/>
  <c r="P85" i="6"/>
  <c r="M85" i="6"/>
  <c r="P78" i="6"/>
  <c r="M78" i="6"/>
  <c r="P71" i="6"/>
  <c r="M71" i="6"/>
  <c r="P67" i="6"/>
  <c r="M67" i="6"/>
  <c r="P63" i="6"/>
  <c r="M63" i="6"/>
  <c r="P59" i="6"/>
  <c r="M59" i="6"/>
  <c r="P55" i="6"/>
  <c r="M55" i="6"/>
  <c r="P51" i="6"/>
  <c r="M51" i="6"/>
  <c r="P47" i="6"/>
  <c r="M47" i="6"/>
  <c r="Q43" i="6"/>
  <c r="N43" i="6"/>
  <c r="Q39" i="6"/>
  <c r="N39" i="6"/>
  <c r="Q35" i="6"/>
  <c r="N35" i="6"/>
  <c r="J137" i="6"/>
  <c r="K31" i="6"/>
  <c r="L31" i="6"/>
  <c r="P28" i="6"/>
  <c r="M28" i="6"/>
  <c r="P24" i="6"/>
  <c r="M24" i="6"/>
  <c r="J135" i="6"/>
  <c r="K20" i="6"/>
  <c r="L20" i="6"/>
  <c r="P17" i="6"/>
  <c r="M17" i="6"/>
  <c r="I134" i="6"/>
  <c r="M10" i="6"/>
  <c r="P10" i="6"/>
  <c r="Q125" i="6"/>
  <c r="N125" i="6"/>
  <c r="K122" i="6"/>
  <c r="L122" i="6"/>
  <c r="P119" i="6"/>
  <c r="M119" i="6"/>
  <c r="P115" i="6"/>
  <c r="M115" i="6"/>
  <c r="P111" i="6"/>
  <c r="M111" i="6"/>
  <c r="P107" i="6"/>
  <c r="M107" i="6"/>
  <c r="P103" i="6"/>
  <c r="M103" i="6"/>
  <c r="P99" i="6"/>
  <c r="M99" i="6"/>
  <c r="M95" i="6"/>
  <c r="P95" i="6"/>
  <c r="J144" i="6"/>
  <c r="L91" i="6"/>
  <c r="K91" i="6"/>
  <c r="Q88" i="6"/>
  <c r="N88" i="6"/>
  <c r="J142" i="6"/>
  <c r="K84" i="6"/>
  <c r="L84" i="6"/>
  <c r="Q81" i="6"/>
  <c r="N81" i="6"/>
  <c r="K77" i="6"/>
  <c r="L77" i="6"/>
  <c r="Q74" i="6"/>
  <c r="N74" i="6"/>
  <c r="Q70" i="6"/>
  <c r="N70" i="6"/>
  <c r="Q66" i="6"/>
  <c r="N66" i="6"/>
  <c r="Q62" i="6"/>
  <c r="N62" i="6"/>
  <c r="Q58" i="6"/>
  <c r="N58" i="6"/>
  <c r="Q54" i="6"/>
  <c r="N54" i="6"/>
  <c r="Q50" i="6"/>
  <c r="N50" i="6"/>
  <c r="J138" i="6"/>
  <c r="L46" i="6"/>
  <c r="K46" i="6"/>
  <c r="P43" i="6"/>
  <c r="M43" i="6"/>
  <c r="M39" i="6"/>
  <c r="P39" i="6"/>
  <c r="M35" i="6"/>
  <c r="P35" i="6"/>
  <c r="Q27" i="6"/>
  <c r="N27" i="6"/>
  <c r="J136" i="6"/>
  <c r="K23" i="6"/>
  <c r="L23" i="6"/>
  <c r="Q16" i="6"/>
  <c r="N16" i="6"/>
  <c r="H134" i="6"/>
  <c r="K9" i="6"/>
  <c r="L9" i="6"/>
  <c r="M120" i="6"/>
  <c r="P120" i="6"/>
  <c r="P108" i="6"/>
  <c r="M108" i="6"/>
  <c r="Q92" i="6"/>
  <c r="N92" i="6"/>
  <c r="Q71" i="6"/>
  <c r="N71" i="6"/>
  <c r="Q47" i="6"/>
  <c r="N47" i="6"/>
  <c r="P125" i="6"/>
  <c r="M125" i="6"/>
  <c r="Q118" i="6"/>
  <c r="N118" i="6"/>
  <c r="Q110" i="6"/>
  <c r="N110" i="6"/>
  <c r="Q102" i="6"/>
  <c r="N102" i="6"/>
  <c r="P70" i="6"/>
  <c r="M70" i="6"/>
  <c r="P62" i="6"/>
  <c r="M62" i="6"/>
  <c r="P50" i="6"/>
  <c r="M50" i="6"/>
  <c r="Q42" i="6"/>
  <c r="N42" i="6"/>
  <c r="H137" i="6"/>
  <c r="J146" i="6"/>
  <c r="L124" i="6"/>
  <c r="K124" i="6"/>
  <c r="P118" i="6"/>
  <c r="M118" i="6"/>
  <c r="P114" i="6"/>
  <c r="M114" i="6"/>
  <c r="P106" i="6"/>
  <c r="M106" i="6"/>
  <c r="P98" i="6"/>
  <c r="M98" i="6"/>
  <c r="H144" i="6"/>
  <c r="Q87" i="6"/>
  <c r="N87" i="6"/>
  <c r="H140" i="6"/>
  <c r="Q69" i="6"/>
  <c r="N69" i="6"/>
  <c r="Q61" i="6"/>
  <c r="N61" i="6"/>
  <c r="Q53" i="6"/>
  <c r="N53" i="6"/>
  <c r="H138" i="6"/>
  <c r="M38" i="6"/>
  <c r="P38" i="6"/>
  <c r="Q30" i="6"/>
  <c r="N30" i="6"/>
  <c r="Q19" i="6"/>
  <c r="N19" i="6"/>
  <c r="P12" i="6"/>
  <c r="M12" i="6"/>
  <c r="Q121" i="6"/>
  <c r="N121" i="6"/>
  <c r="Q113" i="6"/>
  <c r="N113" i="6"/>
  <c r="Q109" i="6"/>
  <c r="N109" i="6"/>
  <c r="Q105" i="6"/>
  <c r="N105" i="6"/>
  <c r="Q101" i="6"/>
  <c r="N101" i="6"/>
  <c r="Q97" i="6"/>
  <c r="N97" i="6"/>
  <c r="J145" i="6"/>
  <c r="L93" i="6"/>
  <c r="K93" i="6"/>
  <c r="Q90" i="6"/>
  <c r="N90" i="6"/>
  <c r="P87" i="6"/>
  <c r="M87" i="6"/>
  <c r="Q83" i="6"/>
  <c r="N83" i="6"/>
  <c r="M80" i="6"/>
  <c r="P80" i="6"/>
  <c r="Q76" i="6"/>
  <c r="N76" i="6"/>
  <c r="P73" i="6"/>
  <c r="M73" i="6"/>
  <c r="P69" i="6"/>
  <c r="M69" i="6"/>
  <c r="P65" i="6"/>
  <c r="M65" i="6"/>
  <c r="P61" i="6"/>
  <c r="M61" i="6"/>
  <c r="M57" i="6"/>
  <c r="P57" i="6"/>
  <c r="P53" i="6"/>
  <c r="M53" i="6"/>
  <c r="P49" i="6"/>
  <c r="M49" i="6"/>
  <c r="Q45" i="6"/>
  <c r="N45" i="6"/>
  <c r="Q41" i="6"/>
  <c r="N41" i="6"/>
  <c r="Q37" i="6"/>
  <c r="N37" i="6"/>
  <c r="Q33" i="6"/>
  <c r="N33" i="6"/>
  <c r="M30" i="6"/>
  <c r="P30" i="6"/>
  <c r="M26" i="6"/>
  <c r="P26" i="6"/>
  <c r="Q22" i="6"/>
  <c r="N22" i="6"/>
  <c r="P19" i="6"/>
  <c r="M19" i="6"/>
  <c r="M15" i="6"/>
  <c r="P15" i="6"/>
  <c r="J133" i="6"/>
  <c r="K11" i="6"/>
  <c r="L11" i="6"/>
  <c r="P116" i="6"/>
  <c r="M116" i="6"/>
  <c r="P112" i="6"/>
  <c r="M112" i="6"/>
  <c r="P104" i="6"/>
  <c r="M104" i="6"/>
  <c r="P96" i="6"/>
  <c r="M96" i="6"/>
  <c r="I143" i="6"/>
  <c r="Q78" i="6"/>
  <c r="N78" i="6"/>
  <c r="Q67" i="6"/>
  <c r="N67" i="6"/>
  <c r="Q51" i="6"/>
  <c r="N51" i="6"/>
  <c r="Q114" i="6"/>
  <c r="N114" i="6"/>
  <c r="Q106" i="6"/>
  <c r="N106" i="6"/>
  <c r="Q98" i="6"/>
  <c r="N98" i="6"/>
  <c r="Q94" i="6"/>
  <c r="N94" i="6"/>
  <c r="P88" i="6"/>
  <c r="M88" i="6"/>
  <c r="P81" i="6"/>
  <c r="M81" i="6"/>
  <c r="P74" i="6"/>
  <c r="M74" i="6"/>
  <c r="P66" i="6"/>
  <c r="M66" i="6"/>
  <c r="P58" i="6"/>
  <c r="M58" i="6"/>
  <c r="Q38" i="6"/>
  <c r="N38" i="6"/>
  <c r="Q34" i="6"/>
  <c r="N34" i="6"/>
  <c r="P27" i="6"/>
  <c r="M27" i="6"/>
  <c r="I136" i="6"/>
  <c r="M16" i="6"/>
  <c r="P16" i="6"/>
  <c r="Q12" i="6"/>
  <c r="N12" i="6"/>
  <c r="P110" i="6"/>
  <c r="M110" i="6"/>
  <c r="P102" i="6"/>
  <c r="M102" i="6"/>
  <c r="P94" i="6"/>
  <c r="M94" i="6"/>
  <c r="Q80" i="6"/>
  <c r="N80" i="6"/>
  <c r="Q73" i="6"/>
  <c r="N73" i="6"/>
  <c r="Q65" i="6"/>
  <c r="N65" i="6"/>
  <c r="Q57" i="6"/>
  <c r="N57" i="6"/>
  <c r="Q49" i="6"/>
  <c r="N49" i="6"/>
  <c r="P42" i="6"/>
  <c r="M42" i="6"/>
  <c r="P34" i="6"/>
  <c r="M34" i="6"/>
  <c r="Q26" i="6"/>
  <c r="N26" i="6"/>
  <c r="Q15" i="6"/>
  <c r="N15" i="6"/>
  <c r="H132" i="6"/>
  <c r="Q117" i="6"/>
  <c r="N117" i="6"/>
  <c r="M121" i="6"/>
  <c r="P121" i="6"/>
  <c r="P117" i="6"/>
  <c r="M117" i="6"/>
  <c r="P113" i="6"/>
  <c r="M113" i="6"/>
  <c r="P109" i="6"/>
  <c r="M109" i="6"/>
  <c r="P105" i="6"/>
  <c r="M105" i="6"/>
  <c r="P101" i="6"/>
  <c r="M101" i="6"/>
  <c r="P97" i="6"/>
  <c r="M97" i="6"/>
  <c r="I145" i="6"/>
  <c r="P90" i="6"/>
  <c r="M90" i="6"/>
  <c r="Q86" i="6"/>
  <c r="N86" i="6"/>
  <c r="P83" i="6"/>
  <c r="M83" i="6"/>
  <c r="Q79" i="6"/>
  <c r="N79" i="6"/>
  <c r="P76" i="6"/>
  <c r="M76" i="6"/>
  <c r="Q72" i="6"/>
  <c r="N72" i="6"/>
  <c r="Q68" i="6"/>
  <c r="N68" i="6"/>
  <c r="Q64" i="6"/>
  <c r="N64" i="6"/>
  <c r="Q60" i="6"/>
  <c r="N60" i="6"/>
  <c r="Q56" i="6"/>
  <c r="N56" i="6"/>
  <c r="Q52" i="6"/>
  <c r="N52" i="6"/>
  <c r="Q48" i="6"/>
  <c r="N48" i="6"/>
  <c r="P45" i="6"/>
  <c r="M45" i="6"/>
  <c r="P41" i="6"/>
  <c r="M41" i="6"/>
  <c r="P37" i="6"/>
  <c r="M37" i="6"/>
  <c r="P33" i="6"/>
  <c r="M33" i="6"/>
  <c r="Q29" i="6"/>
  <c r="N29" i="6"/>
  <c r="Q25" i="6"/>
  <c r="N25" i="6"/>
  <c r="P22" i="6"/>
  <c r="M22" i="6"/>
  <c r="Q18" i="6"/>
  <c r="N18" i="6"/>
  <c r="Q14" i="6"/>
  <c r="N14" i="6"/>
  <c r="P54" i="6"/>
  <c r="M54" i="6"/>
  <c r="H136" i="6"/>
  <c r="Q123" i="6"/>
  <c r="N123" i="6"/>
  <c r="Q120" i="6"/>
  <c r="N120" i="6"/>
  <c r="Q116" i="6"/>
  <c r="N116" i="6"/>
  <c r="Q112" i="6"/>
  <c r="N112" i="6"/>
  <c r="Q108" i="6"/>
  <c r="N108" i="6"/>
  <c r="Q104" i="6"/>
  <c r="N104" i="6"/>
  <c r="Q100" i="6"/>
  <c r="N100" i="6"/>
  <c r="Q96" i="6"/>
  <c r="N96" i="6"/>
  <c r="L89" i="6"/>
  <c r="K89" i="6"/>
  <c r="P86" i="6"/>
  <c r="M86" i="6"/>
  <c r="J141" i="6"/>
  <c r="L82" i="6"/>
  <c r="K82" i="6"/>
  <c r="P79" i="6"/>
  <c r="M79" i="6"/>
  <c r="K75" i="6"/>
  <c r="L75" i="6"/>
  <c r="P72" i="6"/>
  <c r="M72" i="6"/>
  <c r="P68" i="6"/>
  <c r="M68" i="6"/>
  <c r="P64" i="6"/>
  <c r="M64" i="6"/>
  <c r="P60" i="6"/>
  <c r="M60" i="6"/>
  <c r="P56" i="6"/>
  <c r="M56" i="6"/>
  <c r="P52" i="6"/>
  <c r="M52" i="6"/>
  <c r="P48" i="6"/>
  <c r="M48" i="6"/>
  <c r="Q44" i="6"/>
  <c r="N44" i="6"/>
  <c r="Q40" i="6"/>
  <c r="N40" i="6"/>
  <c r="Q36" i="6"/>
  <c r="N36" i="6"/>
  <c r="Q32" i="6"/>
  <c r="N32" i="6"/>
  <c r="P29" i="6"/>
  <c r="M29" i="6"/>
  <c r="M25" i="6"/>
  <c r="P25" i="6"/>
  <c r="Q21" i="6"/>
  <c r="N21" i="6"/>
  <c r="P18" i="6"/>
  <c r="M18" i="6"/>
  <c r="P14" i="6"/>
  <c r="M14" i="6"/>
  <c r="H133" i="6"/>
  <c r="H146" i="6"/>
  <c r="H135" i="6"/>
  <c r="I132" i="6"/>
  <c r="I75" i="6"/>
  <c r="Q75" i="6" s="1"/>
  <c r="J139" i="6"/>
  <c r="I140" i="6"/>
  <c r="I137" i="6"/>
  <c r="I142" i="6"/>
  <c r="H9" i="6"/>
  <c r="P9" i="6" s="1"/>
  <c r="J132" i="6"/>
  <c r="H143" i="6"/>
  <c r="I144" i="6"/>
  <c r="I138" i="6"/>
  <c r="H122" i="6"/>
  <c r="P122" i="6" s="1"/>
  <c r="H139" i="6"/>
  <c r="I133" i="6"/>
  <c r="H141" i="6"/>
  <c r="I135" i="6"/>
  <c r="H145" i="6"/>
  <c r="H89" i="6"/>
  <c r="P89" i="6" s="1"/>
  <c r="J143" i="6"/>
  <c r="H142" i="6"/>
  <c r="I139" i="6"/>
  <c r="I146" i="6"/>
  <c r="I141" i="6"/>
  <c r="I77" i="6"/>
  <c r="Q77" i="6" s="1"/>
  <c r="J140" i="6"/>
  <c r="H75" i="6"/>
  <c r="P75" i="6" s="1"/>
  <c r="I20" i="6"/>
  <c r="Q20" i="6" s="1"/>
  <c r="H84" i="6"/>
  <c r="P84" i="6" s="1"/>
  <c r="I46" i="6"/>
  <c r="Q46" i="6" s="1"/>
  <c r="I124" i="6"/>
  <c r="Q124" i="6" s="1"/>
  <c r="I84" i="6"/>
  <c r="Q84" i="6" s="1"/>
  <c r="H124" i="6"/>
  <c r="P124" i="6" s="1"/>
  <c r="H11" i="6"/>
  <c r="P11" i="6" s="1"/>
  <c r="I11" i="6"/>
  <c r="Q11" i="6" s="1"/>
  <c r="H91" i="6"/>
  <c r="P91" i="6" s="1"/>
  <c r="I91" i="6"/>
  <c r="Q91" i="6" s="1"/>
  <c r="H31" i="6"/>
  <c r="P31" i="6" s="1"/>
  <c r="I31" i="6"/>
  <c r="Q31" i="6" s="1"/>
  <c r="H46" i="6"/>
  <c r="P46" i="6" s="1"/>
  <c r="H93" i="6"/>
  <c r="P93" i="6" s="1"/>
  <c r="I93" i="6"/>
  <c r="Q93" i="6" s="1"/>
  <c r="F8" i="6"/>
  <c r="H82" i="6"/>
  <c r="P82" i="6" s="1"/>
  <c r="I82" i="6"/>
  <c r="Q82" i="6" s="1"/>
  <c r="H23" i="6"/>
  <c r="P23" i="6" s="1"/>
  <c r="I23" i="6"/>
  <c r="Q23" i="6" s="1"/>
  <c r="I89" i="6"/>
  <c r="Q89" i="6" s="1"/>
  <c r="I13" i="6"/>
  <c r="Q13" i="6" s="1"/>
  <c r="E8" i="6"/>
  <c r="D8" i="6"/>
  <c r="H77" i="6"/>
  <c r="P77" i="6" s="1"/>
  <c r="H13" i="6"/>
  <c r="P13" i="6" s="1"/>
  <c r="I9" i="6"/>
  <c r="Q9" i="6" s="1"/>
  <c r="H20" i="6"/>
  <c r="P20" i="6" s="1"/>
  <c r="S8" i="6" l="1"/>
  <c r="T8" i="6"/>
  <c r="M124" i="6"/>
  <c r="N31" i="6"/>
  <c r="N84" i="6"/>
  <c r="N93" i="6"/>
  <c r="M46" i="6"/>
  <c r="N124" i="6"/>
  <c r="M20" i="6"/>
  <c r="N9" i="6"/>
  <c r="N46" i="6"/>
  <c r="N77" i="6"/>
  <c r="M93" i="6"/>
  <c r="N23" i="6"/>
  <c r="M23" i="6"/>
  <c r="N13" i="6"/>
  <c r="M91" i="6"/>
  <c r="M75" i="6"/>
  <c r="N11" i="6"/>
  <c r="M84" i="6"/>
  <c r="N91" i="6"/>
  <c r="N122" i="6"/>
  <c r="M31" i="6"/>
  <c r="M13" i="6"/>
  <c r="M9" i="6"/>
  <c r="M122" i="6"/>
  <c r="J147" i="6"/>
  <c r="J148" i="6" s="1"/>
  <c r="L8" i="6"/>
  <c r="K8" i="6"/>
  <c r="N89" i="6"/>
  <c r="M89" i="6"/>
  <c r="M11" i="6"/>
  <c r="M77" i="6"/>
  <c r="M82" i="6"/>
  <c r="N20" i="6"/>
  <c r="H147" i="6"/>
  <c r="H148" i="6" s="1"/>
  <c r="I147" i="6"/>
  <c r="I148" i="6" s="1"/>
  <c r="N75" i="6"/>
  <c r="N82" i="6"/>
  <c r="I8" i="6"/>
  <c r="Q8" i="6" s="1"/>
  <c r="H8" i="6"/>
  <c r="P8" i="6" s="1"/>
  <c r="N8" i="6" l="1"/>
  <c r="M8" i="6"/>
  <c r="C10" i="5"/>
  <c r="C9" i="5" s="1"/>
  <c r="H162" i="5" s="1"/>
  <c r="D10" i="5"/>
  <c r="E10" i="5"/>
  <c r="I10" i="5" s="1"/>
  <c r="F10" i="5"/>
  <c r="H11" i="5"/>
  <c r="I11" i="5"/>
  <c r="H12" i="5"/>
  <c r="I12" i="5"/>
  <c r="C13" i="5"/>
  <c r="H163" i="5" s="1"/>
  <c r="D13" i="5"/>
  <c r="E13" i="5"/>
  <c r="F13" i="5"/>
  <c r="T13" i="5" s="1"/>
  <c r="G13" i="5"/>
  <c r="H14" i="5"/>
  <c r="I14" i="5"/>
  <c r="H15" i="5"/>
  <c r="I15" i="5"/>
  <c r="H16" i="5"/>
  <c r="I16" i="5"/>
  <c r="H17" i="5"/>
  <c r="I17" i="5"/>
  <c r="H18" i="5"/>
  <c r="I18" i="5"/>
  <c r="H19" i="5"/>
  <c r="I19" i="5"/>
  <c r="H20" i="5"/>
  <c r="I20" i="5"/>
  <c r="H21" i="5"/>
  <c r="I21" i="5"/>
  <c r="C22" i="5"/>
  <c r="H164" i="5" s="1"/>
  <c r="D22" i="5"/>
  <c r="E22" i="5"/>
  <c r="F22" i="5"/>
  <c r="H23" i="5"/>
  <c r="I23" i="5"/>
  <c r="H24" i="5"/>
  <c r="I24" i="5"/>
  <c r="H25" i="5"/>
  <c r="I25" i="5"/>
  <c r="C26" i="5"/>
  <c r="H165" i="5" s="1"/>
  <c r="D26" i="5"/>
  <c r="E26" i="5"/>
  <c r="F26" i="5"/>
  <c r="G26" i="5"/>
  <c r="H27" i="5"/>
  <c r="I27" i="5"/>
  <c r="H28" i="5"/>
  <c r="I28" i="5"/>
  <c r="H29" i="5"/>
  <c r="I29" i="5"/>
  <c r="H30" i="5"/>
  <c r="I30" i="5"/>
  <c r="H31" i="5"/>
  <c r="I31" i="5"/>
  <c r="H32" i="5"/>
  <c r="I32" i="5"/>
  <c r="H33" i="5"/>
  <c r="I33" i="5"/>
  <c r="C34" i="5"/>
  <c r="H166" i="5" s="1"/>
  <c r="D34" i="5"/>
  <c r="E34" i="5"/>
  <c r="S34" i="5" s="1"/>
  <c r="F34" i="5"/>
  <c r="G34" i="5"/>
  <c r="H35" i="5"/>
  <c r="I35" i="5"/>
  <c r="H36" i="5"/>
  <c r="I36" i="5"/>
  <c r="C37" i="5"/>
  <c r="H167" i="5" s="1"/>
  <c r="D37" i="5"/>
  <c r="E37" i="5"/>
  <c r="F37" i="5"/>
  <c r="H38" i="5"/>
  <c r="I38" i="5"/>
  <c r="H39" i="5"/>
  <c r="I39" i="5"/>
  <c r="H40" i="5"/>
  <c r="I40" i="5"/>
  <c r="H41" i="5"/>
  <c r="I41" i="5"/>
  <c r="C42" i="5"/>
  <c r="H168" i="5" s="1"/>
  <c r="D42" i="5"/>
  <c r="E42" i="5"/>
  <c r="F42" i="5"/>
  <c r="H43" i="5"/>
  <c r="I43" i="5"/>
  <c r="C44" i="5"/>
  <c r="H169" i="5" s="1"/>
  <c r="D44" i="5"/>
  <c r="E44" i="5"/>
  <c r="S44" i="5" s="1"/>
  <c r="F44" i="5"/>
  <c r="T44" i="5" s="1"/>
  <c r="H45" i="5"/>
  <c r="I45" i="5"/>
  <c r="H46" i="5"/>
  <c r="I46" i="5"/>
  <c r="H47" i="5"/>
  <c r="I47" i="5"/>
  <c r="H48" i="5"/>
  <c r="I48" i="5"/>
  <c r="H49" i="5"/>
  <c r="I49" i="5"/>
  <c r="C50" i="5"/>
  <c r="H170" i="5" s="1"/>
  <c r="D50" i="5"/>
  <c r="E50" i="5"/>
  <c r="F50" i="5"/>
  <c r="G50" i="5"/>
  <c r="H51" i="5"/>
  <c r="I51" i="5"/>
  <c r="H52" i="5"/>
  <c r="I52" i="5"/>
  <c r="H53" i="5"/>
  <c r="I53" i="5"/>
  <c r="H54" i="5"/>
  <c r="I54" i="5"/>
  <c r="H55" i="5"/>
  <c r="I55" i="5"/>
  <c r="H56" i="5"/>
  <c r="I56" i="5"/>
  <c r="H57" i="5"/>
  <c r="I57" i="5"/>
  <c r="C58" i="5"/>
  <c r="H171" i="5" s="1"/>
  <c r="D58" i="5"/>
  <c r="E58" i="5"/>
  <c r="S58" i="5" s="1"/>
  <c r="F58" i="5"/>
  <c r="H59" i="5"/>
  <c r="I59" i="5"/>
  <c r="H60" i="5"/>
  <c r="I60" i="5"/>
  <c r="H61" i="5"/>
  <c r="I61" i="5"/>
  <c r="H62" i="5"/>
  <c r="I62" i="5"/>
  <c r="H63" i="5"/>
  <c r="I63" i="5"/>
  <c r="H64" i="5"/>
  <c r="I64" i="5"/>
  <c r="H65" i="5"/>
  <c r="I65" i="5"/>
  <c r="H66" i="5"/>
  <c r="I66" i="5"/>
  <c r="H67" i="5"/>
  <c r="I67" i="5"/>
  <c r="H68" i="5"/>
  <c r="I68" i="5"/>
  <c r="H69" i="5"/>
  <c r="I69" i="5"/>
  <c r="H70" i="5"/>
  <c r="I70" i="5"/>
  <c r="H71" i="5"/>
  <c r="I71" i="5"/>
  <c r="H72" i="5"/>
  <c r="I72" i="5"/>
  <c r="H73" i="5"/>
  <c r="I73" i="5"/>
  <c r="C74" i="5"/>
  <c r="H172" i="5" s="1"/>
  <c r="D74" i="5"/>
  <c r="E74" i="5"/>
  <c r="F74" i="5"/>
  <c r="T74" i="5" s="1"/>
  <c r="H75" i="5"/>
  <c r="I75" i="5"/>
  <c r="H76" i="5"/>
  <c r="I76" i="5"/>
  <c r="H77" i="5"/>
  <c r="I77" i="5"/>
  <c r="C78" i="5"/>
  <c r="H173" i="5" s="1"/>
  <c r="D78" i="5"/>
  <c r="E78" i="5"/>
  <c r="S78" i="5" s="1"/>
  <c r="F78" i="5"/>
  <c r="H79" i="5"/>
  <c r="I79" i="5"/>
  <c r="H80" i="5"/>
  <c r="I80" i="5"/>
  <c r="C81" i="5"/>
  <c r="H174" i="5" s="1"/>
  <c r="D81" i="5"/>
  <c r="E81" i="5"/>
  <c r="S81" i="5" s="1"/>
  <c r="F81" i="5"/>
  <c r="H82" i="5"/>
  <c r="I82" i="5"/>
  <c r="H83" i="5"/>
  <c r="I83" i="5"/>
  <c r="H84" i="5"/>
  <c r="I84" i="5"/>
  <c r="H85" i="5"/>
  <c r="I85" i="5"/>
  <c r="H86" i="5"/>
  <c r="I86" i="5"/>
  <c r="H87" i="5"/>
  <c r="I87" i="5"/>
  <c r="H88" i="5"/>
  <c r="I88" i="5"/>
  <c r="C89" i="5"/>
  <c r="H175" i="5" s="1"/>
  <c r="D89" i="5"/>
  <c r="E89" i="5"/>
  <c r="S89" i="5" s="1"/>
  <c r="F89" i="5"/>
  <c r="H90" i="5"/>
  <c r="I90" i="5"/>
  <c r="H91" i="5"/>
  <c r="I91" i="5"/>
  <c r="H92" i="5"/>
  <c r="I92" i="5"/>
  <c r="H93" i="5"/>
  <c r="I93" i="5"/>
  <c r="H94" i="5"/>
  <c r="I94" i="5"/>
  <c r="C95" i="5"/>
  <c r="H176" i="5" s="1"/>
  <c r="D95" i="5"/>
  <c r="E95" i="5"/>
  <c r="S95" i="5" s="1"/>
  <c r="F95" i="5"/>
  <c r="H96" i="5"/>
  <c r="I96" i="5"/>
  <c r="H97" i="5"/>
  <c r="I97" i="5"/>
  <c r="H98" i="5"/>
  <c r="I98" i="5"/>
  <c r="H99" i="5"/>
  <c r="I99" i="5"/>
  <c r="C100" i="5"/>
  <c r="D100" i="5"/>
  <c r="E100" i="5"/>
  <c r="S100" i="5" s="1"/>
  <c r="F100" i="5"/>
  <c r="H101" i="5"/>
  <c r="I101" i="5"/>
  <c r="H102" i="5"/>
  <c r="I102" i="5"/>
  <c r="H103" i="5"/>
  <c r="I103" i="5"/>
  <c r="H104" i="5"/>
  <c r="I104" i="5"/>
  <c r="H105" i="5"/>
  <c r="I105" i="5"/>
  <c r="C106" i="5"/>
  <c r="H178" i="5" s="1"/>
  <c r="D106" i="5"/>
  <c r="E106" i="5"/>
  <c r="F106" i="5"/>
  <c r="T106" i="5" s="1"/>
  <c r="H107" i="5"/>
  <c r="I107" i="5"/>
  <c r="C108" i="5"/>
  <c r="H179" i="5" s="1"/>
  <c r="D108" i="5"/>
  <c r="E108" i="5"/>
  <c r="S108" i="5" s="1"/>
  <c r="F108" i="5"/>
  <c r="H109" i="5"/>
  <c r="I109" i="5"/>
  <c r="H110" i="5"/>
  <c r="I110" i="5"/>
  <c r="H111" i="5"/>
  <c r="I111" i="5"/>
  <c r="H112" i="5"/>
  <c r="I112" i="5"/>
  <c r="H113" i="5"/>
  <c r="I113" i="5"/>
  <c r="H114" i="5"/>
  <c r="I114" i="5"/>
  <c r="H115" i="5"/>
  <c r="I115" i="5"/>
  <c r="H116" i="5"/>
  <c r="I116" i="5"/>
  <c r="C117" i="5"/>
  <c r="H180" i="5" s="1"/>
  <c r="D117" i="5"/>
  <c r="E117" i="5"/>
  <c r="S117" i="5" s="1"/>
  <c r="F117" i="5"/>
  <c r="H118" i="5"/>
  <c r="I118" i="5"/>
  <c r="C119" i="5"/>
  <c r="H181" i="5" s="1"/>
  <c r="D119" i="5"/>
  <c r="E119" i="5"/>
  <c r="F119" i="5"/>
  <c r="H120" i="5"/>
  <c r="I120" i="5"/>
  <c r="H121" i="5"/>
  <c r="I121" i="5"/>
  <c r="H122" i="5"/>
  <c r="I122" i="5"/>
  <c r="C123" i="5"/>
  <c r="H182" i="5" s="1"/>
  <c r="D123" i="5"/>
  <c r="E123" i="5"/>
  <c r="S123" i="5" s="1"/>
  <c r="F123" i="5"/>
  <c r="H124" i="5"/>
  <c r="I124" i="5"/>
  <c r="H125" i="5"/>
  <c r="I125" i="5"/>
  <c r="C126" i="5"/>
  <c r="H183" i="5" s="1"/>
  <c r="D126" i="5"/>
  <c r="E126" i="5"/>
  <c r="S126" i="5" s="1"/>
  <c r="F126" i="5"/>
  <c r="H127" i="5"/>
  <c r="I127" i="5"/>
  <c r="C128" i="5"/>
  <c r="H184" i="5" s="1"/>
  <c r="D128" i="5"/>
  <c r="E128" i="5"/>
  <c r="S128" i="5" s="1"/>
  <c r="F128" i="5"/>
  <c r="H129" i="5"/>
  <c r="I129" i="5"/>
  <c r="H130" i="5"/>
  <c r="I130" i="5"/>
  <c r="C131" i="5"/>
  <c r="H185" i="5" s="1"/>
  <c r="D131" i="5"/>
  <c r="E131" i="5"/>
  <c r="S131" i="5" s="1"/>
  <c r="F131" i="5"/>
  <c r="H132" i="5"/>
  <c r="I132" i="5"/>
  <c r="C133" i="5"/>
  <c r="D133" i="5"/>
  <c r="E133" i="5"/>
  <c r="S133" i="5" s="1"/>
  <c r="F133" i="5"/>
  <c r="G133" i="5"/>
  <c r="G131" i="5" s="1"/>
  <c r="H134" i="5"/>
  <c r="I134" i="5"/>
  <c r="H135" i="5"/>
  <c r="I135" i="5"/>
  <c r="H136" i="5"/>
  <c r="I136" i="5"/>
  <c r="H137" i="5"/>
  <c r="I137" i="5"/>
  <c r="H138" i="5"/>
  <c r="I138" i="5"/>
  <c r="H139" i="5"/>
  <c r="I139" i="5"/>
  <c r="H140" i="5"/>
  <c r="I140" i="5"/>
  <c r="H141" i="5"/>
  <c r="I141" i="5"/>
  <c r="H142" i="5"/>
  <c r="I142" i="5"/>
  <c r="C143" i="5"/>
  <c r="D143" i="5"/>
  <c r="E143" i="5"/>
  <c r="S143" i="5" s="1"/>
  <c r="F143" i="5"/>
  <c r="T143" i="5" s="1"/>
  <c r="H144" i="5"/>
  <c r="I144" i="5"/>
  <c r="H145" i="5"/>
  <c r="I145" i="5"/>
  <c r="C146" i="5"/>
  <c r="H186" i="5" s="1"/>
  <c r="D146" i="5"/>
  <c r="E146" i="5"/>
  <c r="S146" i="5" s="1"/>
  <c r="F146" i="5"/>
  <c r="T146" i="5" s="1"/>
  <c r="H147" i="5"/>
  <c r="I147" i="5"/>
  <c r="H148" i="5"/>
  <c r="I148" i="5"/>
  <c r="S74" i="5" l="1"/>
  <c r="T42" i="5"/>
  <c r="T26" i="5"/>
  <c r="S13" i="5"/>
  <c r="T10" i="5"/>
  <c r="T131" i="5"/>
  <c r="S22" i="5"/>
  <c r="T119" i="5"/>
  <c r="I126" i="5"/>
  <c r="T126" i="5"/>
  <c r="T123" i="5"/>
  <c r="T117" i="5"/>
  <c r="T100" i="5"/>
  <c r="T58" i="5"/>
  <c r="S42" i="5"/>
  <c r="S26" i="5"/>
  <c r="S10" i="5"/>
  <c r="H89" i="5"/>
  <c r="T89" i="5"/>
  <c r="S119" i="5"/>
  <c r="S106" i="5"/>
  <c r="T50" i="5"/>
  <c r="I37" i="5"/>
  <c r="Q37" i="5" s="1"/>
  <c r="T37" i="5"/>
  <c r="H22" i="5"/>
  <c r="P22" i="5" s="1"/>
  <c r="T22" i="5"/>
  <c r="I128" i="5"/>
  <c r="Q128" i="5" s="1"/>
  <c r="T128" i="5"/>
  <c r="T133" i="5"/>
  <c r="T108" i="5"/>
  <c r="H95" i="5"/>
  <c r="P95" i="5" s="1"/>
  <c r="T95" i="5"/>
  <c r="T81" i="5"/>
  <c r="T78" i="5"/>
  <c r="S50" i="5"/>
  <c r="S37" i="5"/>
  <c r="T34" i="5"/>
  <c r="I95" i="5"/>
  <c r="Q95" i="5" s="1"/>
  <c r="I89" i="5"/>
  <c r="Q89" i="5" s="1"/>
  <c r="L143" i="5"/>
  <c r="K143" i="5"/>
  <c r="P109" i="5"/>
  <c r="M109" i="5"/>
  <c r="P96" i="5"/>
  <c r="M96" i="5"/>
  <c r="P88" i="5"/>
  <c r="M88" i="5"/>
  <c r="J172" i="5"/>
  <c r="P63" i="5"/>
  <c r="M63" i="5"/>
  <c r="Q49" i="5"/>
  <c r="N49" i="5"/>
  <c r="L42" i="5"/>
  <c r="K42" i="5"/>
  <c r="I166" i="5"/>
  <c r="P140" i="5"/>
  <c r="M140" i="5"/>
  <c r="Q130" i="5"/>
  <c r="N130" i="5"/>
  <c r="Q122" i="5"/>
  <c r="N122" i="5"/>
  <c r="Q112" i="5"/>
  <c r="N112" i="5"/>
  <c r="I178" i="5"/>
  <c r="Q93" i="5"/>
  <c r="N93" i="5"/>
  <c r="Q77" i="5"/>
  <c r="N77" i="5"/>
  <c r="Q55" i="5"/>
  <c r="N55" i="5"/>
  <c r="Q36" i="5"/>
  <c r="N36" i="5"/>
  <c r="L13" i="5"/>
  <c r="K13" i="5"/>
  <c r="Q135" i="5"/>
  <c r="N135" i="5"/>
  <c r="P125" i="5"/>
  <c r="M125" i="5"/>
  <c r="P112" i="5"/>
  <c r="M112" i="5"/>
  <c r="P99" i="5"/>
  <c r="M99" i="5"/>
  <c r="P93" i="5"/>
  <c r="M93" i="5"/>
  <c r="P80" i="5"/>
  <c r="M80" i="5"/>
  <c r="Q48" i="5"/>
  <c r="N48" i="5"/>
  <c r="I168" i="5"/>
  <c r="Q29" i="5"/>
  <c r="N29" i="5"/>
  <c r="N20" i="5"/>
  <c r="Q20" i="5"/>
  <c r="J163" i="5"/>
  <c r="Q132" i="5"/>
  <c r="N132" i="5"/>
  <c r="N111" i="5"/>
  <c r="Q111" i="5"/>
  <c r="Q65" i="5"/>
  <c r="N65" i="5"/>
  <c r="N54" i="5"/>
  <c r="Q54" i="5"/>
  <c r="P48" i="5"/>
  <c r="M48" i="5"/>
  <c r="Q35" i="5"/>
  <c r="N35" i="5"/>
  <c r="I165" i="5"/>
  <c r="P16" i="5"/>
  <c r="M16" i="5"/>
  <c r="Q145" i="5"/>
  <c r="N145" i="5"/>
  <c r="Q138" i="5"/>
  <c r="N138" i="5"/>
  <c r="P124" i="5"/>
  <c r="M124" i="5"/>
  <c r="P121" i="5"/>
  <c r="M121" i="5"/>
  <c r="P118" i="5"/>
  <c r="M118" i="5"/>
  <c r="P115" i="5"/>
  <c r="M115" i="5"/>
  <c r="P111" i="5"/>
  <c r="M111" i="5"/>
  <c r="P105" i="5"/>
  <c r="M105" i="5"/>
  <c r="P101" i="5"/>
  <c r="M101" i="5"/>
  <c r="P98" i="5"/>
  <c r="M98" i="5"/>
  <c r="J176" i="5"/>
  <c r="P92" i="5"/>
  <c r="M92" i="5"/>
  <c r="J175" i="5"/>
  <c r="P86" i="5"/>
  <c r="M86" i="5"/>
  <c r="P82" i="5"/>
  <c r="M82" i="5"/>
  <c r="P79" i="5"/>
  <c r="M79" i="5"/>
  <c r="P76" i="5"/>
  <c r="M76" i="5"/>
  <c r="P73" i="5"/>
  <c r="M73" i="5"/>
  <c r="P69" i="5"/>
  <c r="M69" i="5"/>
  <c r="P65" i="5"/>
  <c r="M65" i="5"/>
  <c r="P61" i="5"/>
  <c r="M61" i="5"/>
  <c r="P54" i="5"/>
  <c r="M54" i="5"/>
  <c r="L50" i="5"/>
  <c r="K50" i="5"/>
  <c r="Q47" i="5"/>
  <c r="N47" i="5"/>
  <c r="I169" i="5"/>
  <c r="Q41" i="5"/>
  <c r="N41" i="5"/>
  <c r="P35" i="5"/>
  <c r="M35" i="5"/>
  <c r="Q32" i="5"/>
  <c r="N32" i="5"/>
  <c r="Q28" i="5"/>
  <c r="N28" i="5"/>
  <c r="L22" i="5"/>
  <c r="K22" i="5"/>
  <c r="Q19" i="5"/>
  <c r="N19" i="5"/>
  <c r="Q15" i="5"/>
  <c r="N15" i="5"/>
  <c r="D9" i="5"/>
  <c r="Q140" i="5"/>
  <c r="N140" i="5"/>
  <c r="J181" i="5"/>
  <c r="P56" i="5"/>
  <c r="M56" i="5"/>
  <c r="N21" i="5"/>
  <c r="Q21" i="5"/>
  <c r="J186" i="5"/>
  <c r="Q116" i="5"/>
  <c r="N116" i="5"/>
  <c r="Q99" i="5"/>
  <c r="N99" i="5"/>
  <c r="Q87" i="5"/>
  <c r="N87" i="5"/>
  <c r="Q80" i="5"/>
  <c r="N80" i="5"/>
  <c r="Q70" i="5"/>
  <c r="N70" i="5"/>
  <c r="Q62" i="5"/>
  <c r="N62" i="5"/>
  <c r="P45" i="5"/>
  <c r="M45" i="5"/>
  <c r="P17" i="5"/>
  <c r="M17" i="5"/>
  <c r="P130" i="5"/>
  <c r="M130" i="5"/>
  <c r="P122" i="5"/>
  <c r="M122" i="5"/>
  <c r="P116" i="5"/>
  <c r="M116" i="5"/>
  <c r="P102" i="5"/>
  <c r="M102" i="5"/>
  <c r="P87" i="5"/>
  <c r="M87" i="5"/>
  <c r="P77" i="5"/>
  <c r="M77" i="5"/>
  <c r="P70" i="5"/>
  <c r="M70" i="5"/>
  <c r="P62" i="5"/>
  <c r="M62" i="5"/>
  <c r="P55" i="5"/>
  <c r="M55" i="5"/>
  <c r="K169" i="5"/>
  <c r="K44" i="5"/>
  <c r="L44" i="5"/>
  <c r="P36" i="5"/>
  <c r="M36" i="5"/>
  <c r="J165" i="5"/>
  <c r="P23" i="5"/>
  <c r="M23" i="5"/>
  <c r="H10" i="5"/>
  <c r="P10" i="5" s="1"/>
  <c r="K10" i="5"/>
  <c r="Q10" i="5"/>
  <c r="L10" i="5"/>
  <c r="N10" i="5" s="1"/>
  <c r="P135" i="5"/>
  <c r="M135" i="5"/>
  <c r="Q129" i="5"/>
  <c r="N129" i="5"/>
  <c r="Q124" i="5"/>
  <c r="N124" i="5"/>
  <c r="Q118" i="5"/>
  <c r="N118" i="5"/>
  <c r="Q115" i="5"/>
  <c r="N115" i="5"/>
  <c r="Q105" i="5"/>
  <c r="N105" i="5"/>
  <c r="Q98" i="5"/>
  <c r="N98" i="5"/>
  <c r="Q92" i="5"/>
  <c r="N92" i="5"/>
  <c r="Q86" i="5"/>
  <c r="N86" i="5"/>
  <c r="Q79" i="5"/>
  <c r="N79" i="5"/>
  <c r="Q76" i="5"/>
  <c r="N76" i="5"/>
  <c r="Q69" i="5"/>
  <c r="N69" i="5"/>
  <c r="Q61" i="5"/>
  <c r="N61" i="5"/>
  <c r="P38" i="5"/>
  <c r="M38" i="5"/>
  <c r="P20" i="5"/>
  <c r="M20" i="5"/>
  <c r="P132" i="5"/>
  <c r="M132" i="5"/>
  <c r="P145" i="5"/>
  <c r="M145" i="5"/>
  <c r="P134" i="5"/>
  <c r="M134" i="5"/>
  <c r="L131" i="5"/>
  <c r="K131" i="5"/>
  <c r="K183" i="5"/>
  <c r="L126" i="5"/>
  <c r="K126" i="5"/>
  <c r="Q126" i="5"/>
  <c r="Q120" i="5"/>
  <c r="N120" i="5"/>
  <c r="K180" i="5"/>
  <c r="L117" i="5"/>
  <c r="K117" i="5"/>
  <c r="Q114" i="5"/>
  <c r="N114" i="5"/>
  <c r="Q110" i="5"/>
  <c r="N110" i="5"/>
  <c r="Q107" i="5"/>
  <c r="N107" i="5"/>
  <c r="Q104" i="5"/>
  <c r="N104" i="5"/>
  <c r="L100" i="5"/>
  <c r="K100" i="5"/>
  <c r="Q97" i="5"/>
  <c r="N97" i="5"/>
  <c r="I176" i="5"/>
  <c r="Q91" i="5"/>
  <c r="N91" i="5"/>
  <c r="I175" i="5"/>
  <c r="Q85" i="5"/>
  <c r="N85" i="5"/>
  <c r="K174" i="5"/>
  <c r="L81" i="5"/>
  <c r="K81" i="5"/>
  <c r="K78" i="5"/>
  <c r="L78" i="5"/>
  <c r="Q75" i="5"/>
  <c r="N75" i="5"/>
  <c r="N72" i="5"/>
  <c r="Q72" i="5"/>
  <c r="Q68" i="5"/>
  <c r="N68" i="5"/>
  <c r="Q64" i="5"/>
  <c r="N64" i="5"/>
  <c r="Q60" i="5"/>
  <c r="N60" i="5"/>
  <c r="Q57" i="5"/>
  <c r="N57" i="5"/>
  <c r="Q53" i="5"/>
  <c r="N53" i="5"/>
  <c r="J170" i="5"/>
  <c r="P47" i="5"/>
  <c r="M47" i="5"/>
  <c r="P41" i="5"/>
  <c r="M41" i="5"/>
  <c r="L37" i="5"/>
  <c r="K37" i="5"/>
  <c r="P32" i="5"/>
  <c r="M32" i="5"/>
  <c r="P28" i="5"/>
  <c r="M28" i="5"/>
  <c r="Q25" i="5"/>
  <c r="N25" i="5"/>
  <c r="J164" i="5"/>
  <c r="P19" i="5"/>
  <c r="M19" i="5"/>
  <c r="P15" i="5"/>
  <c r="M15" i="5"/>
  <c r="Q12" i="5"/>
  <c r="N12" i="5"/>
  <c r="L146" i="5"/>
  <c r="K146" i="5"/>
  <c r="N136" i="5"/>
  <c r="Q136" i="5"/>
  <c r="P113" i="5"/>
  <c r="M113" i="5"/>
  <c r="P103" i="5"/>
  <c r="M103" i="5"/>
  <c r="P90" i="5"/>
  <c r="M90" i="5"/>
  <c r="P71" i="5"/>
  <c r="M71" i="5"/>
  <c r="P59" i="5"/>
  <c r="M59" i="5"/>
  <c r="N45" i="5"/>
  <c r="Q45" i="5"/>
  <c r="Q30" i="5"/>
  <c r="N30" i="5"/>
  <c r="P24" i="5"/>
  <c r="M24" i="5"/>
  <c r="P11" i="5"/>
  <c r="M11" i="5"/>
  <c r="P136" i="5"/>
  <c r="M136" i="5"/>
  <c r="Q125" i="5"/>
  <c r="N125" i="5"/>
  <c r="L108" i="5"/>
  <c r="K108" i="5"/>
  <c r="I172" i="5"/>
  <c r="K171" i="5"/>
  <c r="L58" i="5"/>
  <c r="K58" i="5"/>
  <c r="P49" i="5"/>
  <c r="M49" i="5"/>
  <c r="J168" i="5"/>
  <c r="P30" i="5"/>
  <c r="M30" i="5"/>
  <c r="K26" i="5"/>
  <c r="L26" i="5"/>
  <c r="Q23" i="5"/>
  <c r="N23" i="5"/>
  <c r="Q139" i="5"/>
  <c r="N139" i="5"/>
  <c r="Q127" i="5"/>
  <c r="N127" i="5"/>
  <c r="J179" i="5"/>
  <c r="P66" i="5"/>
  <c r="M66" i="5"/>
  <c r="P51" i="5"/>
  <c r="M51" i="5"/>
  <c r="Q38" i="5"/>
  <c r="N38" i="5"/>
  <c r="Q16" i="5"/>
  <c r="N16" i="5"/>
  <c r="Q101" i="5"/>
  <c r="N101" i="5"/>
  <c r="Q82" i="5"/>
  <c r="N82" i="5"/>
  <c r="P33" i="5"/>
  <c r="M33" i="5"/>
  <c r="I163" i="5"/>
  <c r="Q148" i="5"/>
  <c r="N148" i="5"/>
  <c r="Q134" i="5"/>
  <c r="N134" i="5"/>
  <c r="P148" i="5"/>
  <c r="M148" i="5"/>
  <c r="P138" i="5"/>
  <c r="M138" i="5"/>
  <c r="Q147" i="5"/>
  <c r="N147" i="5"/>
  <c r="Q144" i="5"/>
  <c r="N144" i="5"/>
  <c r="Q141" i="5"/>
  <c r="N141" i="5"/>
  <c r="Q137" i="5"/>
  <c r="N137" i="5"/>
  <c r="J185" i="5"/>
  <c r="K184" i="5"/>
  <c r="L128" i="5"/>
  <c r="N128" i="5" s="1"/>
  <c r="K128" i="5"/>
  <c r="J183" i="5"/>
  <c r="J182" i="5"/>
  <c r="P120" i="5"/>
  <c r="M120" i="5"/>
  <c r="J180" i="5"/>
  <c r="P114" i="5"/>
  <c r="M114" i="5"/>
  <c r="P110" i="5"/>
  <c r="M110" i="5"/>
  <c r="P107" i="5"/>
  <c r="M107" i="5"/>
  <c r="P104" i="5"/>
  <c r="M104" i="5"/>
  <c r="P97" i="5"/>
  <c r="M97" i="5"/>
  <c r="P91" i="5"/>
  <c r="M91" i="5"/>
  <c r="P85" i="5"/>
  <c r="M85" i="5"/>
  <c r="J174" i="5"/>
  <c r="J173" i="5"/>
  <c r="P75" i="5"/>
  <c r="M75" i="5"/>
  <c r="P72" i="5"/>
  <c r="M72" i="5"/>
  <c r="P68" i="5"/>
  <c r="M68" i="5"/>
  <c r="P64" i="5"/>
  <c r="M64" i="5"/>
  <c r="P60" i="5"/>
  <c r="M60" i="5"/>
  <c r="P57" i="5"/>
  <c r="M57" i="5"/>
  <c r="P53" i="5"/>
  <c r="M53" i="5"/>
  <c r="I170" i="5"/>
  <c r="Q46" i="5"/>
  <c r="N46" i="5"/>
  <c r="Q43" i="5"/>
  <c r="N43" i="5"/>
  <c r="Q40" i="5"/>
  <c r="N40" i="5"/>
  <c r="J167" i="5"/>
  <c r="K166" i="5"/>
  <c r="L34" i="5"/>
  <c r="K34" i="5"/>
  <c r="Q31" i="5"/>
  <c r="N31" i="5"/>
  <c r="Q27" i="5"/>
  <c r="N27" i="5"/>
  <c r="P25" i="5"/>
  <c r="M25" i="5"/>
  <c r="I164" i="5"/>
  <c r="Q18" i="5"/>
  <c r="N18" i="5"/>
  <c r="Q14" i="5"/>
  <c r="N14" i="5"/>
  <c r="P12" i="5"/>
  <c r="M12" i="5"/>
  <c r="I184" i="5"/>
  <c r="J178" i="5"/>
  <c r="P94" i="5"/>
  <c r="M94" i="5"/>
  <c r="P84" i="5"/>
  <c r="M84" i="5"/>
  <c r="P67" i="5"/>
  <c r="M67" i="5"/>
  <c r="P52" i="5"/>
  <c r="M52" i="5"/>
  <c r="Q39" i="5"/>
  <c r="N39" i="5"/>
  <c r="Q17" i="5"/>
  <c r="N17" i="5"/>
  <c r="H133" i="5"/>
  <c r="P133" i="5" s="1"/>
  <c r="I181" i="5"/>
  <c r="Q102" i="5"/>
  <c r="N102" i="5"/>
  <c r="Q83" i="5"/>
  <c r="N83" i="5"/>
  <c r="Q66" i="5"/>
  <c r="N66" i="5"/>
  <c r="Q51" i="5"/>
  <c r="N51" i="5"/>
  <c r="P39" i="5"/>
  <c r="M39" i="5"/>
  <c r="P21" i="5"/>
  <c r="M21" i="5"/>
  <c r="I186" i="5"/>
  <c r="P83" i="5"/>
  <c r="M83" i="5"/>
  <c r="Q33" i="5"/>
  <c r="N33" i="5"/>
  <c r="P139" i="5"/>
  <c r="M139" i="5"/>
  <c r="P127" i="5"/>
  <c r="M127" i="5"/>
  <c r="Q121" i="5"/>
  <c r="N121" i="5"/>
  <c r="I179" i="5"/>
  <c r="K176" i="5"/>
  <c r="K95" i="5"/>
  <c r="L95" i="5"/>
  <c r="K175" i="5"/>
  <c r="L89" i="5"/>
  <c r="P89" i="5"/>
  <c r="K89" i="5"/>
  <c r="M89" i="5" s="1"/>
  <c r="Q73" i="5"/>
  <c r="N73" i="5"/>
  <c r="P29" i="5"/>
  <c r="M29" i="5"/>
  <c r="E9" i="5"/>
  <c r="Q142" i="5"/>
  <c r="N142" i="5"/>
  <c r="P129" i="5"/>
  <c r="M129" i="5"/>
  <c r="P142" i="5"/>
  <c r="M142" i="5"/>
  <c r="L123" i="5"/>
  <c r="K123" i="5"/>
  <c r="P147" i="5"/>
  <c r="M147" i="5"/>
  <c r="P144" i="5"/>
  <c r="M144" i="5"/>
  <c r="P141" i="5"/>
  <c r="M141" i="5"/>
  <c r="P137" i="5"/>
  <c r="M137" i="5"/>
  <c r="L133" i="5"/>
  <c r="K133" i="5"/>
  <c r="I185" i="5"/>
  <c r="J184" i="5"/>
  <c r="I183" i="5"/>
  <c r="L119" i="5"/>
  <c r="K119" i="5"/>
  <c r="I180" i="5"/>
  <c r="Q113" i="5"/>
  <c r="N113" i="5"/>
  <c r="Q109" i="5"/>
  <c r="N109" i="5"/>
  <c r="K106" i="5"/>
  <c r="L106" i="5"/>
  <c r="Q103" i="5"/>
  <c r="N103" i="5"/>
  <c r="Q96" i="5"/>
  <c r="N96" i="5"/>
  <c r="Q94" i="5"/>
  <c r="N94" i="5"/>
  <c r="Q90" i="5"/>
  <c r="N90" i="5"/>
  <c r="Q88" i="5"/>
  <c r="N88" i="5"/>
  <c r="Q84" i="5"/>
  <c r="N84" i="5"/>
  <c r="I174" i="5"/>
  <c r="I173" i="5"/>
  <c r="L74" i="5"/>
  <c r="K74" i="5"/>
  <c r="Q71" i="5"/>
  <c r="N71" i="5"/>
  <c r="Q67" i="5"/>
  <c r="N67" i="5"/>
  <c r="Q63" i="5"/>
  <c r="N63" i="5"/>
  <c r="Q59" i="5"/>
  <c r="N59" i="5"/>
  <c r="Q56" i="5"/>
  <c r="N56" i="5"/>
  <c r="Q52" i="5"/>
  <c r="N52" i="5"/>
  <c r="P46" i="5"/>
  <c r="M46" i="5"/>
  <c r="P43" i="5"/>
  <c r="M43" i="5"/>
  <c r="P40" i="5"/>
  <c r="M40" i="5"/>
  <c r="I167" i="5"/>
  <c r="J166" i="5"/>
  <c r="P31" i="5"/>
  <c r="M31" i="5"/>
  <c r="P27" i="5"/>
  <c r="M27" i="5"/>
  <c r="Q24" i="5"/>
  <c r="N24" i="5"/>
  <c r="P18" i="5"/>
  <c r="M18" i="5"/>
  <c r="P14" i="5"/>
  <c r="M14" i="5"/>
  <c r="Q11" i="5"/>
  <c r="N11" i="5"/>
  <c r="I106" i="5"/>
  <c r="Q106" i="5" s="1"/>
  <c r="K178" i="5"/>
  <c r="I108" i="5"/>
  <c r="Q108" i="5" s="1"/>
  <c r="K179" i="5"/>
  <c r="H13" i="5"/>
  <c r="P13" i="5" s="1"/>
  <c r="K163" i="5"/>
  <c r="H119" i="5"/>
  <c r="P119" i="5" s="1"/>
  <c r="K181" i="5"/>
  <c r="I74" i="5"/>
  <c r="Q74" i="5" s="1"/>
  <c r="K172" i="5"/>
  <c r="H26" i="5"/>
  <c r="P26" i="5" s="1"/>
  <c r="K165" i="5"/>
  <c r="I58" i="5"/>
  <c r="Q58" i="5" s="1"/>
  <c r="J171" i="5"/>
  <c r="I44" i="5"/>
  <c r="Q44" i="5" s="1"/>
  <c r="J169" i="5"/>
  <c r="H128" i="5"/>
  <c r="P128" i="5" s="1"/>
  <c r="I50" i="5"/>
  <c r="Q50" i="5" s="1"/>
  <c r="K170" i="5"/>
  <c r="I22" i="5"/>
  <c r="Q22" i="5" s="1"/>
  <c r="K164" i="5"/>
  <c r="I146" i="5"/>
  <c r="Q146" i="5" s="1"/>
  <c r="I123" i="5"/>
  <c r="Q123" i="5" s="1"/>
  <c r="K182" i="5"/>
  <c r="K177" i="5"/>
  <c r="H78" i="5"/>
  <c r="P78" i="5" s="1"/>
  <c r="K173" i="5"/>
  <c r="H37" i="5"/>
  <c r="P37" i="5" s="1"/>
  <c r="K167" i="5"/>
  <c r="H123" i="5"/>
  <c r="P123" i="5" s="1"/>
  <c r="I182" i="5"/>
  <c r="H100" i="5"/>
  <c r="P100" i="5" s="1"/>
  <c r="I177" i="5"/>
  <c r="H177" i="5"/>
  <c r="H42" i="5"/>
  <c r="P42" i="5" s="1"/>
  <c r="K168" i="5"/>
  <c r="H131" i="5"/>
  <c r="P131" i="5" s="1"/>
  <c r="K185" i="5"/>
  <c r="H58" i="5"/>
  <c r="P58" i="5" s="1"/>
  <c r="I171" i="5"/>
  <c r="H126" i="5"/>
  <c r="P126" i="5" s="1"/>
  <c r="H146" i="5"/>
  <c r="P146" i="5" s="1"/>
  <c r="K186" i="5"/>
  <c r="I143" i="5"/>
  <c r="Q143" i="5" s="1"/>
  <c r="J177" i="5"/>
  <c r="H50" i="5"/>
  <c r="P50" i="5" s="1"/>
  <c r="H34" i="5"/>
  <c r="P34" i="5" s="1"/>
  <c r="I133" i="5"/>
  <c r="Q133" i="5" s="1"/>
  <c r="H108" i="5"/>
  <c r="P108" i="5" s="1"/>
  <c r="H74" i="5"/>
  <c r="P74" i="5" s="1"/>
  <c r="I26" i="5"/>
  <c r="Q26" i="5" s="1"/>
  <c r="F9" i="5"/>
  <c r="H117" i="5"/>
  <c r="P117" i="5" s="1"/>
  <c r="I100" i="5"/>
  <c r="Q100" i="5" s="1"/>
  <c r="H81" i="5"/>
  <c r="P81" i="5" s="1"/>
  <c r="I78" i="5"/>
  <c r="Q78" i="5" s="1"/>
  <c r="I42" i="5"/>
  <c r="Q42" i="5" s="1"/>
  <c r="H106" i="5"/>
  <c r="P106" i="5" s="1"/>
  <c r="H143" i="5"/>
  <c r="P143" i="5" s="1"/>
  <c r="H44" i="5"/>
  <c r="P44" i="5" s="1"/>
  <c r="C8" i="5"/>
  <c r="H187" i="5" s="1"/>
  <c r="I131" i="5"/>
  <c r="Q131" i="5" s="1"/>
  <c r="I34" i="5"/>
  <c r="Q34" i="5" s="1"/>
  <c r="I13" i="5"/>
  <c r="Q13" i="5" s="1"/>
  <c r="I119" i="5"/>
  <c r="Q119" i="5" s="1"/>
  <c r="I117" i="5"/>
  <c r="Q117" i="5" s="1"/>
  <c r="I81" i="5"/>
  <c r="Q81" i="5" s="1"/>
  <c r="N89" i="5" l="1"/>
  <c r="S9" i="5"/>
  <c r="N126" i="5"/>
  <c r="M22" i="5"/>
  <c r="N95" i="5"/>
  <c r="M95" i="5"/>
  <c r="N37" i="5"/>
  <c r="T9" i="5"/>
  <c r="M133" i="5"/>
  <c r="N146" i="5"/>
  <c r="M108" i="5"/>
  <c r="M128" i="5"/>
  <c r="M126" i="5"/>
  <c r="N133" i="5"/>
  <c r="N74" i="5"/>
  <c r="N78" i="5"/>
  <c r="N50" i="5"/>
  <c r="N119" i="5"/>
  <c r="M34" i="5"/>
  <c r="M146" i="5"/>
  <c r="M78" i="5"/>
  <c r="J162" i="5"/>
  <c r="N117" i="5"/>
  <c r="M37" i="5"/>
  <c r="N106" i="5"/>
  <c r="N34" i="5"/>
  <c r="M26" i="5"/>
  <c r="N108" i="5"/>
  <c r="M143" i="5"/>
  <c r="M117" i="5"/>
  <c r="K9" i="5"/>
  <c r="L9" i="5"/>
  <c r="N22" i="5"/>
  <c r="M123" i="5"/>
  <c r="M58" i="5"/>
  <c r="M81" i="5"/>
  <c r="M100" i="5"/>
  <c r="M42" i="5"/>
  <c r="N143" i="5"/>
  <c r="I162" i="5"/>
  <c r="E8" i="5"/>
  <c r="N26" i="5"/>
  <c r="M44" i="5"/>
  <c r="D8" i="5"/>
  <c r="M119" i="5"/>
  <c r="N58" i="5"/>
  <c r="N81" i="5"/>
  <c r="N100" i="5"/>
  <c r="M131" i="5"/>
  <c r="M10" i="5"/>
  <c r="M50" i="5"/>
  <c r="M13" i="5"/>
  <c r="N42" i="5"/>
  <c r="M74" i="5"/>
  <c r="M106" i="5"/>
  <c r="N123" i="5"/>
  <c r="N131" i="5"/>
  <c r="N44" i="5"/>
  <c r="N13" i="5"/>
  <c r="H9" i="5"/>
  <c r="P9" i="5" s="1"/>
  <c r="K162" i="5"/>
  <c r="F8" i="5"/>
  <c r="I9" i="5"/>
  <c r="Q9" i="5" s="1"/>
  <c r="S8" i="5" l="1"/>
  <c r="M9" i="5"/>
  <c r="T8" i="5"/>
  <c r="J187" i="5"/>
  <c r="I187" i="5"/>
  <c r="K8" i="5"/>
  <c r="L8" i="5"/>
  <c r="N8" i="5" s="1"/>
  <c r="N9" i="5"/>
  <c r="H8" i="5"/>
  <c r="P8" i="5" s="1"/>
  <c r="K187" i="5"/>
  <c r="I8" i="5"/>
  <c r="Q8" i="5" s="1"/>
  <c r="F9" i="4"/>
  <c r="H10" i="4"/>
  <c r="I10" i="4"/>
  <c r="F11" i="4"/>
  <c r="T11" i="4" s="1"/>
  <c r="H12" i="4"/>
  <c r="I12" i="4"/>
  <c r="F13" i="4"/>
  <c r="H14" i="4"/>
  <c r="I14" i="4"/>
  <c r="H15" i="4"/>
  <c r="I15" i="4"/>
  <c r="H16" i="4"/>
  <c r="I16" i="4"/>
  <c r="H17" i="4"/>
  <c r="I17" i="4"/>
  <c r="F18" i="4"/>
  <c r="T18" i="4" s="1"/>
  <c r="H19" i="4"/>
  <c r="I19" i="4"/>
  <c r="H20" i="4"/>
  <c r="I20" i="4"/>
  <c r="H21" i="4"/>
  <c r="I21" i="4"/>
  <c r="H22" i="4"/>
  <c r="I22" i="4"/>
  <c r="H23" i="4"/>
  <c r="I23" i="4"/>
  <c r="H24" i="4"/>
  <c r="I24" i="4"/>
  <c r="H25" i="4"/>
  <c r="I25" i="4"/>
  <c r="H26" i="4"/>
  <c r="I26" i="4"/>
  <c r="H27" i="4"/>
  <c r="I27" i="4"/>
  <c r="H28" i="4"/>
  <c r="I28" i="4"/>
  <c r="H29" i="4"/>
  <c r="I29" i="4"/>
  <c r="F30" i="4"/>
  <c r="T30" i="4" s="1"/>
  <c r="I30" i="4"/>
  <c r="H31" i="4"/>
  <c r="I31" i="4"/>
  <c r="F32" i="4"/>
  <c r="H33" i="4"/>
  <c r="I33" i="4"/>
  <c r="F34" i="4"/>
  <c r="H35" i="4"/>
  <c r="I35" i="4"/>
  <c r="H36" i="4"/>
  <c r="I36" i="4"/>
  <c r="H37" i="4"/>
  <c r="I37" i="4"/>
  <c r="H38" i="4"/>
  <c r="I38" i="4"/>
  <c r="H39" i="4"/>
  <c r="I39" i="4"/>
  <c r="H40" i="4"/>
  <c r="I40" i="4"/>
  <c r="H41" i="4"/>
  <c r="I41" i="4"/>
  <c r="H42" i="4"/>
  <c r="I42" i="4"/>
  <c r="H43" i="4"/>
  <c r="I43" i="4"/>
  <c r="F44" i="4"/>
  <c r="T44" i="4" s="1"/>
  <c r="H45" i="4"/>
  <c r="I45" i="4"/>
  <c r="F46" i="4"/>
  <c r="H47" i="4"/>
  <c r="I47" i="4"/>
  <c r="H48" i="4"/>
  <c r="I48" i="4"/>
  <c r="F49" i="4"/>
  <c r="T49" i="4" s="1"/>
  <c r="H50" i="4"/>
  <c r="I50" i="4"/>
  <c r="C9" i="3"/>
  <c r="D9" i="3"/>
  <c r="E9" i="3"/>
  <c r="F9" i="3"/>
  <c r="T9" i="3" s="1"/>
  <c r="C11" i="3"/>
  <c r="D11" i="3"/>
  <c r="E11" i="3"/>
  <c r="F11" i="3"/>
  <c r="T11" i="3" s="1"/>
  <c r="C13" i="3"/>
  <c r="D13" i="3"/>
  <c r="E13" i="3"/>
  <c r="F13" i="3"/>
  <c r="C45" i="3"/>
  <c r="D45" i="3"/>
  <c r="E45" i="3"/>
  <c r="F45" i="3"/>
  <c r="T45" i="3" s="1"/>
  <c r="C67" i="3"/>
  <c r="D67" i="3"/>
  <c r="E67" i="3"/>
  <c r="F67" i="3"/>
  <c r="T67" i="3" s="1"/>
  <c r="C69" i="3"/>
  <c r="D69" i="3"/>
  <c r="E69" i="3"/>
  <c r="F69" i="3"/>
  <c r="T69" i="3" s="1"/>
  <c r="C77" i="3"/>
  <c r="D77" i="3"/>
  <c r="E77" i="3"/>
  <c r="F77" i="3"/>
  <c r="T77" i="3" s="1"/>
  <c r="C87" i="3"/>
  <c r="D87" i="3"/>
  <c r="E87" i="3"/>
  <c r="F87" i="3"/>
  <c r="T87" i="3" s="1"/>
  <c r="C98" i="3"/>
  <c r="D98" i="3"/>
  <c r="E98" i="3"/>
  <c r="F98" i="3"/>
  <c r="T98" i="3" s="1"/>
  <c r="C100" i="3"/>
  <c r="D100" i="3"/>
  <c r="E100" i="3"/>
  <c r="F100" i="3"/>
  <c r="T100" i="3" s="1"/>
  <c r="C106" i="3"/>
  <c r="D106" i="3"/>
  <c r="E106" i="3"/>
  <c r="F106" i="3"/>
  <c r="T106" i="3" s="1"/>
  <c r="H46" i="4" l="1"/>
  <c r="T46" i="4"/>
  <c r="H9" i="4"/>
  <c r="P9" i="4" s="1"/>
  <c r="T9" i="4"/>
  <c r="I13" i="4"/>
  <c r="T13" i="4"/>
  <c r="I32" i="4"/>
  <c r="T32" i="4"/>
  <c r="H34" i="4"/>
  <c r="T34" i="4"/>
  <c r="S100" i="3"/>
  <c r="S87" i="3"/>
  <c r="S69" i="3"/>
  <c r="S45" i="3"/>
  <c r="S11" i="3"/>
  <c r="T13" i="3"/>
  <c r="S106" i="3"/>
  <c r="S98" i="3"/>
  <c r="S77" i="3"/>
  <c r="S67" i="3"/>
  <c r="S13" i="3"/>
  <c r="S9" i="3"/>
  <c r="I77" i="3"/>
  <c r="Q77" i="3" s="1"/>
  <c r="H77" i="3"/>
  <c r="P77" i="3" s="1"/>
  <c r="L77" i="3"/>
  <c r="K77" i="3"/>
  <c r="I67" i="3"/>
  <c r="Q67" i="3" s="1"/>
  <c r="K67" i="3"/>
  <c r="H67" i="3"/>
  <c r="P67" i="3"/>
  <c r="L67" i="3"/>
  <c r="H100" i="3"/>
  <c r="P100" i="3" s="1"/>
  <c r="L100" i="3"/>
  <c r="K100" i="3"/>
  <c r="I100" i="3"/>
  <c r="Q100" i="3" s="1"/>
  <c r="I87" i="3"/>
  <c r="Q87" i="3" s="1"/>
  <c r="H87" i="3"/>
  <c r="P87" i="3" s="1"/>
  <c r="L87" i="3"/>
  <c r="K87" i="3"/>
  <c r="I69" i="3"/>
  <c r="Q69" i="3" s="1"/>
  <c r="H69" i="3"/>
  <c r="P69" i="3" s="1"/>
  <c r="L69" i="3"/>
  <c r="K69" i="3"/>
  <c r="I45" i="3"/>
  <c r="Q45" i="3" s="1"/>
  <c r="L45" i="3"/>
  <c r="K45" i="3"/>
  <c r="H45" i="3"/>
  <c r="P45" i="3" s="1"/>
  <c r="K11" i="3"/>
  <c r="I11" i="3"/>
  <c r="Q11" i="3" s="1"/>
  <c r="H11" i="3"/>
  <c r="P11" i="3" s="1"/>
  <c r="L11" i="3"/>
  <c r="I106" i="3"/>
  <c r="Q106" i="3" s="1"/>
  <c r="L106" i="3"/>
  <c r="H106" i="3"/>
  <c r="P106" i="3" s="1"/>
  <c r="K106" i="3"/>
  <c r="I98" i="3"/>
  <c r="Q98" i="3" s="1"/>
  <c r="L98" i="3"/>
  <c r="H98" i="3"/>
  <c r="P98" i="3" s="1"/>
  <c r="K98" i="3"/>
  <c r="K13" i="3"/>
  <c r="I13" i="3"/>
  <c r="Q13" i="3" s="1"/>
  <c r="L13" i="3"/>
  <c r="H13" i="3"/>
  <c r="P13" i="3" s="1"/>
  <c r="H9" i="3"/>
  <c r="P9" i="3" s="1"/>
  <c r="K9" i="3"/>
  <c r="I9" i="3"/>
  <c r="Q9" i="3" s="1"/>
  <c r="L9" i="3"/>
  <c r="I46" i="4"/>
  <c r="H13" i="4"/>
  <c r="P13" i="4" s="1"/>
  <c r="Q39" i="4"/>
  <c r="N39" i="4"/>
  <c r="P20" i="4"/>
  <c r="M20" i="4"/>
  <c r="P43" i="4"/>
  <c r="M43" i="4"/>
  <c r="Q42" i="4"/>
  <c r="N42" i="4"/>
  <c r="P19" i="4"/>
  <c r="M19" i="4"/>
  <c r="L34" i="4"/>
  <c r="P34" i="4"/>
  <c r="K34" i="4"/>
  <c r="M34" i="4" s="1"/>
  <c r="Q22" i="4"/>
  <c r="N22" i="4"/>
  <c r="P50" i="4"/>
  <c r="M50" i="4"/>
  <c r="K63" i="4"/>
  <c r="L46" i="4"/>
  <c r="N46" i="4" s="1"/>
  <c r="K46" i="4"/>
  <c r="M46" i="4" s="1"/>
  <c r="Q46" i="4"/>
  <c r="P46" i="4"/>
  <c r="Q41" i="4"/>
  <c r="N41" i="4"/>
  <c r="Q37" i="4"/>
  <c r="N37" i="4"/>
  <c r="Q33" i="4"/>
  <c r="N33" i="4"/>
  <c r="L30" i="4"/>
  <c r="N30" i="4" s="1"/>
  <c r="K30" i="4"/>
  <c r="Q30" i="4"/>
  <c r="P26" i="4"/>
  <c r="M26" i="4"/>
  <c r="P22" i="4"/>
  <c r="M22" i="4"/>
  <c r="Q17" i="4"/>
  <c r="N17" i="4"/>
  <c r="Q47" i="4"/>
  <c r="N47" i="4"/>
  <c r="P28" i="4"/>
  <c r="M28" i="4"/>
  <c r="P35" i="4"/>
  <c r="M35" i="4"/>
  <c r="Q19" i="4"/>
  <c r="N19" i="4"/>
  <c r="P31" i="4"/>
  <c r="M31" i="4"/>
  <c r="Q10" i="4"/>
  <c r="N10" i="4"/>
  <c r="P10" i="4"/>
  <c r="M10" i="4"/>
  <c r="K49" i="4"/>
  <c r="L49" i="4"/>
  <c r="Q45" i="4"/>
  <c r="N45" i="4"/>
  <c r="P41" i="4"/>
  <c r="M41" i="4"/>
  <c r="P37" i="4"/>
  <c r="M37" i="4"/>
  <c r="P33" i="4"/>
  <c r="M33" i="4"/>
  <c r="Q29" i="4"/>
  <c r="N29" i="4"/>
  <c r="Q25" i="4"/>
  <c r="N25" i="4"/>
  <c r="Q21" i="4"/>
  <c r="N21" i="4"/>
  <c r="P17" i="4"/>
  <c r="M17" i="4"/>
  <c r="K9" i="4"/>
  <c r="M9" i="4" s="1"/>
  <c r="L9" i="4"/>
  <c r="Q35" i="4"/>
  <c r="N35" i="4"/>
  <c r="Q15" i="4"/>
  <c r="N15" i="4"/>
  <c r="P47" i="4"/>
  <c r="M47" i="4"/>
  <c r="L11" i="4"/>
  <c r="K11" i="4"/>
  <c r="P42" i="4"/>
  <c r="M42" i="4"/>
  <c r="Q26" i="4"/>
  <c r="N26" i="4"/>
  <c r="P14" i="4"/>
  <c r="M14" i="4"/>
  <c r="Q48" i="4"/>
  <c r="N48" i="4"/>
  <c r="P45" i="4"/>
  <c r="M45" i="4"/>
  <c r="Q40" i="4"/>
  <c r="N40" i="4"/>
  <c r="Q36" i="4"/>
  <c r="N36" i="4"/>
  <c r="P29" i="4"/>
  <c r="M29" i="4"/>
  <c r="P25" i="4"/>
  <c r="M25" i="4"/>
  <c r="P21" i="4"/>
  <c r="M21" i="4"/>
  <c r="Q16" i="4"/>
  <c r="N16" i="4"/>
  <c r="K57" i="4"/>
  <c r="K13" i="4"/>
  <c r="Q13" i="4"/>
  <c r="L13" i="4"/>
  <c r="N13" i="4" s="1"/>
  <c r="Q43" i="4"/>
  <c r="N43" i="4"/>
  <c r="K60" i="4"/>
  <c r="Q32" i="4"/>
  <c r="K32" i="4"/>
  <c r="L32" i="4"/>
  <c r="N32" i="4" s="1"/>
  <c r="P24" i="4"/>
  <c r="M24" i="4"/>
  <c r="P12" i="4"/>
  <c r="M12" i="4"/>
  <c r="P39" i="4"/>
  <c r="M39" i="4"/>
  <c r="Q31" i="4"/>
  <c r="N31" i="4"/>
  <c r="Q27" i="4"/>
  <c r="N27" i="4"/>
  <c r="Q23" i="4"/>
  <c r="N23" i="4"/>
  <c r="P15" i="4"/>
  <c r="M15" i="4"/>
  <c r="Q38" i="4"/>
  <c r="N38" i="4"/>
  <c r="P27" i="4"/>
  <c r="M27" i="4"/>
  <c r="P23" i="4"/>
  <c r="M23" i="4"/>
  <c r="Q14" i="4"/>
  <c r="N14" i="4"/>
  <c r="Q50" i="4"/>
  <c r="N50" i="4"/>
  <c r="P38" i="4"/>
  <c r="M38" i="4"/>
  <c r="L18" i="4"/>
  <c r="K18" i="4"/>
  <c r="P48" i="4"/>
  <c r="M48" i="4"/>
  <c r="L44" i="4"/>
  <c r="K44" i="4"/>
  <c r="P40" i="4"/>
  <c r="M40" i="4"/>
  <c r="P36" i="4"/>
  <c r="M36" i="4"/>
  <c r="H32" i="4"/>
  <c r="P32" i="4" s="1"/>
  <c r="Q28" i="4"/>
  <c r="N28" i="4"/>
  <c r="Q24" i="4"/>
  <c r="N24" i="4"/>
  <c r="Q20" i="4"/>
  <c r="N20" i="4"/>
  <c r="P16" i="4"/>
  <c r="M16" i="4"/>
  <c r="Q12" i="4"/>
  <c r="N12" i="4"/>
  <c r="M8" i="5"/>
  <c r="F8" i="3"/>
  <c r="D8" i="3"/>
  <c r="C8" i="3"/>
  <c r="E8" i="3"/>
  <c r="H11" i="4"/>
  <c r="P11" i="4" s="1"/>
  <c r="K56" i="4"/>
  <c r="H49" i="4"/>
  <c r="P49" i="4" s="1"/>
  <c r="K64" i="4"/>
  <c r="F8" i="4"/>
  <c r="T8" i="4" s="1"/>
  <c r="K55" i="4"/>
  <c r="H18" i="4"/>
  <c r="P18" i="4" s="1"/>
  <c r="K58" i="4"/>
  <c r="H30" i="4"/>
  <c r="P30" i="4" s="1"/>
  <c r="K59" i="4"/>
  <c r="I34" i="4"/>
  <c r="Q34" i="4" s="1"/>
  <c r="K61" i="4"/>
  <c r="H44" i="4"/>
  <c r="P44" i="4" s="1"/>
  <c r="K62" i="4"/>
  <c r="I49" i="4"/>
  <c r="Q49" i="4" s="1"/>
  <c r="I9" i="4"/>
  <c r="Q9" i="4" s="1"/>
  <c r="I44" i="4"/>
  <c r="Q44" i="4" s="1"/>
  <c r="I18" i="4"/>
  <c r="Q18" i="4" s="1"/>
  <c r="I11" i="4"/>
  <c r="Q11" i="4" s="1"/>
  <c r="M9" i="3" l="1"/>
  <c r="N98" i="3"/>
  <c r="M100" i="3"/>
  <c r="M49" i="4"/>
  <c r="M13" i="4"/>
  <c r="M45" i="3"/>
  <c r="T8" i="3"/>
  <c r="M106" i="3"/>
  <c r="M77" i="3"/>
  <c r="M87" i="3"/>
  <c r="N67" i="3"/>
  <c r="N77" i="3"/>
  <c r="N87" i="3"/>
  <c r="M11" i="3"/>
  <c r="M69" i="3"/>
  <c r="N13" i="3"/>
  <c r="M98" i="3"/>
  <c r="N106" i="3"/>
  <c r="N69" i="3"/>
  <c r="M67" i="3"/>
  <c r="N9" i="3"/>
  <c r="I8" i="3"/>
  <c r="Q8" i="3" s="1"/>
  <c r="L8" i="3"/>
  <c r="K8" i="3"/>
  <c r="H8" i="3"/>
  <c r="P8" i="3" s="1"/>
  <c r="M13" i="3"/>
  <c r="N100" i="3"/>
  <c r="S8" i="3"/>
  <c r="N45" i="3"/>
  <c r="N11" i="3"/>
  <c r="M32" i="4"/>
  <c r="N18" i="4"/>
  <c r="N49" i="4"/>
  <c r="M30" i="4"/>
  <c r="M18" i="4"/>
  <c r="M44" i="4"/>
  <c r="N11" i="4"/>
  <c r="N9" i="4"/>
  <c r="N34" i="4"/>
  <c r="M11" i="4"/>
  <c r="K8" i="4"/>
  <c r="L8" i="4"/>
  <c r="N44" i="4"/>
  <c r="H8" i="4"/>
  <c r="P8" i="4" s="1"/>
  <c r="K65" i="4"/>
  <c r="I8" i="4"/>
  <c r="Q8" i="4" s="1"/>
  <c r="N8" i="3" l="1"/>
  <c r="M8" i="3"/>
  <c r="M8" i="4"/>
  <c r="N8" i="4"/>
  <c r="D9" i="2"/>
  <c r="I107" i="2" s="1"/>
  <c r="H25" i="2" l="1"/>
  <c r="I25" i="2"/>
  <c r="R25" i="2" l="1"/>
  <c r="O25" i="2"/>
  <c r="Q25" i="2"/>
  <c r="N25" i="2"/>
  <c r="I10" i="2"/>
  <c r="I11" i="2"/>
  <c r="I12" i="2"/>
  <c r="I13" i="2"/>
  <c r="I14" i="2"/>
  <c r="I15" i="2"/>
  <c r="I16" i="2"/>
  <c r="I17" i="2"/>
  <c r="I18" i="2"/>
  <c r="I19" i="2"/>
  <c r="I20" i="2"/>
  <c r="I21" i="2"/>
  <c r="I22" i="2"/>
  <c r="I23" i="2"/>
  <c r="I24" i="2"/>
  <c r="I27" i="2"/>
  <c r="I28" i="2"/>
  <c r="I30" i="2"/>
  <c r="I31" i="2"/>
  <c r="I32" i="2"/>
  <c r="I33" i="2"/>
  <c r="I35" i="2"/>
  <c r="I37" i="2"/>
  <c r="I38" i="2"/>
  <c r="I39" i="2"/>
  <c r="I40" i="2"/>
  <c r="I42" i="2"/>
  <c r="I43" i="2"/>
  <c r="I44" i="2"/>
  <c r="I45" i="2"/>
  <c r="I46" i="2"/>
  <c r="I47" i="2"/>
  <c r="I48" i="2"/>
  <c r="I49" i="2"/>
  <c r="I50" i="2"/>
  <c r="I51" i="2"/>
  <c r="I52" i="2"/>
  <c r="I53" i="2"/>
  <c r="I55" i="2"/>
  <c r="I56" i="2"/>
  <c r="I57" i="2"/>
  <c r="I58" i="2"/>
  <c r="I59" i="2"/>
  <c r="I60" i="2"/>
  <c r="I62" i="2"/>
  <c r="I63" i="2"/>
  <c r="I64" i="2"/>
  <c r="I65" i="2"/>
  <c r="I67" i="2"/>
  <c r="I69" i="2"/>
  <c r="I70" i="2"/>
  <c r="I71" i="2"/>
  <c r="I72" i="2"/>
  <c r="I74" i="2"/>
  <c r="I75" i="2"/>
  <c r="I76" i="2"/>
  <c r="I77" i="2"/>
  <c r="I78" i="2"/>
  <c r="I79" i="2"/>
  <c r="I80" i="2"/>
  <c r="I82" i="2"/>
  <c r="I83" i="2"/>
  <c r="I85" i="2"/>
  <c r="I86" i="2"/>
  <c r="I87" i="2"/>
  <c r="I88" i="2"/>
  <c r="I89" i="2"/>
  <c r="I90" i="2"/>
  <c r="I91" i="2"/>
  <c r="I92" i="2"/>
  <c r="I93" i="2"/>
  <c r="I94" i="2"/>
  <c r="I95" i="2"/>
  <c r="I96" i="2"/>
  <c r="I97" i="2"/>
  <c r="I98" i="2"/>
  <c r="H10" i="2"/>
  <c r="H11" i="2"/>
  <c r="H12" i="2"/>
  <c r="H13" i="2"/>
  <c r="H14" i="2"/>
  <c r="H15" i="2"/>
  <c r="H16" i="2"/>
  <c r="H17" i="2"/>
  <c r="H18" i="2"/>
  <c r="H19" i="2"/>
  <c r="H20" i="2"/>
  <c r="H21" i="2"/>
  <c r="H22" i="2"/>
  <c r="H23" i="2"/>
  <c r="H24" i="2"/>
  <c r="H27" i="2"/>
  <c r="H28" i="2"/>
  <c r="H30" i="2"/>
  <c r="H31" i="2"/>
  <c r="H32" i="2"/>
  <c r="H33" i="2"/>
  <c r="H35" i="2"/>
  <c r="H37" i="2"/>
  <c r="H38" i="2"/>
  <c r="H39" i="2"/>
  <c r="H40" i="2"/>
  <c r="H42" i="2"/>
  <c r="H43" i="2"/>
  <c r="H44" i="2"/>
  <c r="H45" i="2"/>
  <c r="H46" i="2"/>
  <c r="H47" i="2"/>
  <c r="H48" i="2"/>
  <c r="H49" i="2"/>
  <c r="H50" i="2"/>
  <c r="H51" i="2"/>
  <c r="H52" i="2"/>
  <c r="H53" i="2"/>
  <c r="H54" i="2"/>
  <c r="H55" i="2"/>
  <c r="H56" i="2"/>
  <c r="H57" i="2"/>
  <c r="H58" i="2"/>
  <c r="H59" i="2"/>
  <c r="H60" i="2"/>
  <c r="H62" i="2"/>
  <c r="H63" i="2"/>
  <c r="H64" i="2"/>
  <c r="H65" i="2"/>
  <c r="H67" i="2"/>
  <c r="H69" i="2"/>
  <c r="H70" i="2"/>
  <c r="H71" i="2"/>
  <c r="H72" i="2"/>
  <c r="H74" i="2"/>
  <c r="H75" i="2"/>
  <c r="H76" i="2"/>
  <c r="H77" i="2"/>
  <c r="H78" i="2"/>
  <c r="H79" i="2"/>
  <c r="H80" i="2"/>
  <c r="H82" i="2"/>
  <c r="H83" i="2"/>
  <c r="H85" i="2"/>
  <c r="H86" i="2"/>
  <c r="H87" i="2"/>
  <c r="H88" i="2"/>
  <c r="H89" i="2"/>
  <c r="H90" i="2"/>
  <c r="H91" i="2"/>
  <c r="H92" i="2"/>
  <c r="H93" i="2"/>
  <c r="H94" i="2"/>
  <c r="H95" i="2"/>
  <c r="H96" i="2"/>
  <c r="H97" i="2"/>
  <c r="H98" i="2"/>
  <c r="E29" i="2"/>
  <c r="Q75" i="2" l="1"/>
  <c r="N75" i="2"/>
  <c r="Q47" i="2"/>
  <c r="N47" i="2"/>
  <c r="R98" i="2"/>
  <c r="O98" i="2"/>
  <c r="R80" i="2"/>
  <c r="O80" i="2"/>
  <c r="R71" i="2"/>
  <c r="O71" i="2"/>
  <c r="R32" i="2"/>
  <c r="O32" i="2"/>
  <c r="R21" i="2"/>
  <c r="O21" i="2"/>
  <c r="R13" i="2"/>
  <c r="O13" i="2"/>
  <c r="Q92" i="2"/>
  <c r="N92" i="2"/>
  <c r="Q83" i="2"/>
  <c r="N83" i="2"/>
  <c r="Q74" i="2"/>
  <c r="N74" i="2"/>
  <c r="Q63" i="2"/>
  <c r="N63" i="2"/>
  <c r="Q54" i="2"/>
  <c r="N54" i="2"/>
  <c r="Q46" i="2"/>
  <c r="N46" i="2"/>
  <c r="Q37" i="2"/>
  <c r="N37" i="2"/>
  <c r="Q24" i="2"/>
  <c r="N24" i="2"/>
  <c r="Q16" i="2"/>
  <c r="N16" i="2"/>
  <c r="R97" i="2"/>
  <c r="O97" i="2"/>
  <c r="R89" i="2"/>
  <c r="O89" i="2"/>
  <c r="R79" i="2"/>
  <c r="O79" i="2"/>
  <c r="R70" i="2"/>
  <c r="O70" i="2"/>
  <c r="R59" i="2"/>
  <c r="O59" i="2"/>
  <c r="R50" i="2"/>
  <c r="O50" i="2"/>
  <c r="R42" i="2"/>
  <c r="O42" i="2"/>
  <c r="R31" i="2"/>
  <c r="O31" i="2"/>
  <c r="R20" i="2"/>
  <c r="O20" i="2"/>
  <c r="R12" i="2"/>
  <c r="O12" i="2"/>
  <c r="J109" i="2"/>
  <c r="Q91" i="2"/>
  <c r="N91" i="2"/>
  <c r="Q82" i="2"/>
  <c r="N82" i="2"/>
  <c r="Q72" i="2"/>
  <c r="N72" i="2"/>
  <c r="Q62" i="2"/>
  <c r="N62" i="2"/>
  <c r="Q53" i="2"/>
  <c r="N53" i="2"/>
  <c r="Q45" i="2"/>
  <c r="N45" i="2"/>
  <c r="Q35" i="2"/>
  <c r="N35" i="2"/>
  <c r="Q23" i="2"/>
  <c r="N23" i="2"/>
  <c r="Q15" i="2"/>
  <c r="N15" i="2"/>
  <c r="R96" i="2"/>
  <c r="O96" i="2"/>
  <c r="R88" i="2"/>
  <c r="O88" i="2"/>
  <c r="R78" i="2"/>
  <c r="O78" i="2"/>
  <c r="R69" i="2"/>
  <c r="O69" i="2"/>
  <c r="R58" i="2"/>
  <c r="O58" i="2"/>
  <c r="R49" i="2"/>
  <c r="O49" i="2"/>
  <c r="R40" i="2"/>
  <c r="O40" i="2"/>
  <c r="R30" i="2"/>
  <c r="O30" i="2"/>
  <c r="R19" i="2"/>
  <c r="O19" i="2"/>
  <c r="R11" i="2"/>
  <c r="O11" i="2"/>
  <c r="Q85" i="2"/>
  <c r="N85" i="2"/>
  <c r="Q27" i="2"/>
  <c r="N27" i="2"/>
  <c r="R43" i="2"/>
  <c r="O43" i="2"/>
  <c r="Q88" i="2"/>
  <c r="N88" i="2"/>
  <c r="Q78" i="2"/>
  <c r="N78" i="2"/>
  <c r="Q69" i="2"/>
  <c r="N69" i="2"/>
  <c r="Q58" i="2"/>
  <c r="N58" i="2"/>
  <c r="Q50" i="2"/>
  <c r="N50" i="2"/>
  <c r="Q42" i="2"/>
  <c r="N42" i="2"/>
  <c r="Q31" i="2"/>
  <c r="N31" i="2"/>
  <c r="Q20" i="2"/>
  <c r="N20" i="2"/>
  <c r="Q12" i="2"/>
  <c r="N12" i="2"/>
  <c r="R93" i="2"/>
  <c r="O93" i="2"/>
  <c r="R85" i="2"/>
  <c r="O85" i="2"/>
  <c r="R75" i="2"/>
  <c r="O75" i="2"/>
  <c r="R64" i="2"/>
  <c r="O64" i="2"/>
  <c r="R55" i="2"/>
  <c r="O55" i="2"/>
  <c r="R46" i="2"/>
  <c r="O46" i="2"/>
  <c r="R37" i="2"/>
  <c r="O37" i="2"/>
  <c r="R24" i="2"/>
  <c r="O24" i="2"/>
  <c r="R16" i="2"/>
  <c r="O16" i="2"/>
  <c r="Q64" i="2"/>
  <c r="N64" i="2"/>
  <c r="Q38" i="2"/>
  <c r="N38" i="2"/>
  <c r="R90" i="2"/>
  <c r="O90" i="2"/>
  <c r="R51" i="2"/>
  <c r="O51" i="2"/>
  <c r="Q90" i="2"/>
  <c r="N90" i="2"/>
  <c r="Q71" i="2"/>
  <c r="N71" i="2"/>
  <c r="Q52" i="2"/>
  <c r="N52" i="2"/>
  <c r="Q33" i="2"/>
  <c r="N33" i="2"/>
  <c r="Q14" i="2"/>
  <c r="N14" i="2"/>
  <c r="R87" i="2"/>
  <c r="O87" i="2"/>
  <c r="R67" i="2"/>
  <c r="O67" i="2"/>
  <c r="R39" i="2"/>
  <c r="O39" i="2"/>
  <c r="R18" i="2"/>
  <c r="O18" i="2"/>
  <c r="Q97" i="2"/>
  <c r="N97" i="2"/>
  <c r="Q79" i="2"/>
  <c r="N79" i="2"/>
  <c r="Q59" i="2"/>
  <c r="N59" i="2"/>
  <c r="Q43" i="2"/>
  <c r="N43" i="2"/>
  <c r="Q32" i="2"/>
  <c r="N32" i="2"/>
  <c r="Q13" i="2"/>
  <c r="N13" i="2"/>
  <c r="R86" i="2"/>
  <c r="O86" i="2"/>
  <c r="R65" i="2"/>
  <c r="O65" i="2"/>
  <c r="R38" i="2"/>
  <c r="O38" i="2"/>
  <c r="R17" i="2"/>
  <c r="O17" i="2"/>
  <c r="Q95" i="2"/>
  <c r="N95" i="2"/>
  <c r="Q67" i="2"/>
  <c r="N67" i="2"/>
  <c r="Q49" i="2"/>
  <c r="N49" i="2"/>
  <c r="Q40" i="2"/>
  <c r="N40" i="2"/>
  <c r="Q19" i="2"/>
  <c r="N19" i="2"/>
  <c r="Q11" i="2"/>
  <c r="N11" i="2"/>
  <c r="R92" i="2"/>
  <c r="O92" i="2"/>
  <c r="R83" i="2"/>
  <c r="O83" i="2"/>
  <c r="R74" i="2"/>
  <c r="O74" i="2"/>
  <c r="R63" i="2"/>
  <c r="O63" i="2"/>
  <c r="R53" i="2"/>
  <c r="O53" i="2"/>
  <c r="R45" i="2"/>
  <c r="O45" i="2"/>
  <c r="R35" i="2"/>
  <c r="O35" i="2"/>
  <c r="R23" i="2"/>
  <c r="O23" i="2"/>
  <c r="R15" i="2"/>
  <c r="O15" i="2"/>
  <c r="Q93" i="2"/>
  <c r="N93" i="2"/>
  <c r="Q55" i="2"/>
  <c r="N55" i="2"/>
  <c r="Q17" i="2"/>
  <c r="N17" i="2"/>
  <c r="R60" i="2"/>
  <c r="O60" i="2"/>
  <c r="Q98" i="2"/>
  <c r="N98" i="2"/>
  <c r="Q80" i="2"/>
  <c r="N80" i="2"/>
  <c r="Q60" i="2"/>
  <c r="N60" i="2"/>
  <c r="Q44" i="2"/>
  <c r="N44" i="2"/>
  <c r="Q22" i="2"/>
  <c r="N22" i="2"/>
  <c r="R95" i="2"/>
  <c r="O95" i="2"/>
  <c r="R77" i="2"/>
  <c r="O77" i="2"/>
  <c r="R57" i="2"/>
  <c r="O57" i="2"/>
  <c r="R48" i="2"/>
  <c r="O48" i="2"/>
  <c r="R28" i="2"/>
  <c r="O28" i="2"/>
  <c r="R10" i="2"/>
  <c r="O10" i="2"/>
  <c r="Q89" i="2"/>
  <c r="N89" i="2"/>
  <c r="Q70" i="2"/>
  <c r="N70" i="2"/>
  <c r="Q51" i="2"/>
  <c r="N51" i="2"/>
  <c r="Q21" i="2"/>
  <c r="N21" i="2"/>
  <c r="R94" i="2"/>
  <c r="O94" i="2"/>
  <c r="R76" i="2"/>
  <c r="O76" i="2"/>
  <c r="R56" i="2"/>
  <c r="O56" i="2"/>
  <c r="R47" i="2"/>
  <c r="O47" i="2"/>
  <c r="R27" i="2"/>
  <c r="O27" i="2"/>
  <c r="Q96" i="2"/>
  <c r="N96" i="2"/>
  <c r="Q87" i="2"/>
  <c r="N87" i="2"/>
  <c r="Q77" i="2"/>
  <c r="N77" i="2"/>
  <c r="Q57" i="2"/>
  <c r="N57" i="2"/>
  <c r="Q30" i="2"/>
  <c r="N30" i="2"/>
  <c r="Q94" i="2"/>
  <c r="N94" i="2"/>
  <c r="Q86" i="2"/>
  <c r="N86" i="2"/>
  <c r="Q76" i="2"/>
  <c r="N76" i="2"/>
  <c r="Q65" i="2"/>
  <c r="N65" i="2"/>
  <c r="Q56" i="2"/>
  <c r="N56" i="2"/>
  <c r="Q48" i="2"/>
  <c r="N48" i="2"/>
  <c r="Q39" i="2"/>
  <c r="N39" i="2"/>
  <c r="Q28" i="2"/>
  <c r="N28" i="2"/>
  <c r="Q18" i="2"/>
  <c r="N18" i="2"/>
  <c r="Q10" i="2"/>
  <c r="N10" i="2"/>
  <c r="R91" i="2"/>
  <c r="O91" i="2"/>
  <c r="R82" i="2"/>
  <c r="O82" i="2"/>
  <c r="R72" i="2"/>
  <c r="O72" i="2"/>
  <c r="R62" i="2"/>
  <c r="O62" i="2"/>
  <c r="R52" i="2"/>
  <c r="O52" i="2"/>
  <c r="R44" i="2"/>
  <c r="O44" i="2"/>
  <c r="R33" i="2"/>
  <c r="O33" i="2"/>
  <c r="R22" i="2"/>
  <c r="O22" i="2"/>
  <c r="R14" i="2"/>
  <c r="O14" i="2"/>
  <c r="F29" i="2"/>
  <c r="E34" i="2"/>
  <c r="F34" i="2"/>
  <c r="K110" i="2" l="1"/>
  <c r="U34" i="2"/>
  <c r="M34" i="2"/>
  <c r="K109" i="2"/>
  <c r="U29" i="2"/>
  <c r="M29" i="2"/>
  <c r="J110" i="2"/>
  <c r="I34" i="2"/>
  <c r="R34" i="2" s="1"/>
  <c r="I29" i="2"/>
  <c r="R29" i="2" s="1"/>
  <c r="E84" i="2"/>
  <c r="F84" i="2"/>
  <c r="E81" i="2"/>
  <c r="F81" i="2"/>
  <c r="G81" i="2"/>
  <c r="E68" i="2"/>
  <c r="F68" i="2"/>
  <c r="E73" i="2"/>
  <c r="F73" i="2"/>
  <c r="E66" i="2"/>
  <c r="F66" i="2"/>
  <c r="E61" i="2"/>
  <c r="F61" i="2"/>
  <c r="E41" i="2"/>
  <c r="F41" i="2"/>
  <c r="E36" i="2"/>
  <c r="T36" i="2" s="1"/>
  <c r="F36" i="2"/>
  <c r="E26" i="2"/>
  <c r="F26" i="2"/>
  <c r="E9" i="2"/>
  <c r="F9" i="2"/>
  <c r="G9" i="2"/>
  <c r="D84" i="2"/>
  <c r="I117" i="2" s="1"/>
  <c r="C84" i="2"/>
  <c r="H117" i="2" s="1"/>
  <c r="D81" i="2"/>
  <c r="I116" i="2" s="1"/>
  <c r="C81" i="2"/>
  <c r="H116" i="2" s="1"/>
  <c r="D73" i="2"/>
  <c r="I115" i="2" s="1"/>
  <c r="C73" i="2"/>
  <c r="H115" i="2" s="1"/>
  <c r="D68" i="2"/>
  <c r="I114" i="2" s="1"/>
  <c r="C68" i="2"/>
  <c r="H114" i="2" s="1"/>
  <c r="D66" i="2"/>
  <c r="I113" i="2" s="1"/>
  <c r="C66" i="2"/>
  <c r="H113" i="2" s="1"/>
  <c r="D61" i="2"/>
  <c r="I112" i="2" s="1"/>
  <c r="C61" i="2"/>
  <c r="H112" i="2" s="1"/>
  <c r="D41" i="2"/>
  <c r="I111" i="2" s="1"/>
  <c r="C41" i="2"/>
  <c r="H111" i="2" s="1"/>
  <c r="D36" i="2"/>
  <c r="C36" i="2"/>
  <c r="D34" i="2"/>
  <c r="C34" i="2"/>
  <c r="H110" i="2" s="1"/>
  <c r="D29" i="2"/>
  <c r="T29" i="2" s="1"/>
  <c r="C29" i="2"/>
  <c r="H109" i="2" s="1"/>
  <c r="D26" i="2"/>
  <c r="I108" i="2" s="1"/>
  <c r="C26" i="2"/>
  <c r="H108" i="2" s="1"/>
  <c r="C9" i="2"/>
  <c r="H107" i="2" s="1"/>
  <c r="K111" i="2" l="1"/>
  <c r="U41" i="2"/>
  <c r="Q41" i="2"/>
  <c r="M41" i="2"/>
  <c r="O41" i="2" s="1"/>
  <c r="R41" i="2"/>
  <c r="L41" i="2"/>
  <c r="K114" i="2"/>
  <c r="U68" i="2"/>
  <c r="M68" i="2"/>
  <c r="L68" i="2"/>
  <c r="J111" i="2"/>
  <c r="T41" i="2"/>
  <c r="J114" i="2"/>
  <c r="T68" i="2"/>
  <c r="T34" i="2"/>
  <c r="K112" i="2"/>
  <c r="U61" i="2"/>
  <c r="Q61" i="2"/>
  <c r="M61" i="2"/>
  <c r="L61" i="2"/>
  <c r="N61" i="2" s="1"/>
  <c r="L34" i="2"/>
  <c r="K116" i="2"/>
  <c r="U81" i="2"/>
  <c r="M81" i="2"/>
  <c r="O81" i="2" s="1"/>
  <c r="R81" i="2"/>
  <c r="L81" i="2"/>
  <c r="K108" i="2"/>
  <c r="U26" i="2"/>
  <c r="M26" i="2"/>
  <c r="L26" i="2"/>
  <c r="N26" i="2" s="1"/>
  <c r="R26" i="2"/>
  <c r="K113" i="2"/>
  <c r="U66" i="2"/>
  <c r="M66" i="2"/>
  <c r="L66" i="2"/>
  <c r="J116" i="2"/>
  <c r="T81" i="2"/>
  <c r="L29" i="2"/>
  <c r="N29" i="2" s="1"/>
  <c r="J115" i="2"/>
  <c r="T73" i="2"/>
  <c r="J112" i="2"/>
  <c r="T61" i="2"/>
  <c r="O34" i="2"/>
  <c r="J108" i="2"/>
  <c r="T26" i="2"/>
  <c r="J113" i="2"/>
  <c r="T66" i="2"/>
  <c r="K117" i="2"/>
  <c r="U84" i="2"/>
  <c r="M84" i="2"/>
  <c r="L84" i="2"/>
  <c r="R84" i="2"/>
  <c r="O29" i="2"/>
  <c r="K107" i="2"/>
  <c r="U9" i="2"/>
  <c r="M9" i="2"/>
  <c r="L9" i="2"/>
  <c r="J107" i="2"/>
  <c r="T9" i="2"/>
  <c r="U36" i="2"/>
  <c r="Q36" i="2"/>
  <c r="M36" i="2"/>
  <c r="L36" i="2"/>
  <c r="R36" i="2"/>
  <c r="K115" i="2"/>
  <c r="U73" i="2"/>
  <c r="Q73" i="2"/>
  <c r="M73" i="2"/>
  <c r="R73" i="2"/>
  <c r="L73" i="2"/>
  <c r="J117" i="2"/>
  <c r="T84" i="2"/>
  <c r="H29" i="2"/>
  <c r="Q29" i="2" s="1"/>
  <c r="I109" i="2"/>
  <c r="H34" i="2"/>
  <c r="Q34" i="2" s="1"/>
  <c r="I110" i="2"/>
  <c r="I41" i="2"/>
  <c r="H41" i="2"/>
  <c r="D8" i="2"/>
  <c r="I118" i="2" s="1"/>
  <c r="I9" i="2"/>
  <c r="R9" i="2" s="1"/>
  <c r="H9" i="2"/>
  <c r="Q9" i="2" s="1"/>
  <c r="I61" i="2"/>
  <c r="R61" i="2" s="1"/>
  <c r="H61" i="2"/>
  <c r="H81" i="2"/>
  <c r="Q81" i="2" s="1"/>
  <c r="I81" i="2"/>
  <c r="I26" i="2"/>
  <c r="H26" i="2"/>
  <c r="Q26" i="2" s="1"/>
  <c r="I66" i="2"/>
  <c r="R66" i="2" s="1"/>
  <c r="H66" i="2"/>
  <c r="Q66" i="2" s="1"/>
  <c r="C8" i="2"/>
  <c r="H118" i="2" s="1"/>
  <c r="I84" i="2"/>
  <c r="H84" i="2"/>
  <c r="Q84" i="2" s="1"/>
  <c r="I36" i="2"/>
  <c r="H36" i="2"/>
  <c r="I73" i="2"/>
  <c r="H73" i="2"/>
  <c r="I68" i="2"/>
  <c r="R68" i="2" s="1"/>
  <c r="H68" i="2"/>
  <c r="Q68" i="2" s="1"/>
  <c r="F8" i="2"/>
  <c r="E8" i="2"/>
  <c r="J118" i="2" l="1"/>
  <c r="T8" i="2"/>
  <c r="K118" i="2"/>
  <c r="U8" i="2"/>
  <c r="Q8" i="2"/>
  <c r="L8" i="2"/>
  <c r="R8" i="2"/>
  <c r="M8" i="2"/>
  <c r="O8" i="2" s="1"/>
  <c r="O73" i="2"/>
  <c r="N81" i="2"/>
  <c r="N41" i="2"/>
  <c r="O61" i="2"/>
  <c r="N9" i="2"/>
  <c r="N68" i="2"/>
  <c r="O84" i="2"/>
  <c r="O26" i="2"/>
  <c r="O68" i="2"/>
  <c r="N84" i="2"/>
  <c r="N36" i="2"/>
  <c r="O9" i="2"/>
  <c r="N66" i="2"/>
  <c r="N73" i="2"/>
  <c r="O36" i="2"/>
  <c r="O66" i="2"/>
  <c r="N34" i="2"/>
  <c r="I8" i="2"/>
  <c r="H8" i="2"/>
  <c r="N8" i="2" l="1"/>
</calcChain>
</file>

<file path=xl/sharedStrings.xml><?xml version="1.0" encoding="utf-8"?>
<sst xmlns="http://schemas.openxmlformats.org/spreadsheetml/2006/main" count="1496" uniqueCount="900">
  <si>
    <t>Informes Sobre la Situación Económica, las Finanzas Públicas y la Deuda Pública, Anexos</t>
  </si>
  <si>
    <t>Avance en el ejercicio del presupuesto</t>
  </si>
  <si>
    <t>Aprobado 
anual</t>
  </si>
  <si>
    <t>Autorizado anual</t>
  </si>
  <si>
    <t>Autorizado al periodo</t>
  </si>
  <si>
    <t>Porcentaje de avance</t>
  </si>
  <si>
    <t>Ramo</t>
  </si>
  <si>
    <t>Autorizado  al periodo</t>
  </si>
  <si>
    <t>(a)</t>
  </si>
  <si>
    <t>(b)</t>
  </si>
  <si>
    <t>(c)</t>
  </si>
  <si>
    <t>(d)</t>
  </si>
  <si>
    <t>Programa Presupuestario</t>
  </si>
  <si>
    <r>
      <t xml:space="preserve">Gasto pagado </t>
    </r>
    <r>
      <rPr>
        <vertAlign val="superscript"/>
        <sz val="7"/>
        <color theme="1"/>
        <rFont val="Soberana Sans"/>
        <family val="3"/>
      </rPr>
      <t>1_/</t>
    </r>
  </si>
  <si>
    <t>Fuente: Dependencias y entidades de la Administración Pública Federal.</t>
  </si>
  <si>
    <t>Nota: Las sumas parciales pueden no coincidir con el total, así como los cálculos porcentuales, debido al redondeo de las cifras.</t>
  </si>
  <si>
    <t>n.a.: No aplica.</t>
  </si>
  <si>
    <t>(d)/(b)*100</t>
  </si>
  <si>
    <t>(d)/(c)*100</t>
  </si>
  <si>
    <t>Tercer Trimestre de 2015</t>
  </si>
  <si>
    <t>Enero - septiembre</t>
  </si>
  <si>
    <t>ANEXO 19 DEL DPEF 2015
EVOLUCIÓN DE LAS EROGACIONES CORRESPONDIENTES A LAS ACCIONES PARA LA PREVENCIÓN DEL DELITO, COMBATE A LAS ADICCIONES, RESCATE DE ESPACIOS PÚBLICOS Y PROMOCIÓN DE PROYECTOS PRODUCTIVOS
Enero - septiembre
(pesos)</t>
  </si>
  <si>
    <t>04</t>
  </si>
  <si>
    <t>GOBERNACIÓN</t>
  </si>
  <si>
    <t>Promover la atención y prevención de la violencia contra las mujeres</t>
  </si>
  <si>
    <t>Gendarmería Nacional</t>
  </si>
  <si>
    <t>Servicios de protección, custodia, vigilancia y seguridad de personas, bienes e instalaciones</t>
  </si>
  <si>
    <t>Implementación de operativos para la prevención y disuasión del delito</t>
  </si>
  <si>
    <t>Actividades de apoyo administrativo</t>
  </si>
  <si>
    <t>Actividades de apoyo a la función pública y buen gobierno</t>
  </si>
  <si>
    <t>Actividades para contribuir al desarrollo político y cívico social del país</t>
  </si>
  <si>
    <t>Defensa de los Derechos Humanos</t>
  </si>
  <si>
    <t>Coordinación con las instancias que integran el Sistema Nacional de Seguridad Pública</t>
  </si>
  <si>
    <t>Promover la prevención, protección y atención en materia de trata de personas</t>
  </si>
  <si>
    <t>Mecanismo de Protección para Personas Defensoras de Derechos Humanos y Periodistas</t>
  </si>
  <si>
    <t>Fomento de la cultura de la participación ciudadana en la prevención del delito</t>
  </si>
  <si>
    <t>Promover la Protección de los Derechos Humanos y Prevenir la Discriminación</t>
  </si>
  <si>
    <t>Otorgamiento de subsidios en materia de Seguridad Pública a Entidades Federativas, Municipios y el Distrito Federal</t>
  </si>
  <si>
    <t>Otorgamiento de subsidios para la implementación de la reforma al sistema de justicia penal</t>
  </si>
  <si>
    <t>Programa Nacional de Prevención del Delito</t>
  </si>
  <si>
    <t>06</t>
  </si>
  <si>
    <t>HACIENDA Y CRÉDITO PÚBLICO</t>
  </si>
  <si>
    <t>Atención a Víctimas </t>
  </si>
  <si>
    <t>Detección y prevención de ilícitos financieros relacionados con el terrorismo y el lavado de dinero</t>
  </si>
  <si>
    <t>07</t>
  </si>
  <si>
    <t>DEFENSA NACIONAL</t>
  </si>
  <si>
    <t>Programa de Seguridad Pública de la Secretaría de la Defensa Nacional</t>
  </si>
  <si>
    <t>Derechos humanos</t>
  </si>
  <si>
    <t>Sistema educativo militar</t>
  </si>
  <si>
    <t>Programa de igualdad entre mujeres y hombres SDN</t>
  </si>
  <si>
    <t>09</t>
  </si>
  <si>
    <t>COMUNICACIONES Y TRANSPORTES</t>
  </si>
  <si>
    <t>Programa de Empleo Temporal (PET)</t>
  </si>
  <si>
    <t>10</t>
  </si>
  <si>
    <t>ECONOMÍA</t>
  </si>
  <si>
    <t>Fondo de Microfinanciamiento a Mujeres Rurales (FOMMUR)</t>
  </si>
  <si>
    <t>Programa de Fomento a la Economía Social</t>
  </si>
  <si>
    <t>Fondo Nacional Emprendedor</t>
  </si>
  <si>
    <t>Programa Nacional de Financiamiento al Microempresario</t>
  </si>
  <si>
    <t>11</t>
  </si>
  <si>
    <t>EDUCACIÓN PÚBLICA</t>
  </si>
  <si>
    <t>Formación y certificación para el trabajo</t>
  </si>
  <si>
    <t>Impulso al desarrollo de la cultura</t>
  </si>
  <si>
    <t>Producción y transmisión de materiales educativos y culturales</t>
  </si>
  <si>
    <t>Producción y distribución de libros, materiales educativos, culturales y comerciales</t>
  </si>
  <si>
    <t>Atención al deporte</t>
  </si>
  <si>
    <t>Diseño, construcción, certificación y evaluación de la infraestructura física educativa</t>
  </si>
  <si>
    <t>Fortalecimiento a la educación y la cultura indígena</t>
  </si>
  <si>
    <t>Programa Escuelas de Calidad</t>
  </si>
  <si>
    <t>PROSPERA Programa de Inclusión Social</t>
  </si>
  <si>
    <t>Cultura Física</t>
  </si>
  <si>
    <t>Deporte</t>
  </si>
  <si>
    <t>Programa de Apoyo a las Culturas Municipales y Comunitarias (PACMYC)</t>
  </si>
  <si>
    <t>Programa de Apoyo a la Infraestructura Cultural de los Estados (PAICE)</t>
  </si>
  <si>
    <t>Programa Escuelas de Tiempo Completo</t>
  </si>
  <si>
    <t>Programa de Escuela Segura</t>
  </si>
  <si>
    <t>Programa Nacional de Becas</t>
  </si>
  <si>
    <t>Instituciones Estatales de Cultura</t>
  </si>
  <si>
    <t>Programa de Inclusión y Alfabetización Digital</t>
  </si>
  <si>
    <t>Programa de Expansión en la Oferta Educativa en Educación Media Superior y Superior</t>
  </si>
  <si>
    <t>12</t>
  </si>
  <si>
    <t>SALUD</t>
  </si>
  <si>
    <t>Prevención y atención contra las adicciones</t>
  </si>
  <si>
    <t>Promoción de la salud, prevención y control de enfermedades crónicas no transmisibles, enfermedades transmisibles y lesiones</t>
  </si>
  <si>
    <t>Atención de la Salud Reproductiva y la Igualdad de Género en Salud</t>
  </si>
  <si>
    <t>Programa Comunidades Saludables</t>
  </si>
  <si>
    <t>13</t>
  </si>
  <si>
    <t>MARINA</t>
  </si>
  <si>
    <t>Emplear el Poder Naval de la Federación para salvaguardar la soberanía y seguridad nacionales</t>
  </si>
  <si>
    <t>14</t>
  </si>
  <si>
    <t>TRABAJO Y PREVISIÓN SOCIAL</t>
  </si>
  <si>
    <t>Ejecución a nivel nacional de los programas y acciones de la Política Laboral</t>
  </si>
  <si>
    <t>Capacitación a trabajadores</t>
  </si>
  <si>
    <t>Fomento de la equidad de género y la no discriminación en el mercado laboral</t>
  </si>
  <si>
    <t>Instrumentación de la política laboral</t>
  </si>
  <si>
    <t>15</t>
  </si>
  <si>
    <t xml:space="preserve">DESARROLLO AGRARIO, TERITORIAL Y URBANO </t>
  </si>
  <si>
    <t>Fomento al desarrollo agrario</t>
  </si>
  <si>
    <t>Programa Hábitat</t>
  </si>
  <si>
    <t>Programa de vivienda digna</t>
  </si>
  <si>
    <t>Rescate de espacios públicos</t>
  </si>
  <si>
    <t>Programa de Apoyo a Jóvenes Emprendedores Agrarios. </t>
  </si>
  <si>
    <t>Programa de Reordenamiento y Rescate de Unidades Habitacionales</t>
  </si>
  <si>
    <t>Programa de Fomento a la Urbanización Rural</t>
  </si>
  <si>
    <t>17</t>
  </si>
  <si>
    <t>PROCURADURÍA GENERAL DE LA REPÚBLICA</t>
  </si>
  <si>
    <t>Promoción del respeto a los derechos humanos y atención a víctimas del delito</t>
  </si>
  <si>
    <t>Promoción del Desarrollo Humano y Planeación Institucional</t>
  </si>
  <si>
    <t>20</t>
  </si>
  <si>
    <t>DESARROLLO SOCIAL</t>
  </si>
  <si>
    <t>Generación y articulación de políticas públicas integrales de juventud</t>
  </si>
  <si>
    <t>Cuotas, Apoyos y Aportaciones a Organismos Internacionales</t>
  </si>
  <si>
    <t>Programa de Opciones Productivas</t>
  </si>
  <si>
    <t>Programas del Fondo Nacional de Fomento a las Artesanías (FONART)</t>
  </si>
  <si>
    <t>Programa 3 x 1 para Migrantes</t>
  </si>
  <si>
    <t>Programa de Coinversión Social</t>
  </si>
  <si>
    <t>Programa de Apoyo a las Instancias de Mujeres en las Entidades Federativas, Para Implementar y Ejecutar Programas de Prevención de la Violencia Contra las Mujeres</t>
  </si>
  <si>
    <t>Programa de estancias infantiles para apoyar a madres trabajadoras</t>
  </si>
  <si>
    <t>Programa para el Desarrollo de Zonas Prioritarias</t>
  </si>
  <si>
    <t>Seguro de vida para jefas de familia</t>
  </si>
  <si>
    <t>Subsidios a programas para jóvenes</t>
  </si>
  <si>
    <t>TOTAL</t>
  </si>
  <si>
    <t>Etiquetas de fila</t>
  </si>
  <si>
    <t>Suma de ORIGINAL_ANUAL</t>
  </si>
  <si>
    <t>Suma de MODIFICADO_ANUAL</t>
  </si>
  <si>
    <t>Suma de MODIFICADO_AL_MES</t>
  </si>
  <si>
    <t>Suma de PAGADO_AL_MES</t>
  </si>
  <si>
    <t>Total general</t>
  </si>
  <si>
    <t xml:space="preserve">1_/ De acuerdo con la Ley General de Contabilidad Gubernamental, corresponde al momento contable del gasto que refleja la cancelación total o parcial de las obligaciones de pago, que se concreta mediante el desembolso de efectivo o cualquier otro medio de pago. </t>
  </si>
  <si>
    <t>Servicios de Estancias de Bienestar y Desarrollo Infantil</t>
  </si>
  <si>
    <t>Control del Estado de Salud de la Embarazada</t>
  </si>
  <si>
    <t>Control de Enfermedades Prevenibles por Vacunación</t>
  </si>
  <si>
    <t>Consulta Externa General</t>
  </si>
  <si>
    <t>Consulta Externa Especializada</t>
  </si>
  <si>
    <t>Atención Materno Infantil</t>
  </si>
  <si>
    <t>Servicios de guardería</t>
  </si>
  <si>
    <t>Prestaciones sociales eficientes</t>
  </si>
  <si>
    <t>Atención curativa eficiente</t>
  </si>
  <si>
    <t>Atención a la salud reproductiva</t>
  </si>
  <si>
    <t>Atención a la salud pública</t>
  </si>
  <si>
    <t>Atender asuntos de la niñez,  la familia, adolescentes y personas adultas mayores</t>
  </si>
  <si>
    <t>35 Comisión Nacional de los Derechos Humanos</t>
  </si>
  <si>
    <t>FONE Servicios Personales</t>
  </si>
  <si>
    <t>FONE Otros de Gasto Corriente</t>
  </si>
  <si>
    <t>FONE Gasto de Operación</t>
  </si>
  <si>
    <t>FONE Fondo de Compensación</t>
  </si>
  <si>
    <t>FASSA</t>
  </si>
  <si>
    <t>FAM Infraestructura Educativa Media Superior y Superior</t>
  </si>
  <si>
    <t>FAM Infraestructura Educativa Básica</t>
  </si>
  <si>
    <t xml:space="preserve">FAM Asistencia Social </t>
  </si>
  <si>
    <t>FAETA Educación Tecnológica</t>
  </si>
  <si>
    <t>FAETA Educación de Adultos</t>
  </si>
  <si>
    <t>33 Aportaciones Federales para Entidades Federativas y Municipios</t>
  </si>
  <si>
    <t>Programa para la Inclusión y la Equidad Educativa</t>
  </si>
  <si>
    <t xml:space="preserve">Programa de Fortalecimiento de la Calidad en Educación Básica </t>
  </si>
  <si>
    <t>Prestación de servicios de educación normal en el D.F.</t>
  </si>
  <si>
    <t>Prestación de servicios de educación básica en el D.F.</t>
  </si>
  <si>
    <t>Becas para la población atendida por el sector educativo</t>
  </si>
  <si>
    <t xml:space="preserve">25 Previsiones y Aportaciones para los Sistemas de Educación Básica, Normal, Tecnológica y de Adultos </t>
  </si>
  <si>
    <t>Programa de Atención a Jornaleros Agrícolas</t>
  </si>
  <si>
    <t>Programa de Apoyo Alimentario</t>
  </si>
  <si>
    <t>Programa de adquisición de leche nacional a cargo de LICONSA, S. A. de C. V.</t>
  </si>
  <si>
    <t>Programa de Abasto Social de Leche a cargo de Liconsa, S.A. de C.V.</t>
  </si>
  <si>
    <t xml:space="preserve">20 Desarrollo Social </t>
  </si>
  <si>
    <t>Programa IMSS-PROSPERA</t>
  </si>
  <si>
    <t>19 Aportaciones a Seguridad Social</t>
  </si>
  <si>
    <t>Servicios de Atención a Población Vulnerable</t>
  </si>
  <si>
    <t xml:space="preserve">Seguro Popular </t>
  </si>
  <si>
    <t xml:space="preserve">Seguro Médico Siglo XXI </t>
  </si>
  <si>
    <t>Reducción de la mortalidad materna y calidad en la atención obstétrica</t>
  </si>
  <si>
    <t xml:space="preserve">Reducción de enfermedades prevenibles por vacunación </t>
  </si>
  <si>
    <t>Proyectos de infraestructura social de salud</t>
  </si>
  <si>
    <t>Programa para la Protección y el Desarrollo Integral de la Infancia</t>
  </si>
  <si>
    <t>Programa de Fortalecimiento a las Procuradurías de la Defensa del Menor y la Familia</t>
  </si>
  <si>
    <t>Programa de Atención a Personas con Discapacidad</t>
  </si>
  <si>
    <t xml:space="preserve">Prevención y Control de Sobrepeso, Obesidad y Diabetes </t>
  </si>
  <si>
    <t>Prevención y atención de VIH/SIDA y otras ITS</t>
  </si>
  <si>
    <t>Prestación de servicios en los diferentes niveles de atención a la salud</t>
  </si>
  <si>
    <t>Investigación y desarrollo tecnológico en salud</t>
  </si>
  <si>
    <t xml:space="preserve">Formación y desarrollo profesional de recursos humanos especializados para la salud </t>
  </si>
  <si>
    <t>Dignificación, conservación y mantenimiento de la infraestructura y equipamiento en salud</t>
  </si>
  <si>
    <t xml:space="preserve">Capacitación técnica y gerencial de recursos humanos para la salud </t>
  </si>
  <si>
    <t xml:space="preserve">Atención de la Salud Reproductiva y la Igualdad de Género en Salud </t>
  </si>
  <si>
    <t>12 Salud</t>
  </si>
  <si>
    <t>Subsidios federales para organismos descentralizados estatales</t>
  </si>
  <si>
    <t xml:space="preserve">Proyectos de infraestructura social del sector educativo </t>
  </si>
  <si>
    <t xml:space="preserve">PROSPERA Programa de Inclusión Social </t>
  </si>
  <si>
    <t xml:space="preserve">Programa para el Desarrollo Profesional Docente </t>
  </si>
  <si>
    <t xml:space="preserve">Programa Escuelas de Tiempo Completo </t>
  </si>
  <si>
    <t xml:space="preserve">Programa Escuelas de Calidad </t>
  </si>
  <si>
    <t xml:space="preserve">Programa de la Reforma Educativa </t>
  </si>
  <si>
    <t>Programa de Formación de Recursos Humanos basados en Competencias (PROFORHCOM)</t>
  </si>
  <si>
    <t xml:space="preserve">Programa de Expansión en la Oferta Educativa en Educación Media Superior y Superior </t>
  </si>
  <si>
    <t xml:space="preserve">Producción y transmisión de materiales educativos y culturales  </t>
  </si>
  <si>
    <t>Prestación de servicios de educación técnica</t>
  </si>
  <si>
    <t xml:space="preserve">Prestación de servicios de educación media superior </t>
  </si>
  <si>
    <t>Prestación de Servicios de Educación Inicial y Básica Comunitaria</t>
  </si>
  <si>
    <t>Normar los servicios educativos</t>
  </si>
  <si>
    <t>Mantenimiento de infraestructura</t>
  </si>
  <si>
    <t>Investigación científica y desarrollo tecnológico</t>
  </si>
  <si>
    <t>Fortalecimiento a la educación temprana y el desarrollo infantil</t>
  </si>
  <si>
    <t>Evaluaciones confiables de la calidad educativa y difusión oportuna de sus resultados</t>
  </si>
  <si>
    <t>Escuelas Dignas</t>
  </si>
  <si>
    <t>Edición, producción y distribución de libros y otros materiales educativos</t>
  </si>
  <si>
    <t>Diseño y aplicación de la política educativa</t>
  </si>
  <si>
    <t>Atención a la Demanda de Educación para Adultos (INEA)</t>
  </si>
  <si>
    <t xml:space="preserve">11 Educación Pública </t>
  </si>
  <si>
    <t xml:space="preserve">Desarrollo y aplicación de programas educativos a nivel medio superior </t>
  </si>
  <si>
    <t xml:space="preserve">08 Agricultura, Ganadería, Desarrollo Rural, Pesca y Alimentación </t>
  </si>
  <si>
    <t>Programa de Apoyo a la Educación Indígena</t>
  </si>
  <si>
    <t xml:space="preserve">06 Hacienda y Crédito Público </t>
  </si>
  <si>
    <r>
      <t>Autorizado anual</t>
    </r>
    <r>
      <rPr>
        <vertAlign val="superscript"/>
        <sz val="7"/>
        <color theme="1"/>
        <rFont val="Soberana Sans"/>
        <family val="3"/>
      </rPr>
      <t xml:space="preserve"> 2_/</t>
    </r>
  </si>
  <si>
    <t>ANEXO 18 DEL DPEF 2015
Evolución de las Erogaciones Correspondientes al Anexo "Recursos para la Atención de Niñas, Niños y Adolescentes"
Enero - septiembre
(pesos)</t>
  </si>
  <si>
    <t>on la finalidad de apoyar y fortalecer la operación administrativa del instituto, lo cual permitirá coadyuvar en la óptima operación de los programas sustantivos del Instituto y de las actividades de carácter administrativo.</t>
  </si>
  <si>
    <t>Atención a Personas con Discapacidad</t>
  </si>
  <si>
    <t>Atender asuntos relativos a la aplicación del Mecanismo Nacional de Promoción, Protección y Supervisión de la Convención sobre los derechos de las Personas con Discapacidad.</t>
  </si>
  <si>
    <t>Atender asuntos relacionados con víctimas del delito</t>
  </si>
  <si>
    <t>Fondo para la Accesibilidad de las Personas con discapacidad</t>
  </si>
  <si>
    <t>23 Provisiones Salariales y Económicas</t>
  </si>
  <si>
    <t>Consejo Nacional para el Desarrollo y la Inclusión de las Personas con Discapacidad</t>
  </si>
  <si>
    <t>Servicios a grupos con necesidades especiales</t>
  </si>
  <si>
    <t xml:space="preserve">Programa de Atención a Jornaleros Agrícolas </t>
  </si>
  <si>
    <t>Pensión para Adultos Mayores</t>
  </si>
  <si>
    <t>20 Desarrollo Social</t>
  </si>
  <si>
    <t>15 Desarrollo Agrario, Territorial y Urbano</t>
  </si>
  <si>
    <t xml:space="preserve">14 Trabajo y Previsión Social </t>
  </si>
  <si>
    <t>Instituto Nacional de Rehabilitación</t>
  </si>
  <si>
    <t>Programa de Desarrollo Comunitario "Comunidad DIFerente"</t>
  </si>
  <si>
    <t>Programa de Atención a Familias y Población Vulnerable</t>
  </si>
  <si>
    <t>Formación y desarrollo profesional de recursos humanos especializados para la salud</t>
  </si>
  <si>
    <t>Asistencia social y protección del paciente</t>
  </si>
  <si>
    <t xml:space="preserve">12 Salud </t>
  </si>
  <si>
    <t xml:space="preserve">Programa para la Inclusión y la Equidad Educativa </t>
  </si>
  <si>
    <t>Apoyos a centros y organizaciones de educación</t>
  </si>
  <si>
    <t>11 Educación Pública</t>
  </si>
  <si>
    <t>Protección y asistencia consular</t>
  </si>
  <si>
    <t>05 Relaciones Exteriores</t>
  </si>
  <si>
    <t>Consejo Nacional para Prevenir la Discriminación</t>
  </si>
  <si>
    <t>04 Gobernación</t>
  </si>
  <si>
    <t xml:space="preserve">TOTAL </t>
  </si>
  <si>
    <t>ANEXO 14 DEL DPEF 2015
Evolución de las Erogaciones Correspondientes al Anexo "Recursos para la Atención de Grupos Vulnerables"
Enero - septiembre
(pesos)</t>
  </si>
  <si>
    <t>Equidad de Género</t>
  </si>
  <si>
    <t>E036</t>
  </si>
  <si>
    <t>E005</t>
  </si>
  <si>
    <r>
      <t xml:space="preserve">GYN Instituto de Seguridad y Servicios Sociales de los Trabajadores del Estado   </t>
    </r>
    <r>
      <rPr>
        <b/>
        <vertAlign val="superscript"/>
        <sz val="6"/>
        <rFont val="Soberana Sans"/>
        <family val="3"/>
      </rPr>
      <t>8_/</t>
    </r>
  </si>
  <si>
    <t>E008</t>
  </si>
  <si>
    <t>E007</t>
  </si>
  <si>
    <r>
      <t xml:space="preserve">GYR Instituto Mexicano del Seguro Social   </t>
    </r>
    <r>
      <rPr>
        <b/>
        <vertAlign val="superscript"/>
        <sz val="6"/>
        <rFont val="Soberana Sans"/>
        <family val="3"/>
      </rPr>
      <t>8_/</t>
    </r>
  </si>
  <si>
    <t>Planeación y dirección de los procesos productivos</t>
  </si>
  <si>
    <t>R585</t>
  </si>
  <si>
    <t>Planeación, dirección, coordinación, supervisión y seguimiento a las funciones y recursos asignados para cumplir con la construcción de la infraestructura eléctrica</t>
  </si>
  <si>
    <t>P552</t>
  </si>
  <si>
    <t>O001</t>
  </si>
  <si>
    <t>M001</t>
  </si>
  <si>
    <t>Promoción de medidas para el ahorro y uso eficiente de la energía eléctrica</t>
  </si>
  <si>
    <t>F571</t>
  </si>
  <si>
    <t>Operar y mantener las líneas de transmisión y subestaciones de transformación que integran el Sistema Eléctrico Nacional, así como operar y mantener la Red Nacional de Fibra Óptica, y proporcionar servicios de telecomunicaciones</t>
  </si>
  <si>
    <t>E567</t>
  </si>
  <si>
    <t>Suministro de energéticos a las centrales generadoras de electricidad</t>
  </si>
  <si>
    <t>E563</t>
  </si>
  <si>
    <t>Operación y mantenimiento de las centrales generadoras de energía eléctrica</t>
  </si>
  <si>
    <t>E561</t>
  </si>
  <si>
    <t>Operación comercial de la Red de Fibra Óptica y apoyo tecnológico a los procesos productivos en control de calidad, sistemas informáticos y de telecomunicaciones</t>
  </si>
  <si>
    <t>E555</t>
  </si>
  <si>
    <r>
      <t xml:space="preserve">18 Energía   </t>
    </r>
    <r>
      <rPr>
        <b/>
        <vertAlign val="superscript"/>
        <sz val="6"/>
        <rFont val="Soberana Sans"/>
        <family val="3"/>
      </rPr>
      <t>8_/</t>
    </r>
  </si>
  <si>
    <t xml:space="preserve">Regulación y supervisión del otorgamiento de permisos y la administración de estos, en materia de electricidad, gas natural y gas licuado de petróleo  </t>
  </si>
  <si>
    <t>G001</t>
  </si>
  <si>
    <r>
      <t xml:space="preserve">45 Comisión Reguladora de Energía  </t>
    </r>
    <r>
      <rPr>
        <b/>
        <vertAlign val="superscript"/>
        <sz val="6"/>
        <rFont val="Soberana Sans"/>
        <family val="3"/>
      </rPr>
      <t>7_/</t>
    </r>
  </si>
  <si>
    <t>Producción y difusión de información estadística y geográfica de interés nacional</t>
  </si>
  <si>
    <t>P002</t>
  </si>
  <si>
    <t>40 Información Nacional Estadística y Geográfica</t>
  </si>
  <si>
    <t>Apoyos institucionales para actividades científicas, tecnológicas y de innovación.</t>
  </si>
  <si>
    <t>F002</t>
  </si>
  <si>
    <t>38 Consejo Nacional de Ciencia y Tecnología</t>
  </si>
  <si>
    <t>Promover, divulgar, dar seguimiento, evaluar y monitorear la política nacional en materia de Igualdad entre mujeres y hombres, y atender asuntos de la mujer</t>
  </si>
  <si>
    <t>E013</t>
  </si>
  <si>
    <t>Otorgamiento de prerrogativas a partidos políticos, fiscalización de sus recursos y administración de los tiempos del estado en radio y televisión</t>
  </si>
  <si>
    <t>R009</t>
  </si>
  <si>
    <t>Dirección, soporte jurídico electoral y apoyo logístico</t>
  </si>
  <si>
    <t>R008</t>
  </si>
  <si>
    <t>Gestión Administrativa</t>
  </si>
  <si>
    <t xml:space="preserve">22 Instituto Federal Electoral  </t>
  </si>
  <si>
    <t>Planeación y conducción de la política de turismo</t>
  </si>
  <si>
    <t>P001</t>
  </si>
  <si>
    <t xml:space="preserve">21 Turismo </t>
  </si>
  <si>
    <t>S241</t>
  </si>
  <si>
    <t>S174</t>
  </si>
  <si>
    <t>S155</t>
  </si>
  <si>
    <t>S072</t>
  </si>
  <si>
    <t>S070</t>
  </si>
  <si>
    <t>S054</t>
  </si>
  <si>
    <t xml:space="preserve">Definición y conducción de la política del desarrollo social y comunitario, así como la participación social </t>
  </si>
  <si>
    <t>E016</t>
  </si>
  <si>
    <t>20 Desarrollo social</t>
  </si>
  <si>
    <t>Apoyo Económico a Viudas de Veteranos de la Revolución Mexicana</t>
  </si>
  <si>
    <t>J014</t>
  </si>
  <si>
    <t>Coordinación de la implementación de la política energética y de las entidades del sector electricidad</t>
  </si>
  <si>
    <t>Regulación y supervisión de la seguridad nuclear, radiológica y física de las instalaciones nucleares y radiológicas</t>
  </si>
  <si>
    <t>G003</t>
  </si>
  <si>
    <t>Promoción en materia de aprovechamiento sustentable de la energía</t>
  </si>
  <si>
    <t>F012</t>
  </si>
  <si>
    <t>Gestión e implementación en aprovechamiento sustentable de la energía</t>
  </si>
  <si>
    <t>E009</t>
  </si>
  <si>
    <r>
      <t xml:space="preserve">18 Energía  </t>
    </r>
    <r>
      <rPr>
        <b/>
        <vertAlign val="superscript"/>
        <sz val="6"/>
        <rFont val="Soberana Sans"/>
        <family val="3"/>
      </rPr>
      <t>7_/</t>
    </r>
  </si>
  <si>
    <t>Investigar y perseguir los delitos relativos a la Delincuencia Organizada</t>
  </si>
  <si>
    <t>E003</t>
  </si>
  <si>
    <t>Investigar y perseguir los delitos del orden federal</t>
  </si>
  <si>
    <t>E002</t>
  </si>
  <si>
    <t>17 Procuraduría General de la República</t>
  </si>
  <si>
    <t>Programa hacia la igualdad y la sustentabilidad ambiental</t>
  </si>
  <si>
    <t>U022</t>
  </si>
  <si>
    <t>Programa Nacional Forestal Pago por Servicios Ambientales</t>
  </si>
  <si>
    <t>S219</t>
  </si>
  <si>
    <t>S071</t>
  </si>
  <si>
    <t>Programa de Conservación para el Desarrollo Sostenible (PROCODES)</t>
  </si>
  <si>
    <t>S046</t>
  </si>
  <si>
    <t>Planeación, Dirección y Evaluación Ambiental</t>
  </si>
  <si>
    <t>16 Medio Ambiente y Recursos Naturales</t>
  </si>
  <si>
    <t>Programa de esquema de financiamiento y subsidio federal para vivienda</t>
  </si>
  <si>
    <t>S177</t>
  </si>
  <si>
    <t>S175</t>
  </si>
  <si>
    <t>Programa de Vivienda Rural</t>
  </si>
  <si>
    <t>S117</t>
  </si>
  <si>
    <t>S058</t>
  </si>
  <si>
    <t>S048</t>
  </si>
  <si>
    <t>Procuración de justicia laboral</t>
  </si>
  <si>
    <t>14 Trabajo y Previsión Social</t>
  </si>
  <si>
    <t>Proyectos de infraestructura social de asistencia y seguridad social</t>
  </si>
  <si>
    <t>K012</t>
  </si>
  <si>
    <t>Administración y fomento de la educación naval</t>
  </si>
  <si>
    <t>A006</t>
  </si>
  <si>
    <t>13 Marina</t>
  </si>
  <si>
    <t>Prevención y Control de Sobrepeso, Obesidad y Diabetes</t>
  </si>
  <si>
    <t>U008</t>
  </si>
  <si>
    <t>U007</t>
  </si>
  <si>
    <t>S150</t>
  </si>
  <si>
    <t>P017</t>
  </si>
  <si>
    <t>P016</t>
  </si>
  <si>
    <t>P014</t>
  </si>
  <si>
    <t>Rectoría en Salud</t>
  </si>
  <si>
    <t>P012</t>
  </si>
  <si>
    <r>
      <t xml:space="preserve">Actividades de apoyo administrativo  </t>
    </r>
    <r>
      <rPr>
        <vertAlign val="superscript"/>
        <sz val="6"/>
        <rFont val="Soberana Sans"/>
        <family val="3"/>
      </rPr>
      <t>6_/</t>
    </r>
  </si>
  <si>
    <t>Reducción de enfermedades prevenibles por vacunación</t>
  </si>
  <si>
    <t>E025</t>
  </si>
  <si>
    <t>E023</t>
  </si>
  <si>
    <t>E022</t>
  </si>
  <si>
    <t>Capacitación técnica y gerencial de recursos humanos para la salud</t>
  </si>
  <si>
    <t>E019</t>
  </si>
  <si>
    <t>E010</t>
  </si>
  <si>
    <t>Programa para el Desarrollo Profesional Docente</t>
  </si>
  <si>
    <t>S247</t>
  </si>
  <si>
    <t>Programa de fortalecimiento de la calidad en instituciones educativas</t>
  </si>
  <si>
    <t>S245</t>
  </si>
  <si>
    <t>S244</t>
  </si>
  <si>
    <t xml:space="preserve">Programa Nacional de Becas  </t>
  </si>
  <si>
    <t>S243</t>
  </si>
  <si>
    <t>Diseño y aplicación de políticas de equidad de género</t>
  </si>
  <si>
    <t>E032</t>
  </si>
  <si>
    <t>E011</t>
  </si>
  <si>
    <t>Prestación de servicios de educación superior y posgrado</t>
  </si>
  <si>
    <r>
      <t xml:space="preserve">11 Educación Pública  </t>
    </r>
    <r>
      <rPr>
        <b/>
        <vertAlign val="superscript"/>
        <sz val="6"/>
        <rFont val="Soberana Sans"/>
        <family val="3"/>
      </rPr>
      <t>5_/</t>
    </r>
  </si>
  <si>
    <t>S021</t>
  </si>
  <si>
    <t>S020</t>
  </si>
  <si>
    <t xml:space="preserve">Programa de Fomento a la Economía Social </t>
  </si>
  <si>
    <t>S017</t>
  </si>
  <si>
    <t>S016</t>
  </si>
  <si>
    <r>
      <t xml:space="preserve">Planeación, elaboración y seguimiento de las políticas y programas de la dependencia  </t>
    </r>
    <r>
      <rPr>
        <vertAlign val="superscript"/>
        <sz val="6"/>
        <rFont val="Soberana Sans"/>
        <family val="3"/>
      </rPr>
      <t>4_/</t>
    </r>
  </si>
  <si>
    <t>P006</t>
  </si>
  <si>
    <t>10 Economía</t>
  </si>
  <si>
    <t>Definición y conducción de la política de comunicaciones y transportes</t>
  </si>
  <si>
    <t>09 Comunicaciones y Transportes</t>
  </si>
  <si>
    <t>Programa Integral de Desarrollo Rural</t>
  </si>
  <si>
    <t>S258</t>
  </si>
  <si>
    <t>Fondo para el Apoyo a Proyectos Productivos en Núcleos Agrarios (FAPPA)</t>
  </si>
  <si>
    <t>S089</t>
  </si>
  <si>
    <t>Programa de Apoyo para la Productividad de la Mujer Emprendedora</t>
  </si>
  <si>
    <t>S088</t>
  </si>
  <si>
    <t>Registro, Control y Seguimiento de los Programas Presupuestarios</t>
  </si>
  <si>
    <t>08  Agricultura, Ganadería,  Desarrollo Rural, Pesca y Alimentación</t>
  </si>
  <si>
    <t>Otros proyectos de infraestructura social</t>
  </si>
  <si>
    <t>K014</t>
  </si>
  <si>
    <t>A900</t>
  </si>
  <si>
    <t>07 Defensa Nacional</t>
  </si>
  <si>
    <t>Programa de Derechos Indígenas</t>
  </si>
  <si>
    <t>U011</t>
  </si>
  <si>
    <t>Programa para el Mejoramiento de la Producción y la Productividad Indígena</t>
  </si>
  <si>
    <t>S249</t>
  </si>
  <si>
    <t>Fortalecimiento a la Transversalidad de la Perspectiva de Género</t>
  </si>
  <si>
    <t>S010</t>
  </si>
  <si>
    <t>Fortalecimiento de la Igualdad Sustantiva entre Mujeres y Hombres</t>
  </si>
  <si>
    <t>P010</t>
  </si>
  <si>
    <t xml:space="preserve">Atención a Víctimas </t>
  </si>
  <si>
    <t>E033</t>
  </si>
  <si>
    <t>Foros, publicaciones y actividades en materia de equidad de género</t>
  </si>
  <si>
    <t>P008</t>
  </si>
  <si>
    <t xml:space="preserve">Actividades de apoyo administrativo </t>
  </si>
  <si>
    <t>P024</t>
  </si>
  <si>
    <t>P023</t>
  </si>
  <si>
    <t>Conducción de la política en materia de Derechos Humanos</t>
  </si>
  <si>
    <t>P022</t>
  </si>
  <si>
    <t>Implementar las políticas, programas y acciones tendientes a garantizar la seguridad pública de la Nación y sus habitantes</t>
  </si>
  <si>
    <t>P021</t>
  </si>
  <si>
    <t xml:space="preserve">Promover la prevención, protección y atención en materia de trata de personas </t>
  </si>
  <si>
    <t>P015</t>
  </si>
  <si>
    <t>Planeación demográfica del país</t>
  </si>
  <si>
    <t>E015</t>
  </si>
  <si>
    <r>
      <t xml:space="preserve">H. Cámara de Senadores </t>
    </r>
    <r>
      <rPr>
        <vertAlign val="superscript"/>
        <sz val="6"/>
        <rFont val="Soberana Sans"/>
        <family val="3"/>
      </rPr>
      <t>3_/</t>
    </r>
  </si>
  <si>
    <r>
      <t xml:space="preserve">H. Cámara de Diputados </t>
    </r>
    <r>
      <rPr>
        <vertAlign val="superscript"/>
        <sz val="6"/>
        <rFont val="Soberana Sans"/>
        <family val="3"/>
      </rPr>
      <t>2_/</t>
    </r>
  </si>
  <si>
    <t xml:space="preserve">Actividades derivadas del trabajo legislativo </t>
  </si>
  <si>
    <t>R001</t>
  </si>
  <si>
    <t>01 Poder Legislativo</t>
  </si>
  <si>
    <t>ANEXO 13 DEL DPEF 2015
EVOLUCIÓN DE LAS EROGACIONES PARA LA IGUALDAD ENTRE MUJERES Y HOMBRES
Enero - septiembre
(pesos)</t>
  </si>
  <si>
    <t xml:space="preserve">1_/ De acuerdo con la Ley General de Contablilidad Gubernamentas, corresponde al momento contable del gasto que refleja la cancelación total o parcial de las obligaciones de pago, que se concreta mediante el desembolso de efectivo o cualquier otro medio de pago. </t>
  </si>
  <si>
    <t>Instituto de Seguridad Social para los Trabajadores del Estado</t>
  </si>
  <si>
    <t>GYN Instituto de Seguridad y Servicios Sociales de los Trabajadores del Estado</t>
  </si>
  <si>
    <t>Instituto Mexicano del Seguro Social</t>
  </si>
  <si>
    <t>GYR Instituto Mexicano del Seguro Social</t>
  </si>
  <si>
    <t>Centro de Investigación en Alimentación y Desarrollo, A.C.</t>
  </si>
  <si>
    <t>Centro de Investigación Científica y de Educación Superior de Ensenada, B.C.</t>
  </si>
  <si>
    <t>Centro de Ingeniería y Desarrollo Industrial</t>
  </si>
  <si>
    <t>Instituto Potosino de Investigación Científica y Tecnológica, A.C.</t>
  </si>
  <si>
    <t>Instituto Nacional de Astrofísica, Optica y Electrónica</t>
  </si>
  <si>
    <t>Instituto de Investigaciones "Dr. José María Luis Mora"</t>
  </si>
  <si>
    <t>Instituto de Ecología, A.C.</t>
  </si>
  <si>
    <t>Fondo para el Desarrollo de Recursos Humanos</t>
  </si>
  <si>
    <t xml:space="preserve">Fondo de Información y Documentación para la Industria </t>
  </si>
  <si>
    <t>El Colegio de San Luis, A.C.</t>
  </si>
  <si>
    <t>El Colegio de Michoacán, A.C.</t>
  </si>
  <si>
    <t>El Colegio de la Frontera Sur</t>
  </si>
  <si>
    <t>El Colegio de la Frontera Norte, A.C.</t>
  </si>
  <si>
    <t xml:space="preserve">Corporación Mexicana de Investigación en Materiales, S.A. de C.V. </t>
  </si>
  <si>
    <t>CIATEQ, A.C. Centro de Tecnología Avanzada</t>
  </si>
  <si>
    <t>Consejo Nacional de Ciencia y Tecnología</t>
  </si>
  <si>
    <t>Centro de Investigaciones y Estudios Superiores en Antropología Social</t>
  </si>
  <si>
    <t>Centro de Investigación en Química Aplicada</t>
  </si>
  <si>
    <t>Centro de Investigaciones en Optica, A.C.</t>
  </si>
  <si>
    <t>Centro de Investigación Científica de Yucatán, A.C.</t>
  </si>
  <si>
    <t>Centro de Investigaciones Biológicas del Noroeste, S.C.</t>
  </si>
  <si>
    <t>Centro de Investigación y Docencia Económicas, A.C.</t>
  </si>
  <si>
    <t>Centro de Investigación y Desarrollo Tecnológico en Electroquímica, S.C.</t>
  </si>
  <si>
    <t>Centro de Investigación y Asistencia en Tecnología y Diseño del Estado de Jalisco, A.C.</t>
  </si>
  <si>
    <t>CIATEC, A.C. "Centro de Innovación Aplicada en Tecnologías Competitivas"</t>
  </si>
  <si>
    <t>Centro de Investigación en Materiales Avanzados, S.C.</t>
  </si>
  <si>
    <t>Centro de Investigación en Matemáticas, A.C.</t>
  </si>
  <si>
    <t>Centro de Investigación en Geografía y Geomática, "Ing. Jorge L. Tamayo", A.C.</t>
  </si>
  <si>
    <t>Unidad de Política y Control Presupuestario</t>
  </si>
  <si>
    <t>Instituto de Competencia Turística</t>
  </si>
  <si>
    <t>21 Turismo</t>
  </si>
  <si>
    <t>Instituto Nacional de Investigaciones Nucleares</t>
  </si>
  <si>
    <t>Instituto Mexicano del Petróleo</t>
  </si>
  <si>
    <t>Instituto de Investigaciones Eléctricas</t>
  </si>
  <si>
    <t>Dirección General de Planeación e Información Energéticas</t>
  </si>
  <si>
    <t>18 Energía</t>
  </si>
  <si>
    <t>Instituto Nacional de Ciencias Penales</t>
  </si>
  <si>
    <t>Instituto Nacional de Ecología y Cambio Climático</t>
  </si>
  <si>
    <t>Instituto Mexicano de Tecnología del Agua</t>
  </si>
  <si>
    <t>Comisión Nacional Forestal</t>
  </si>
  <si>
    <t>Comisión Nacional del Agua</t>
  </si>
  <si>
    <t>Dirección General de Investigación y Desarrollo</t>
  </si>
  <si>
    <t>Sistema Nacional para el Desarrollo 
Integral de la Familia</t>
  </si>
  <si>
    <t>Laboratorio de Biológicos y Reactivos de México S.A. de C.V.</t>
  </si>
  <si>
    <t>Instituto Nacional de Salud Pública</t>
  </si>
  <si>
    <t>Instituto Nacional de Perinatología Isidro Espinosa de los Reyes</t>
  </si>
  <si>
    <t>Instituto Nacional de Pediatría</t>
  </si>
  <si>
    <t>Instituto Nacional de Neurología y Neurocirugía Manuel Velasco Suárez</t>
  </si>
  <si>
    <t>Instituto Nacional de Medicina Genómica</t>
  </si>
  <si>
    <t>Instituto Nacional de Ciencias Médicas y Nutrición Salvador Zubirán</t>
  </si>
  <si>
    <t>Instituto Nacional de Geriatría</t>
  </si>
  <si>
    <t>Instituto Nacional de Enfermedades Respiratorias Ismael Cosío Villegas</t>
  </si>
  <si>
    <t>Instituto Nacional de Cardiología Ignacio Chávez</t>
  </si>
  <si>
    <t>Instituto Nacional de Cancerología</t>
  </si>
  <si>
    <t>Hospital Regional de Alta Especialidad de Ciudad Victoria "Bicentenario 2010"</t>
  </si>
  <si>
    <t>Hospital Regional de Alta Especialidad de la Península de Yucatán</t>
  </si>
  <si>
    <t>Hospital Regional de Alta Especialidad de Oaxaca</t>
  </si>
  <si>
    <t>Hospital Regional de Alta Especialidad de Ixtapaluca</t>
  </si>
  <si>
    <t>Hospital Regional de Alta Especialidad del Bajío</t>
  </si>
  <si>
    <t>Hospital Infantil de México Federico Gómez</t>
  </si>
  <si>
    <t>Hospital General de México "Dr. Eduardo Liceaga"</t>
  </si>
  <si>
    <t>Hospital General "Dr. Manuel Gea González"</t>
  </si>
  <si>
    <t>Hospital Juárez de México</t>
  </si>
  <si>
    <t>Servicios de Atención Psiquiátrica</t>
  </si>
  <si>
    <t>Centros de Integración Juvenil, A.C.</t>
  </si>
  <si>
    <t>Instituto Nacional de Psiquiatría Ramón de la Fuente Muñiz</t>
  </si>
  <si>
    <t>Centro Regional de Alta Especialidad de Chiapas</t>
  </si>
  <si>
    <t>Dirección General de Calidad y Educación
en Salud</t>
  </si>
  <si>
    <t>Comisión Coordinadora de Institutos
Nacionales de Salud y Hospitales de Alta
Especialidad</t>
  </si>
  <si>
    <t>Universidad Autónoma Agraria Antonio Narro</t>
  </si>
  <si>
    <t>Tecnológico Nacional de México</t>
  </si>
  <si>
    <t>El Colegio de México, A.C.</t>
  </si>
  <si>
    <t>Comisión de Operación y Fomento de Actividades Académicas del Instituto Politécnico Nacional</t>
  </si>
  <si>
    <t>Centro de Investigación y de Estudios Avanzados del Instituto Politécnico Nacional</t>
  </si>
  <si>
    <t>Centro de Enseñanza Técnica Industrial</t>
  </si>
  <si>
    <t>Instituto Nacional de Antropología e Historia</t>
  </si>
  <si>
    <t>Instituto Politécnico Nacional</t>
  </si>
  <si>
    <t>Universidad Nacional Autónoma de México</t>
  </si>
  <si>
    <t>Universidad Autónoma Metropolitana</t>
  </si>
  <si>
    <t>Universidad Pedagógica Nacional</t>
  </si>
  <si>
    <t>Subsecretaría de Educación Media Superior</t>
  </si>
  <si>
    <t>Dirección General de Educación Superior Universitaria</t>
  </si>
  <si>
    <t>Dirección General de Desarrollo de la Gestión e Innovación Educativa</t>
  </si>
  <si>
    <t>Servicio Geológico Mexicano</t>
  </si>
  <si>
    <t>Instituto Mexicano de la Propiedad Industrial</t>
  </si>
  <si>
    <t>Centro Nacional de Metrología</t>
  </si>
  <si>
    <t>Instituto Nacional del Emprendedor</t>
  </si>
  <si>
    <t>Dirección General de Industrias Ligeras</t>
  </si>
  <si>
    <t>Dirección General de Innovación, Servicios y Comercio Interior</t>
  </si>
  <si>
    <t>Procuraduría Federal del Consumidor</t>
  </si>
  <si>
    <t>Agencia Espacial Mexicana</t>
  </si>
  <si>
    <t>Instituto Mexicano del Transporte</t>
  </si>
  <si>
    <t>Instituto Nacional de Pesca</t>
  </si>
  <si>
    <t>Instituto Nacional de Investigaciones Forestales, Agrícolas y Pecuarias</t>
  </si>
  <si>
    <t>Colegio de Postgraduados</t>
  </si>
  <si>
    <t>Universidad Autónoma Chapingo</t>
  </si>
  <si>
    <t>Dirección General de Fibras Naturales y Biocombustibles</t>
  </si>
  <si>
    <t>Dirección General de Productividad y Desarrollo Tecnológico</t>
  </si>
  <si>
    <t>08 Agricultura, Ganadería, Desarrollo Rural, Pesca y Alimentación</t>
  </si>
  <si>
    <t>Agencia Mexicana de Cooperación Internacional para el Desarrollo</t>
  </si>
  <si>
    <t>Centro Nacional de Prevención de Desastres</t>
  </si>
  <si>
    <t>(f)/(c)*100</t>
  </si>
  <si>
    <t>(f)/(b)*100</t>
  </si>
  <si>
    <t>(f)</t>
  </si>
  <si>
    <t>Enero - Septiembre</t>
  </si>
  <si>
    <t>Unidad Responsable</t>
  </si>
  <si>
    <t xml:space="preserve">1_/ De acuerdo con la Ley General de Contablilidad Gubernamental, corresponde al momento contable del gasto que refleja la cancelación total o parcial de las obligaciones de pago, que se concreta mediante el desembolso de efectivo o cualquier otro medio de pago. </t>
  </si>
  <si>
    <t>Tribunales Agrarios</t>
  </si>
  <si>
    <t>Registro Agrario Nacional</t>
  </si>
  <si>
    <t>Procuraduría Agraria</t>
  </si>
  <si>
    <t>Dependencia SEDATU</t>
  </si>
  <si>
    <t>Desarrollo Agrario, Territorial y Urbano</t>
  </si>
  <si>
    <t>SNICS</t>
  </si>
  <si>
    <t>SIAP</t>
  </si>
  <si>
    <t>SENASICA (Incluye obra pública de inspección)</t>
  </si>
  <si>
    <t>INCA RURAL</t>
  </si>
  <si>
    <t>FIRCO</t>
  </si>
  <si>
    <t>FEESA</t>
  </si>
  <si>
    <t>Dependencia SAGARPA</t>
  </si>
  <si>
    <t>CONAZA</t>
  </si>
  <si>
    <t>CONAPESCA</t>
  </si>
  <si>
    <t>Comité Nal. para el Desarrollo Sustentable de la Caña de Azúcar</t>
  </si>
  <si>
    <t>ASERCA</t>
  </si>
  <si>
    <t>Agricultura, Ganadería, Desarrollo Rural, Pesca y Alimentación</t>
  </si>
  <si>
    <t>Gasto Administrativo</t>
  </si>
  <si>
    <t>Administrativa</t>
  </si>
  <si>
    <t>Fondo de Apoyo para los Núcleos Agrarios sin Regularizar (FANAR)</t>
  </si>
  <si>
    <t>Conflictos Agrarios y Obligaciones Jurídicas</t>
  </si>
  <si>
    <t>Archivo General Agrario</t>
  </si>
  <si>
    <t>Atención de aspectos agrarios</t>
  </si>
  <si>
    <t>Programa para la atención de aspectos agrarios</t>
  </si>
  <si>
    <t>Agraria</t>
  </si>
  <si>
    <t>Seguridad Social Cañeros</t>
  </si>
  <si>
    <t>IMSS-Prospera</t>
  </si>
  <si>
    <t>Aportaciones a Seguridad Social</t>
  </si>
  <si>
    <t>Seguro Popular</t>
  </si>
  <si>
    <t>Seguro Médico Siglo XXI</t>
  </si>
  <si>
    <t>PROSPERA Salud</t>
  </si>
  <si>
    <t>Sistema de Protección Social en Salud (SPSS)</t>
  </si>
  <si>
    <t>Desarrollo de Capacidades Salud</t>
  </si>
  <si>
    <t>Salud en población rural</t>
  </si>
  <si>
    <t>Salud</t>
  </si>
  <si>
    <t>Programa de atención a las condiciones de salud en el medio rural</t>
  </si>
  <si>
    <t>Aportaciones Federales para Entidades Federativas y Municipios</t>
  </si>
  <si>
    <t>Programas Hidráulicos</t>
  </si>
  <si>
    <t>Programa de perforación y equipamiento de pozos agrícolas en estados afectados con sequía</t>
  </si>
  <si>
    <t>Infraestructura Hidroagrícola</t>
  </si>
  <si>
    <t>IMTA</t>
  </si>
  <si>
    <t>Medio Ambiente y Recursos Naturales</t>
  </si>
  <si>
    <t>Caminos Rurales</t>
  </si>
  <si>
    <t>Infraestructura</t>
  </si>
  <si>
    <t>Comunicaciones y Transportes</t>
  </si>
  <si>
    <t>Programa de infraestructura en el medio rural</t>
  </si>
  <si>
    <t>Programa Alimentario</t>
  </si>
  <si>
    <t>PROSPERA Alimentación</t>
  </si>
  <si>
    <t>Programa de Abasto Rural a cargo de DICONSA S.A. de C.V.</t>
  </si>
  <si>
    <t>Desarrollo Social</t>
  </si>
  <si>
    <t>Vinculación con Organismos de la Sociedad Civil</t>
  </si>
  <si>
    <t>Proyecto Estratégico de Seguridad Alimentaria (PESA)</t>
  </si>
  <si>
    <t>Modernización Sustentable de la Agricultura Tradicional (MASAGRO)</t>
  </si>
  <si>
    <t>Fomento al Consumo de Productos Pesqueros y Acuícolas</t>
  </si>
  <si>
    <t>Programa de Fomento a la Productividad Pesquera y Acuícola</t>
  </si>
  <si>
    <t>Programa de Incentivos para Productores de Maíz y Frijol (PIMAF)</t>
  </si>
  <si>
    <t>Programa de Fomento a la Agricultura</t>
  </si>
  <si>
    <t>Programa de Derecho a la Alimentación</t>
  </si>
  <si>
    <t>PROSPERA Desarrollo Social</t>
  </si>
  <si>
    <t>Jornaleros Agrícolas</t>
  </si>
  <si>
    <t>Atención a la población agraria</t>
  </si>
  <si>
    <t>Vivienda Rural</t>
  </si>
  <si>
    <t>Atención a Indígenas (CDI)</t>
  </si>
  <si>
    <t>Hacienda y Crédito Público</t>
  </si>
  <si>
    <t>Atención a migrantes</t>
  </si>
  <si>
    <t>Relaciones Exteriores</t>
  </si>
  <si>
    <t>Programa de atención a la pobreza en el medio rural</t>
  </si>
  <si>
    <t>Social</t>
  </si>
  <si>
    <t>PET</t>
  </si>
  <si>
    <t>Trabajadores Agrícolas Temporales</t>
  </si>
  <si>
    <t>Trabajo y Previsión Social</t>
  </si>
  <si>
    <t>Programa de mejoramiento de condiciones laborales en el medio rural</t>
  </si>
  <si>
    <t>Laboral</t>
  </si>
  <si>
    <t>Programa Educativo Rural</t>
  </si>
  <si>
    <t>PROSPERA Educación</t>
  </si>
  <si>
    <t>Infraestructura Educativa Tecnológica</t>
  </si>
  <si>
    <t>Educación Agropecuaria</t>
  </si>
  <si>
    <t>Desarrollo de Capacidades Educación</t>
  </si>
  <si>
    <t>Educación Pública</t>
  </si>
  <si>
    <t>Instituto Nacional de Pesca (INAPESCA)</t>
  </si>
  <si>
    <t>Instituto Nacional de Investigaciones Forestales, Agrícolas y Pecuarias (INIFAP)</t>
  </si>
  <si>
    <t>CSAEGRO</t>
  </si>
  <si>
    <t>Programa de Educación e Investigación</t>
  </si>
  <si>
    <t>Educativa</t>
  </si>
  <si>
    <t>Vida Silvestre</t>
  </si>
  <si>
    <t>PROFEPA</t>
  </si>
  <si>
    <t>PET (Incendios Forestales)</t>
  </si>
  <si>
    <t>Desarrollo Regional Sustentable</t>
  </si>
  <si>
    <t>Protección al medio ambiente en el medio rural</t>
  </si>
  <si>
    <t>Forestal</t>
  </si>
  <si>
    <t>Conservación y Uso Sustentable de Suelo y Agua (COUSSA)</t>
  </si>
  <si>
    <t>Repoblamiento y Recría Pecuaria</t>
  </si>
  <si>
    <t>PROGAN Productivo</t>
  </si>
  <si>
    <t>Infraestructura y equipo del repoblamiento</t>
  </si>
  <si>
    <t>Bioeseguridad pecuaria</t>
  </si>
  <si>
    <t>Programa de Fomento Ganadero</t>
  </si>
  <si>
    <t>PROPESCA</t>
  </si>
  <si>
    <t>Soporte para la Vigilancia de los Recursos Pesqueros y Acuícolas</t>
  </si>
  <si>
    <t>Ordenamiento Pesquero y Acuícola Integral y Sustentable</t>
  </si>
  <si>
    <t>Desarrollo Estratégico de la Acuacultura</t>
  </si>
  <si>
    <t>Reconversión y Productividad</t>
  </si>
  <si>
    <t>Bioenergía y Sustentabilidad</t>
  </si>
  <si>
    <t>Programa de Sustentabilidad de los Recursos Naturales</t>
  </si>
  <si>
    <t>Medio Ambiente</t>
  </si>
  <si>
    <t>Fondo Nacional de Fomento a las Artesanías (FONART)</t>
  </si>
  <si>
    <t>Apoyos a Jóvenes para la Productividad de Futuras Empresas Rurales</t>
  </si>
  <si>
    <t>Programa de Prevención y Manejo de Riesgos</t>
  </si>
  <si>
    <t>Ecoturismo y Turismo Rural</t>
  </si>
  <si>
    <t>Turismo</t>
  </si>
  <si>
    <t>Programa Nacional de Financiamiento al Microempresario (PRONAFIM) y Fondo Nacional Emprendedor</t>
  </si>
  <si>
    <t>Economía</t>
  </si>
  <si>
    <t>Fortalecimiento a Organizaciones Rurales</t>
  </si>
  <si>
    <t>Extensionismo Rural</t>
  </si>
  <si>
    <t>Extensión e Innovación Productiva</t>
  </si>
  <si>
    <t>Desarrollo Integral de Cadenas de Valor</t>
  </si>
  <si>
    <t>Desarrollo de Zonas Áridas (PRODEZA)</t>
  </si>
  <si>
    <t>Coordinación para la Integración de Proyectos</t>
  </si>
  <si>
    <t>Capacitación y Extensión de Educación Agropecuaria</t>
  </si>
  <si>
    <t>Atención a Desastres Naturales en el Sector Agropecuario y Pesquero</t>
  </si>
  <si>
    <t>Agricultura Familiar, Periurbana y de Traspatio</t>
  </si>
  <si>
    <t>Rastros TIF</t>
  </si>
  <si>
    <t>Programa de Sanidad e Inocuidad Agroalimentaria</t>
  </si>
  <si>
    <t>Sistema Nacional de Agroparques</t>
  </si>
  <si>
    <t>Programa Regional de Desarrollo previsto en el PND</t>
  </si>
  <si>
    <t>Productividad Agroalimentaria</t>
  </si>
  <si>
    <t>Planeación de Proyectos (Mapa de Proyectos)</t>
  </si>
  <si>
    <t>Información Estadística y Estudios (SNIDRUS)</t>
  </si>
  <si>
    <t>Fortalecimiento a la Cadena Productiva</t>
  </si>
  <si>
    <t>Desarrollo Productivo Sur Sureste</t>
  </si>
  <si>
    <t>Certificación para la Productividad Agroalimentaria</t>
  </si>
  <si>
    <t>Acceso al Financiamiento Productivo y Competitivo</t>
  </si>
  <si>
    <t>Programa de Productividad y Competitividad Agroalimentaria</t>
  </si>
  <si>
    <t>Recursos Zoogenéticos</t>
  </si>
  <si>
    <t>Recursos Genéticos Agrícolas</t>
  </si>
  <si>
    <t>Recursos Genéticos Acuícolas</t>
  </si>
  <si>
    <t>Minería Social</t>
  </si>
  <si>
    <t>Innovación y Transferencia de Tecnología Ganadera</t>
  </si>
  <si>
    <t>Innovación para el Desarrollo Tecnológico Aplicado</t>
  </si>
  <si>
    <t>Programa de Innovación, Investigación, Desarrollo Tecnológico y Educación</t>
  </si>
  <si>
    <t>Programa de mantenimiento de praderas y reconversión a praderas</t>
  </si>
  <si>
    <t>Sistemas Producto Pecuarios</t>
  </si>
  <si>
    <t>Programa Porcino (PROPOR)</t>
  </si>
  <si>
    <t>Programa de Perforación y equipamiento de Pozos ganaderos</t>
  </si>
  <si>
    <t>Productividad Pecuaria (Reproducción y material genético pecuario)</t>
  </si>
  <si>
    <t>Productividad Pecuaria (Manejo de ganado)</t>
  </si>
  <si>
    <t>Productividad Pecuaria (Ganado Alimentario)</t>
  </si>
  <si>
    <t>Manejo Postproducción Pecuario (infraestructura, maquinaria y equipo postproductivo pecuario)</t>
  </si>
  <si>
    <t>Manejo Postproducción Pecuario (incentivos a la postproducción pecuaria)</t>
  </si>
  <si>
    <t>Integración Productiva y Comercial Pesquera y Acuícola</t>
  </si>
  <si>
    <t>Impulso a la Capitalización Pesquera y Acuícola</t>
  </si>
  <si>
    <t>Tecnificación del Riego</t>
  </si>
  <si>
    <t>Sistemas Producto Agrícolas (SISPROA)</t>
  </si>
  <si>
    <t>Producción Intensiva y Cubiertas Agrícolas (PROCURA)</t>
  </si>
  <si>
    <t>PROCAFE e Impulso Productivo al Café</t>
  </si>
  <si>
    <t>PROAGRO Productivo</t>
  </si>
  <si>
    <t>Desarrollo de Cluster Agroalimentario (AGROCLUSTER)</t>
  </si>
  <si>
    <t>Agroproducción Integral</t>
  </si>
  <si>
    <t>Agroincentivos</t>
  </si>
  <si>
    <t>Programa de Concurrencia con las Entidades Federativas</t>
  </si>
  <si>
    <t>Programa de Apoyo a la Productividad de la Mujer Emprendedora</t>
  </si>
  <si>
    <t>Programa de Fomento a la Inversión y Productividad</t>
  </si>
  <si>
    <t>Coinversión Social</t>
  </si>
  <si>
    <t>Apoyo a organizaciones sociales</t>
  </si>
  <si>
    <t>Fondo para el Apoyo a Proyectos Productivos en Núcleos Agrarios (FAPPA)</t>
  </si>
  <si>
    <t>Programa de Desarrollo de Capacidades, Innovación Tecnológica y Extensionismo</t>
  </si>
  <si>
    <t>Promoción Comercial y Fomento a las Exportaciones</t>
  </si>
  <si>
    <t>Incentivos a la Comercialización</t>
  </si>
  <si>
    <t>Programa de Comercialización y Desarrollo de Mercados</t>
  </si>
  <si>
    <t>Competitividad</t>
  </si>
  <si>
    <t>Fondo de Capitalización e Inversión del Sector Rural (FOCIR)</t>
  </si>
  <si>
    <t>Fideicomisos Instituidos en Relación con la Agricultura (FIRA)</t>
  </si>
  <si>
    <t>Financiera Nacional de Desarrollo Agropecuario, Rural, Forestal y Pesquero (FND)</t>
  </si>
  <si>
    <t>Banco del Ahorro Nacional y Servicios Financieros SNC (BANSEFI)</t>
  </si>
  <si>
    <t>AGROASEMEX</t>
  </si>
  <si>
    <t>Programa de financiamiento y aseguramiento al medio rural</t>
  </si>
  <si>
    <t>Financiera</t>
  </si>
  <si>
    <t>Programa PEC / Ramo / Componente / Subcomponente / Rama Productiva</t>
  </si>
  <si>
    <t>Vertiente</t>
  </si>
  <si>
    <t>Promover los Derechos Humanos de los pueblos y las comunidades indígenas</t>
  </si>
  <si>
    <t>Protección de los Derechos Humanos de Indígenas en Reclusión</t>
  </si>
  <si>
    <t>I006</t>
  </si>
  <si>
    <t>FAIS Municipal y de las Demarcaciones Territoriales del Distrito Federal</t>
  </si>
  <si>
    <t>I004</t>
  </si>
  <si>
    <t>Fondo de Apoyo a Migrantes</t>
  </si>
  <si>
    <t>U033</t>
  </si>
  <si>
    <t xml:space="preserve">Programa para el Desarrollo de Zonas Prioritarias  </t>
  </si>
  <si>
    <t>S216</t>
  </si>
  <si>
    <t>S176</t>
  </si>
  <si>
    <t xml:space="preserve">Programa de estancias infantiles para apoyar a madres trabajadoras  </t>
  </si>
  <si>
    <t xml:space="preserve">Programa de Apoyo Alimentario </t>
  </si>
  <si>
    <t>S118</t>
  </si>
  <si>
    <t xml:space="preserve">S070 </t>
  </si>
  <si>
    <t>S061</t>
  </si>
  <si>
    <t>S057</t>
  </si>
  <si>
    <t>Programa de Abasto Rural a cargo de Diconsa, S.A. de C.V. (DICONSA)</t>
  </si>
  <si>
    <t>S053</t>
  </si>
  <si>
    <t>S052</t>
  </si>
  <si>
    <t>S038</t>
  </si>
  <si>
    <t>Programa Nacional Forestal-Desarrollo Forestal</t>
  </si>
  <si>
    <t>U036</t>
  </si>
  <si>
    <t xml:space="preserve">Programa hacia la igualdad y la sustentabilidad ambiental  </t>
  </si>
  <si>
    <t>Programa para la Construcción y Rehabilitación de Sistemas de Agua Potable y Saneamiento en Zonas Rurales</t>
  </si>
  <si>
    <t>S075</t>
  </si>
  <si>
    <t>Infraestructura de riego y Temporal Tecnificado</t>
  </si>
  <si>
    <t>K135</t>
  </si>
  <si>
    <t>U005</t>
  </si>
  <si>
    <t>Unidades Médicas Móviles</t>
  </si>
  <si>
    <t>S200</t>
  </si>
  <si>
    <t>S037</t>
  </si>
  <si>
    <t xml:space="preserve">Cuotas, Apoyos y Aportaciones a Organismos Internacionales </t>
  </si>
  <si>
    <t>R099</t>
  </si>
  <si>
    <t>P003</t>
  </si>
  <si>
    <t>E066</t>
  </si>
  <si>
    <t>E064</t>
  </si>
  <si>
    <t>Estudios y proyectos de construcción de caminos rurales y carreteras alimentadoras</t>
  </si>
  <si>
    <t>K039</t>
  </si>
  <si>
    <t>Conservación de infraestructura de caminos rurales y carreteras alimentadoras</t>
  </si>
  <si>
    <t>K037</t>
  </si>
  <si>
    <t>Proyectos de infraestructura económica de carreteras alimentadoras y caminos rurales</t>
  </si>
  <si>
    <t>K031</t>
  </si>
  <si>
    <t>S259</t>
  </si>
  <si>
    <t>08 Agricultura, Ganadería,  Desarrollo Rural, Pesca y Alimentación</t>
  </si>
  <si>
    <t>Programa de Infraestructura Indígena</t>
  </si>
  <si>
    <t>S179</t>
  </si>
  <si>
    <t>S178</t>
  </si>
  <si>
    <t xml:space="preserve">Planeación y Articulación de la Acción Pública hacia los Pueblos Indígenas  </t>
  </si>
  <si>
    <t>P013</t>
  </si>
  <si>
    <t>Proyectos de inmuebles (oficinas administrativas)</t>
  </si>
  <si>
    <t>K025</t>
  </si>
  <si>
    <t xml:space="preserve">Fomento del patrimonio cultural Indígena  </t>
  </si>
  <si>
    <t>F031</t>
  </si>
  <si>
    <t>06 Hacienda y Crédito Público (CDI)</t>
  </si>
  <si>
    <t>Conducción de la Política con los Pueblos Indígenas</t>
  </si>
  <si>
    <t>P020</t>
  </si>
  <si>
    <t>ANEXO 10 DEL DPEF 2015
EVOLUCIÓN DE LAS EROGACIONES PARA EL DESARROLLO INTEGRAL DE LOS PUEBLOS Y COMUNIDADES INDÍGENAS
Enero - septiembre
(pesos)</t>
  </si>
  <si>
    <t>E008 Atención a la salud reproductiva</t>
  </si>
  <si>
    <t>I008 FAM Infraestructura Educativa Media Superior y Superior</t>
  </si>
  <si>
    <t>Educación Superior</t>
  </si>
  <si>
    <t>I009 FAETA Educación Tecnológica</t>
  </si>
  <si>
    <t>Educación Media Superior</t>
  </si>
  <si>
    <t>I010 FAETA Educación de Adultos</t>
  </si>
  <si>
    <t>I013 FONE Servicios Personales</t>
  </si>
  <si>
    <t>I016 FONE Fondo de Compensación</t>
  </si>
  <si>
    <t>I015 FONE Gasto de Operación</t>
  </si>
  <si>
    <t>I014 FONE Otros de Gasto Corriente</t>
  </si>
  <si>
    <t>I007 FAM Infraestructura Educativa Básica</t>
  </si>
  <si>
    <t>Educación Básica</t>
  </si>
  <si>
    <t>E004 Prestación de servicios de educación normal en el D.F.</t>
  </si>
  <si>
    <t>25 Previsiones y Aportaciones para los Sistemas de Educación Básica, Normal, Tecnológica y de Adultos</t>
  </si>
  <si>
    <t>Instituto Mexicano de la Juventud</t>
  </si>
  <si>
    <t>VUY</t>
  </si>
  <si>
    <t>P002 Planeación, Dirección y Evaluación Ambiental</t>
  </si>
  <si>
    <t>Programa de Apoyo a Jóvenes para la Productividad de Futuras Empresas Rurales</t>
  </si>
  <si>
    <t>S203 Programa de Apoyo a Jóvenes para la Productividad de Futuras Empresas Rurales</t>
  </si>
  <si>
    <t>S117 Programa de Vivienda Rural</t>
  </si>
  <si>
    <t>S058 Programa de vivienda digna</t>
  </si>
  <si>
    <t>P016 Prevención y atención de VIH/SIDA y otras ITS</t>
  </si>
  <si>
    <t>E025 Prevención y atención contra las adicciones</t>
  </si>
  <si>
    <t>U006 Subsidios federales para organismos descentralizados estatales</t>
  </si>
  <si>
    <t>S243 Programa Nacional de Becas</t>
  </si>
  <si>
    <t>Posgrado</t>
  </si>
  <si>
    <t>Apoyos para saneamiento financiero y la atención a problemas estructurales de las UPES</t>
  </si>
  <si>
    <t>U081 Apoyos para saneamiento financiero y la atención a problemas estructurales de las UPES</t>
  </si>
  <si>
    <t>U080 Apoyos a centros y organizaciones de educación</t>
  </si>
  <si>
    <t>U079 Programa de Expansión en la Oferta Educativa en Educación Media Superior y Superior</t>
  </si>
  <si>
    <t>Fondo para elevar la calidad de la educación superior</t>
  </si>
  <si>
    <t>U067 Fondo para elevar la calidad de la educación superior</t>
  </si>
  <si>
    <t>Programa de Carrera Docente (UPES)</t>
  </si>
  <si>
    <t>U040 Programa de Carrera Docente (UPES)</t>
  </si>
  <si>
    <t>S247 Programa para el Desarrollo Profesional Docente</t>
  </si>
  <si>
    <t>S245 Programa de fortalecimiento de la calidad en instituciones educativas</t>
  </si>
  <si>
    <t>S244 Programa para la Inclusión y la Equidad Educativa</t>
  </si>
  <si>
    <t>K027 Mantenimiento de infraestructura</t>
  </si>
  <si>
    <t>Proyectos de infraestructura social del sector educativo</t>
  </si>
  <si>
    <t>K009 Proyectos de infraestructura social del sector educativo</t>
  </si>
  <si>
    <t>E010 Prestación de servicios de educación superior y posgrado</t>
  </si>
  <si>
    <t>S247  Programa para el Desarrollo Profesional Docente</t>
  </si>
  <si>
    <t>S072 PROSPERA Programa de Inclusión Social</t>
  </si>
  <si>
    <t>E047 Diseño, construcción, certificación y evaluación de la infraestructura física educativa</t>
  </si>
  <si>
    <t>E021 Investigación científica y desarrollo tecnológico</t>
  </si>
  <si>
    <t>E009 Programa de Formación de Recursos Humanos basados en Competencias (PROFORHCOM)</t>
  </si>
  <si>
    <t>E008 Prestación de servicios de educación técnica</t>
  </si>
  <si>
    <t>Prestación de servicios de educación media superior</t>
  </si>
  <si>
    <t>E007 Prestación de servicios de educación media superior</t>
  </si>
  <si>
    <t>E005 Formación y certificación para el trabajo</t>
  </si>
  <si>
    <t>S072 Programa de Desarrollo Humano Oportunidades</t>
  </si>
  <si>
    <t>S020 Fondo Nacional Emprendedor</t>
  </si>
  <si>
    <t>Programa de Fomento a la Economía Social (FONAES)</t>
  </si>
  <si>
    <t>S017 Programa de Fomento a la Economía Social (FONAES)</t>
  </si>
  <si>
    <t>S178 Programa de Apoyo a la Educación Indígena</t>
  </si>
  <si>
    <t>06 Hacienda y Crédito Público</t>
  </si>
  <si>
    <t>ANEXO 17 DEL DPEF 2015
EVOLUCIÓN DE LAS EROGACIONES PARA EL DESARROLLO DE LOS JÓVENES
Enero - septiembre
(Pesos)</t>
  </si>
  <si>
    <t>2_/ Incluye los Proyectos de Infraestructura Productiva de Largo Plazo.</t>
  </si>
  <si>
    <t>Comisión Nacional para el Uso Eficiente de la Energía</t>
  </si>
  <si>
    <t>Pemex-Petroquímica</t>
  </si>
  <si>
    <t xml:space="preserve">Pemex-Gas y Petroquímica Básica </t>
  </si>
  <si>
    <t>Pemex-Refinación</t>
  </si>
  <si>
    <t>Pemex-Exploración y Producción</t>
  </si>
  <si>
    <t>Secretaría de Energía</t>
  </si>
  <si>
    <t>Procuraduría Federal de Protección al Ambiente</t>
  </si>
  <si>
    <t>Dirección General de Desarrollo de la Infraestructura Física</t>
  </si>
  <si>
    <t xml:space="preserve">Dirección General de Recursos Materiales y Servicios Generales </t>
  </si>
  <si>
    <t>ANEXO 15 DEL DPEF 2015
Estrategia Nacional para la Transición Energética y el Aprovechamiento Sustentable de la Energía
Enero - septiembre
(pesos)</t>
  </si>
  <si>
    <t>n.a.: No Aplica.</t>
  </si>
  <si>
    <t>Innovación tecnológica para negocios de alto valor agregado, tecnologías precursoras y competitividad de las empresas</t>
  </si>
  <si>
    <t>Becas de posgrado y otras modalidades de apoyo a la calidad</t>
  </si>
  <si>
    <t>38   Consejo Nacional de Ciencia y Tecnología</t>
  </si>
  <si>
    <t>Fondo de Prevención de Desastres Naturales (FOPREDEN)</t>
  </si>
  <si>
    <t>Fondo de Desastres Naturales (FONDEN)</t>
  </si>
  <si>
    <t>23   Provisiones Salariales y Económicas</t>
  </si>
  <si>
    <t>21   Turismo</t>
  </si>
  <si>
    <t>Supervisar el aprovechamiento sustentable de la energía</t>
  </si>
  <si>
    <t>Seguimiento y evaluación de políticas públicas en aprovechamiento sustentable de la energía</t>
  </si>
  <si>
    <t>Proyectos de infraestructura económica de hidrocarburos</t>
  </si>
  <si>
    <t>Otros proyectos</t>
  </si>
  <si>
    <t>Fondo para la Transición Energética y Aprovechamiento Sustentable de Energía</t>
  </si>
  <si>
    <t>Dirección, coordinación y control de la operación del Sistema Eléctrico Nacional. /1</t>
  </si>
  <si>
    <t>Conducción de la política energética</t>
  </si>
  <si>
    <t>18   Energía</t>
  </si>
  <si>
    <t>Tunel Emisor Oriente y Planta de Tratamiento Atotonilco</t>
  </si>
  <si>
    <t>Regulación Ambiental</t>
  </si>
  <si>
    <t>Programa Nacional Forestal-Protección Forestal</t>
  </si>
  <si>
    <t>Programa de Vigilancia Comunitaria en Áreas Naturales Protegidas y Zonas de Influencia</t>
  </si>
  <si>
    <t>Programa de Tratamiento de Aguas Residuales</t>
  </si>
  <si>
    <t>Programa de Inversión en Infraestructura Social y de Protección Ambiental</t>
  </si>
  <si>
    <t>Programa de Inspección y Vigilancia en Materia de Medio Ambiente y Recursos Naturales</t>
  </si>
  <si>
    <t>Programa de Desarrollo Institucional y Ambiental</t>
  </si>
  <si>
    <t>Prevención y gestión integral de residuos</t>
  </si>
  <si>
    <t>Políticas de Investigación de Cambio Climático</t>
  </si>
  <si>
    <t>Normatividad Ambiental e Instrumentos de Fomento para el Desarrollo Sustentable</t>
  </si>
  <si>
    <t>Investigación en  Cambio Climático, sustentabilidad ambiental y crecimiento verde</t>
  </si>
  <si>
    <t>Investigación científica y tecnológica</t>
  </si>
  <si>
    <t>Insentivos Para la Operación de Plantas de Trtamiento de Aguas Residuales</t>
  </si>
  <si>
    <t xml:space="preserve">Fomento para la Conservación y Aprovechamiento Sustentable de la Vida Silvestre </t>
  </si>
  <si>
    <t>Fomento a Programas de Calidad del Aire y Verificación Vehicular</t>
  </si>
  <si>
    <t>Fideicomisos Ambientales</t>
  </si>
  <si>
    <t>Consolidar el Sistema Nacional de Áreas Naturales Protegidas</t>
  </si>
  <si>
    <t>Capacitación Ambiental y Desarrollo Sustentable</t>
  </si>
  <si>
    <t xml:space="preserve">16   Medio Ambiente y Recursos Naturales </t>
  </si>
  <si>
    <t>Programa de prevención de riesgos en los asentamientos humanos</t>
  </si>
  <si>
    <t xml:space="preserve"> 15   Desarrollo Agrario, Territorial y Urbano</t>
  </si>
  <si>
    <t>Seguridad a la Navegación y Protección al Medio Ambiente Marino</t>
  </si>
  <si>
    <t>13   Marina</t>
  </si>
  <si>
    <t>Vigilancia epidemiológica</t>
  </si>
  <si>
    <t>Protección Contra Riesgos Sanitarios</t>
  </si>
  <si>
    <t>12   Salud</t>
  </si>
  <si>
    <t>Promoción del Comercio Exterior y Atracción de Inversión Extranjera Directa</t>
  </si>
  <si>
    <t>Promoción de una cultura de consumo responsable e inteligente</t>
  </si>
  <si>
    <t>10   Economía</t>
  </si>
  <si>
    <t>Reconstrucción y Conservación de Carreteras</t>
  </si>
  <si>
    <t>09   Comunicaciones y Transportes</t>
  </si>
  <si>
    <t>08   Agricultura, Ganadería, Desarrollo Rural, Pesca y Alimentación</t>
  </si>
  <si>
    <t>06   Hacienda y Crédito Público</t>
  </si>
  <si>
    <t>Coordinación del Sistema Nacional de Protección Civil</t>
  </si>
  <si>
    <t>04   Gobernación</t>
  </si>
  <si>
    <t xml:space="preserve">Enero - Septiembre </t>
  </si>
  <si>
    <t xml:space="preserve">Autorizado al periodo </t>
  </si>
  <si>
    <t xml:space="preserve">Autorizado anual </t>
  </si>
  <si>
    <t xml:space="preserve">Aprobado 
anual 
 </t>
  </si>
  <si>
    <t>Tercer trimestre 2015</t>
  </si>
  <si>
    <t>Gasto pagado 1_/</t>
  </si>
  <si>
    <t xml:space="preserve">ANEXO 16 DEL DPEF 2015
EVOLUCIÓN DE LAS EROGACIONES PARA LA ADAPTACIÓN Y MITIGACIÓN DE LOS EFECTOS DEL CAMBIO CLIMÁTICO 
Julio - Septiembre 
(pesos)
</t>
  </si>
  <si>
    <t>ANEXO 11 DEL DPEF 2015
EVOLUCIÓN DE LAS EROGACIONES CORRESPONDIENTES AL PROGRAMA ESPECIAL CONCURRENTE PARA EL DESARROLLO RURAL SUSTENTABLE
Enero - septiembre
(Millones de pesos)</t>
  </si>
  <si>
    <r>
      <t xml:space="preserve">Comisión Federal de Electricidad   </t>
    </r>
    <r>
      <rPr>
        <vertAlign val="superscript"/>
        <sz val="6"/>
        <color theme="1"/>
        <rFont val="Soberana Sans"/>
        <family val="3"/>
      </rPr>
      <t>2/</t>
    </r>
  </si>
  <si>
    <t>ANEXO 12 DEL DPEF 2015
EVOLUCIÓN DE LAS EROGACIONES CORRESPONDIENTES AL PROGRAMA DE CIENCIA, TECNOLOGÍA E INNOVACIÓN
Enero - Septiembre 
(Pesos)</t>
  </si>
  <si>
    <t>Nota: Las sumas parciales pueden no coincidir con el total, así como los cálculos porcentuales, debido al redondeo de las cifras.
1_/ De acuerdo con la Ley General de Contabilidad Gubernamental, corresponde al momento contable del gasto que refleja la cancelación total o parcial de las obligaciones de pago, que se concreta mediante el desembolso de efectivo o cualquier otro medio de pago. 
2_/ Incluye recursos por 10.9 millones de pesos para el desarrollo de proyectos y actividades a cargo de Comisión de Igualdad de Género y 4.0 millones de pesos para la creación de la Unidad de Igualdad de Género.
3_/ Incluye recursos por 4.0 millones de pesos para la operación de la Unidad de Igualdad de Género.
4_/ Sustituye al programa presupuestario M001 Actividades de apoyo administrativo aprobado por la H. Cámara de Diputados en el Presupuesto de Egresos de la Federación para el ejercicio 2015, en razón de que en ese programa se incluye solamente el gasto en servicios personales.
5_/ El Ramo 11 Educación Pública, refleja una disminución de 458.9 millones de pesos respecto al monto publicado en el Anexo 13 del PEF 2015, debido a las reducciones aplicadas en este Ramo, establecidas en el Anexo 32 de Presupuesto de Egresos de la Federación 2015.
6_/ El presupuesto modificado se presenta en ceros, debido a transferencia de recursos al programa presupuestario P017 de la UR L00 Centro Nacional de Equidad de Género y Salud Reproductiva.
7_/ De conformidad con el Decreto por el que se expide la Ley de los Órganos Reguladores Coordinados en Materia Energética; se reforman, adicionan y derogan diversas disposiciones de la Ley Orgánica de la Administración Pública Federal y, se expide la Ley de la Agencia Nacional de Seguridad Industrial y de Protección al Medio Ambiente del Sector Hidrocarburos, publicado en el Diario Oficial de la Federación el 11/08/2014, se crea la Comisión Reguladora de Energía. En razón de lo anterior, el programa presupuestario G002 se trasladó del Ramo 18 Energía al Ramo 45 Comisión Reguladora de Energía.
8_/ El presupuesto no se suma en el total por ser recursos propios.
n.a.: No aplica.
Fuente: Dependencias y entidades de la Administración Pública Federal.</t>
  </si>
  <si>
    <t>Nota: Las sumas parciales pueden no coincidir con el total, así como los cálculos porcentuales, debido al redondeo de las cifras.
1_/ De acuerdo con la Ley General de Contabilidad Gubernamental, corresponde al momento contable del gasto que refleja la cancelación total o parcial de las obligaciones de pago, que se concreta mediante el desembolso de efectivo o cualquier otro medio de pago. 
2_/ La reducción del presupuesto autorizado anual del Programa se debe principalmente a la transferencia de recursos al Ramo 8 Secretaría de Agricultura, Ganadería, Desarrollo Rural, Pesca y Alimentación, para llevar a cabo talleres de acreditación para jornaleros agrícolas y las evaluaciones con fines de certificación, ante el Consejo Nacional de Normalización y Certificación de Competencias Laborales (CONOCER),  lo que no contraviene el artículo 58, último párrafo de la LFPRH.
3_/ La reducción del presupuesto autorizado anual se debe a que se reorintaron recursos dentro del Instituto Nacional de Desarrollo Social, con la finalidad de apoyar y fortalecer la operación administrativa, lo cual permitirá coadyuvar en la óptima operación de los programas sustantivos del Instituto y de las actividades de carácter administrativo. 
4_/ La reducción del presupuesto autorizado anual se debe a que se reorientaron recursos, derivados de ahorros presupuestarios, procedentes de la no cobranza por parte de las familias beneficiarias del programa.
5_/ La reducción del presupuesto autorizado anual se debe al ajuste conforme al numeral 4.3 de  las Reglas de Operación del programa 2015, en donde se específica que del presupuesto total se debe destinar el 6.32% para gastos de operación.
Fuente: Dependencias y entidades de la Administración Pública Federal.</t>
  </si>
  <si>
    <r>
      <t xml:space="preserve">Fomento de la equidad de género y la no discriminación en el mercado laboral </t>
    </r>
    <r>
      <rPr>
        <vertAlign val="superscript"/>
        <sz val="6"/>
        <color theme="1"/>
        <rFont val="Soberana Sans"/>
        <family val="3"/>
      </rPr>
      <t>2_/</t>
    </r>
  </si>
  <si>
    <r>
      <t xml:space="preserve">Programa de Apoyo a las Instancias de Mujeres en las Entidades Federativas, Para Implementar y Ejecutar Programas de Prevención de la Violencia Contra las Mujeres </t>
    </r>
    <r>
      <rPr>
        <vertAlign val="superscript"/>
        <sz val="6"/>
        <color theme="1"/>
        <rFont val="Soberana Sans"/>
        <family val="3"/>
      </rPr>
      <t>3_/</t>
    </r>
  </si>
  <si>
    <r>
      <t xml:space="preserve">Programa de Coinversión Social </t>
    </r>
    <r>
      <rPr>
        <vertAlign val="superscript"/>
        <sz val="6"/>
        <color theme="1"/>
        <rFont val="Soberana Sans"/>
        <family val="3"/>
      </rPr>
      <t>4_/</t>
    </r>
  </si>
  <si>
    <r>
      <t>Seguro de vida para jefas de familia</t>
    </r>
    <r>
      <rPr>
        <vertAlign val="superscript"/>
        <sz val="6"/>
        <color theme="1"/>
        <rFont val="Soberana Sans"/>
        <family val="3"/>
      </rPr>
      <t xml:space="preserve"> 5_/</t>
    </r>
  </si>
  <si>
    <t>Nota: Las sumas parciales pueden no coincidir con el total, así como los cálculos porcentuales, debido al redondeo de las cifras.
1_/ De acuerdo con la Ley General de Contabilidad Gubernamental, corresponde al momento contable del gasto que refleja la cancelación total o parcial de las obligaciones de pago, que se concreta mediante el desembolso de efectivo o cualquier otro medio de pago. 
2_/ La reducción del presupuesto autorizado anual se debe a que se reorintaron recursos para cubrir evaluaciones del CONEVAL.
3_/ La reducción del presupuesto autorizado anual se debe a que se reorientaron recursos, derivados de ahorros presupuestarios, procedentes de la no cobranza por parte de las familias beneficiarias del programa.
4_/ La reducción del presupuesto autorizado anual se debe al ajuste conforme al numeral 4.3 de  las Reglas de Operación del programa 2015, en donde se específica que del presupuesto total se debe destinar el 6.32% para gastos de operación.
5_/ La variación entre el pagado y el autorizado se genera  por la calendarización del presupuesto modificado, ya que algunas adecuaciones no se ven reflejadas en el mes corriente. Esta situación se regularizará en el transcurso del ejercicio fiscal.
n.a.: No aplica.
Fuente: Dependencias y Entidades de la Administración Pública Federal.</t>
  </si>
  <si>
    <r>
      <t xml:space="preserve">Diseño y aplicación de políticas de equidad de género </t>
    </r>
    <r>
      <rPr>
        <vertAlign val="superscript"/>
        <sz val="6"/>
        <color theme="1"/>
        <rFont val="Soberana Sans"/>
        <family val="3"/>
      </rPr>
      <t>2_/</t>
    </r>
  </si>
  <si>
    <r>
      <t xml:space="preserve">PROSPERA Programa de Inclusión Social </t>
    </r>
    <r>
      <rPr>
        <vertAlign val="superscript"/>
        <sz val="6"/>
        <color theme="1"/>
        <rFont val="Soberana Sans"/>
        <family val="3"/>
      </rPr>
      <t>3_/</t>
    </r>
  </si>
  <si>
    <r>
      <t xml:space="preserve">Seguro de vida para jefas de familia </t>
    </r>
    <r>
      <rPr>
        <vertAlign val="superscript"/>
        <sz val="6"/>
        <color theme="1"/>
        <rFont val="Soberana Sans"/>
        <family val="3"/>
      </rPr>
      <t>4_/</t>
    </r>
  </si>
  <si>
    <r>
      <t xml:space="preserve">50 Instituto Mexicano del Seguro Social </t>
    </r>
    <r>
      <rPr>
        <b/>
        <vertAlign val="superscript"/>
        <sz val="6"/>
        <color theme="1"/>
        <rFont val="Soberana Sans"/>
        <family val="3"/>
      </rPr>
      <t>5_/</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</si>
</sst>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0_ ;[Red]\-#,##0\ "/>
    <numFmt numFmtId="165" formatCode="0.0"/>
    <numFmt numFmtId="166" formatCode="#,##0_ ;\-#,##0\ "/>
    <numFmt numFmtId="167" formatCode="_-* #,##0.0_-;\-* #,##0.0_-;_-* &quot;-&quot;??_-;_-@_-"/>
    <numFmt numFmtId="168" formatCode="_-* #,##0_-;\-* #,##0_-;_-* &quot;-&quot;??_-;_-@_-"/>
    <numFmt numFmtId="169" formatCode="#,##0.0"/>
    <numFmt numFmtId="170" formatCode="#,##0.0_ ;\-#,##0.0\ "/>
  </numFmts>
  <fonts count="46">
    <font>
      <sz val="11"/>
      <color theme="1"/>
      <name val="Calibri"/>
      <family val="2"/>
      <scheme val="minor"/>
    </font>
    <font>
      <sz val="11"/>
      <color theme="1"/>
      <name val="Calibri"/>
      <family val="2"/>
      <scheme val="minor"/>
    </font>
    <font>
      <sz val="10"/>
      <name val="Arial Narrow"/>
      <family val="2"/>
    </font>
    <font>
      <sz val="9"/>
      <color theme="1"/>
      <name val="Soberana Sans"/>
      <family val="3"/>
    </font>
    <font>
      <b/>
      <sz val="6"/>
      <name val="Soberana Sans"/>
      <family val="3"/>
    </font>
    <font>
      <b/>
      <sz val="6"/>
      <color theme="1"/>
      <name val="Soberana Sans"/>
      <family val="3"/>
    </font>
    <font>
      <sz val="6"/>
      <name val="Soberana Sans"/>
      <family val="3"/>
    </font>
    <font>
      <sz val="6"/>
      <color theme="1"/>
      <name val="Soberana Sans"/>
      <family val="3"/>
    </font>
    <font>
      <sz val="10"/>
      <name val="Arial"/>
      <family val="2"/>
    </font>
    <font>
      <u/>
      <sz val="11"/>
      <color theme="10"/>
      <name val="Calibri"/>
      <family val="2"/>
    </font>
    <font>
      <sz val="10"/>
      <color theme="1"/>
      <name val="Adobe Caslon Pro"/>
      <family val="2"/>
    </font>
    <font>
      <sz val="7"/>
      <color theme="1"/>
      <name val="Soberana Sans"/>
      <family val="3"/>
    </font>
    <font>
      <sz val="10"/>
      <color theme="1"/>
      <name val="Calibri"/>
      <family val="2"/>
    </font>
    <font>
      <sz val="11"/>
      <color theme="1"/>
      <name val="Gill Sans"/>
      <family val="2"/>
    </font>
    <font>
      <vertAlign val="superscript"/>
      <sz val="7"/>
      <color theme="1"/>
      <name val="Soberana Sans"/>
      <family val="3"/>
    </font>
    <font>
      <sz val="10"/>
      <name val="MS Sans Serif"/>
      <family val="2"/>
    </font>
    <font>
      <sz val="6"/>
      <color theme="0"/>
      <name val="Soberana Sans"/>
      <family val="3"/>
    </font>
    <font>
      <sz val="9"/>
      <color theme="0"/>
      <name val="Soberana Sans"/>
      <family val="3"/>
    </font>
    <font>
      <b/>
      <sz val="6"/>
      <color theme="0"/>
      <name val="Soberana Sans"/>
      <family val="3"/>
    </font>
    <font>
      <b/>
      <sz val="10"/>
      <name val="Soberana Sans"/>
      <family val="3"/>
    </font>
    <font>
      <sz val="7"/>
      <name val="Soberana Sans"/>
      <family val="3"/>
    </font>
    <font>
      <sz val="10"/>
      <color theme="1"/>
      <name val="Soberana Sans"/>
      <family val="3"/>
    </font>
    <font>
      <b/>
      <sz val="7"/>
      <color theme="1"/>
      <name val="Soberana Sans"/>
      <family val="3"/>
    </font>
    <font>
      <sz val="7"/>
      <color theme="0"/>
      <name val="Soberana Sans"/>
      <family val="3"/>
    </font>
    <font>
      <b/>
      <vertAlign val="superscript"/>
      <sz val="6"/>
      <color theme="1"/>
      <name val="Soberana Sans"/>
      <family val="3"/>
    </font>
    <font>
      <vertAlign val="superscript"/>
      <sz val="6"/>
      <color theme="1"/>
      <name val="Soberana Sans"/>
      <family val="3"/>
    </font>
    <font>
      <sz val="10"/>
      <name val="Soberana Sans"/>
      <family val="3"/>
    </font>
    <font>
      <b/>
      <vertAlign val="superscript"/>
      <sz val="6"/>
      <name val="Soberana Sans"/>
      <family val="3"/>
    </font>
    <font>
      <sz val="11"/>
      <color rgb="FF1F497D"/>
      <name val="Soberana Sans"/>
      <family val="3"/>
    </font>
    <font>
      <vertAlign val="superscript"/>
      <sz val="6"/>
      <name val="Soberana Sans"/>
      <family val="3"/>
    </font>
    <font>
      <sz val="10"/>
      <color theme="0" tint="-0.499984740745262"/>
      <name val="Soberana Sans"/>
      <family val="3"/>
    </font>
    <font>
      <sz val="10"/>
      <color theme="1"/>
      <name val="Calibri"/>
      <family val="2"/>
      <scheme val="minor"/>
    </font>
    <font>
      <sz val="10"/>
      <name val="Calibri"/>
      <family val="2"/>
      <scheme val="minor"/>
    </font>
    <font>
      <sz val="9"/>
      <color rgb="FF000000"/>
      <name val="Soberana Sans"/>
      <family val="3"/>
    </font>
    <font>
      <sz val="10"/>
      <color rgb="FF000000"/>
      <name val="Calibri"/>
      <family val="2"/>
    </font>
    <font>
      <sz val="10"/>
      <name val="Calibri"/>
      <family val="2"/>
    </font>
    <font>
      <b/>
      <sz val="8"/>
      <name val="Soberana Sans"/>
      <family val="3"/>
    </font>
    <font>
      <b/>
      <sz val="9"/>
      <name val="Soberana Sans"/>
      <family val="3"/>
    </font>
    <font>
      <u/>
      <sz val="6"/>
      <color theme="0"/>
      <name val="Soberana Sans"/>
      <family val="3"/>
    </font>
    <font>
      <b/>
      <sz val="9"/>
      <color theme="1"/>
      <name val="Soberana Sans"/>
      <family val="3"/>
    </font>
    <font>
      <b/>
      <sz val="10"/>
      <color theme="1"/>
      <name val="Soberana Sans"/>
      <family val="3"/>
    </font>
    <font>
      <b/>
      <sz val="10"/>
      <color theme="0"/>
      <name val="Soberana Sans"/>
      <family val="3"/>
    </font>
    <font>
      <b/>
      <sz val="9"/>
      <color theme="0"/>
      <name val="Soberana Sans"/>
      <family val="3"/>
    </font>
    <font>
      <b/>
      <sz val="6"/>
      <color rgb="FFFF0000"/>
      <name val="Soberana Sans"/>
      <family val="3"/>
    </font>
    <font>
      <sz val="7"/>
      <color theme="1"/>
      <name val="Calibri"/>
      <family val="2"/>
      <scheme val="minor"/>
    </font>
    <font>
      <sz val="6"/>
      <color theme="1"/>
      <name val="Calibri"/>
      <family val="2"/>
      <scheme val="minor"/>
    </font>
  </fonts>
  <fills count="23">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FF"/>
        <bgColor indexed="64"/>
      </patternFill>
    </fill>
    <fill>
      <patternFill patternType="solid">
        <fgColor rgb="FFC6E0B4"/>
        <bgColor indexed="64"/>
      </patternFill>
    </fill>
    <fill>
      <patternFill patternType="solid">
        <fgColor theme="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6E0B4"/>
        <bgColor rgb="FF000000"/>
      </patternFill>
    </fill>
  </fills>
  <borders count="7">
    <border>
      <left/>
      <right/>
      <top/>
      <bottom/>
      <diagonal/>
    </border>
    <border>
      <left/>
      <right/>
      <top/>
      <bottom style="thin">
        <color indexed="64"/>
      </bottom>
      <diagonal/>
    </border>
    <border>
      <left/>
      <right/>
      <top/>
      <bottom style="medium">
        <color auto="1"/>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right/>
      <top style="thin">
        <color indexed="64"/>
      </top>
      <bottom/>
      <diagonal/>
    </border>
    <border>
      <left/>
      <right/>
      <top style="medium">
        <color auto="1"/>
      </top>
      <bottom/>
      <diagonal/>
    </border>
  </borders>
  <cellStyleXfs count="533">
    <xf numFmtId="0" fontId="0" fillId="0" borderId="0"/>
    <xf numFmtId="43" fontId="1" fillId="0" borderId="0" applyFont="0" applyFill="0" applyBorder="0" applyAlignment="0" applyProtection="0"/>
    <xf numFmtId="0" fontId="2" fillId="0" borderId="0"/>
    <xf numFmtId="0" fontId="8" fillId="0" borderId="0"/>
    <xf numFmtId="0" fontId="9" fillId="0" borderId="0" applyNumberFormat="0" applyFill="0" applyBorder="0" applyAlignment="0" applyProtection="0">
      <alignment vertical="top"/>
      <protection locked="0"/>
    </xf>
    <xf numFmtId="43" fontId="10" fillId="0" borderId="0" applyFont="0" applyFill="0" applyBorder="0" applyAlignment="0" applyProtection="0"/>
    <xf numFmtId="0" fontId="1" fillId="0" borderId="0"/>
    <xf numFmtId="0" fontId="1" fillId="0" borderId="0"/>
    <xf numFmtId="0" fontId="8" fillId="0" borderId="0"/>
    <xf numFmtId="43" fontId="8" fillId="0" borderId="0" applyFont="0" applyFill="0" applyBorder="0" applyAlignment="0" applyProtection="0"/>
    <xf numFmtId="0" fontId="8" fillId="0" borderId="0"/>
    <xf numFmtId="43" fontId="1" fillId="0" borderId="0" applyFont="0" applyFill="0" applyBorder="0" applyAlignment="0" applyProtection="0"/>
    <xf numFmtId="0" fontId="12" fillId="0" borderId="0"/>
    <xf numFmtId="0" fontId="8" fillId="0" borderId="0"/>
    <xf numFmtId="0" fontId="13" fillId="0" borderId="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5"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4" borderId="3" applyNumberFormat="0" applyFont="0" applyAlignment="0" applyProtection="0"/>
    <xf numFmtId="0" fontId="1" fillId="4" borderId="3" applyNumberFormat="0" applyFont="0" applyAlignment="0" applyProtection="0"/>
    <xf numFmtId="0" fontId="1" fillId="4" borderId="3" applyNumberFormat="0" applyFont="0" applyAlignment="0" applyProtection="0"/>
    <xf numFmtId="0" fontId="8" fillId="0" borderId="0"/>
    <xf numFmtId="0" fontId="1" fillId="0" borderId="0"/>
    <xf numFmtId="0" fontId="9" fillId="0" borderId="0" applyNumberFormat="0" applyFill="0" applyBorder="0" applyAlignment="0" applyProtection="0">
      <alignment vertical="top"/>
      <protection locked="0"/>
    </xf>
  </cellStyleXfs>
  <cellXfs count="437">
    <xf numFmtId="0" fontId="0" fillId="0" borderId="0" xfId="0"/>
    <xf numFmtId="0" fontId="3" fillId="0" borderId="0" xfId="0" applyFont="1" applyAlignment="1">
      <alignment vertical="top"/>
    </xf>
    <xf numFmtId="0" fontId="3" fillId="0" borderId="0" xfId="0" applyFont="1" applyFill="1" applyAlignment="1">
      <alignment vertical="top"/>
    </xf>
    <xf numFmtId="3" fontId="3" fillId="0" borderId="0" xfId="0" applyNumberFormat="1" applyFont="1" applyAlignment="1">
      <alignment vertical="top"/>
    </xf>
    <xf numFmtId="0" fontId="3" fillId="0" borderId="0" xfId="0" applyFont="1" applyBorder="1" applyAlignment="1">
      <alignment vertical="top"/>
    </xf>
    <xf numFmtId="0" fontId="4" fillId="0" borderId="0" xfId="2" applyFont="1" applyFill="1" applyBorder="1" applyAlignment="1">
      <alignment vertical="top"/>
    </xf>
    <xf numFmtId="164" fontId="4" fillId="0" borderId="0" xfId="1" applyNumberFormat="1" applyFont="1" applyFill="1" applyBorder="1" applyAlignment="1">
      <alignment vertical="top"/>
    </xf>
    <xf numFmtId="164" fontId="6" fillId="0" borderId="0" xfId="1" applyNumberFormat="1" applyFont="1" applyFill="1" applyBorder="1" applyAlignment="1">
      <alignment vertical="top" wrapText="1"/>
    </xf>
    <xf numFmtId="0" fontId="6" fillId="0" borderId="2" xfId="2" applyFont="1" applyFill="1" applyBorder="1" applyAlignment="1">
      <alignment horizontal="left" vertical="top" wrapText="1"/>
    </xf>
    <xf numFmtId="164" fontId="6" fillId="0" borderId="2" xfId="1" applyNumberFormat="1" applyFont="1" applyFill="1" applyBorder="1" applyAlignment="1">
      <alignment vertical="top" wrapText="1"/>
    </xf>
    <xf numFmtId="165" fontId="7" fillId="0" borderId="2" xfId="0" applyNumberFormat="1" applyFont="1" applyFill="1" applyBorder="1" applyAlignment="1">
      <alignment horizontal="right" vertical="top"/>
    </xf>
    <xf numFmtId="0" fontId="11" fillId="3" borderId="0" xfId="0" applyFont="1" applyFill="1" applyBorder="1" applyAlignment="1">
      <alignment horizontal="center" vertical="top"/>
    </xf>
    <xf numFmtId="0" fontId="11" fillId="3" borderId="0" xfId="0" applyFont="1" applyFill="1" applyBorder="1" applyAlignment="1">
      <alignment vertical="top"/>
    </xf>
    <xf numFmtId="0" fontId="11" fillId="3" borderId="1" xfId="0" applyFont="1" applyFill="1" applyBorder="1" applyAlignment="1">
      <alignment horizontal="center" wrapText="1"/>
    </xf>
    <xf numFmtId="0" fontId="11" fillId="3" borderId="1" xfId="0" applyFont="1" applyFill="1" applyBorder="1" applyAlignment="1">
      <alignment horizontal="center"/>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16" fillId="0" borderId="2" xfId="0" applyFont="1" applyFill="1" applyBorder="1" applyAlignment="1">
      <alignment vertical="top"/>
    </xf>
    <xf numFmtId="0" fontId="17" fillId="0" borderId="0" xfId="0" applyFont="1" applyAlignment="1">
      <alignment vertical="top"/>
    </xf>
    <xf numFmtId="0" fontId="21" fillId="0" borderId="0" xfId="0" applyFont="1" applyAlignment="1">
      <alignment vertical="center"/>
    </xf>
    <xf numFmtId="0" fontId="19" fillId="0" borderId="0" xfId="0" applyFont="1" applyAlignment="1">
      <alignment vertical="center"/>
    </xf>
    <xf numFmtId="0" fontId="11" fillId="17" borderId="4" xfId="0" applyFont="1" applyFill="1" applyBorder="1" applyAlignment="1">
      <alignment horizontal="center" vertical="center" wrapText="1"/>
    </xf>
    <xf numFmtId="0" fontId="17" fillId="0" borderId="0" xfId="0" applyFont="1" applyAlignment="1">
      <alignment horizontal="left" vertical="top"/>
    </xf>
    <xf numFmtId="0" fontId="3" fillId="0" borderId="0" xfId="0" applyFont="1" applyAlignment="1">
      <alignment horizontal="left" vertical="top"/>
    </xf>
    <xf numFmtId="164" fontId="11" fillId="0" borderId="0" xfId="0" applyNumberFormat="1" applyFont="1" applyAlignment="1">
      <alignment horizontal="left" vertical="top"/>
    </xf>
    <xf numFmtId="0" fontId="11" fillId="0" borderId="0" xfId="0" applyFont="1" applyBorder="1" applyAlignment="1">
      <alignment horizontal="left" vertical="top"/>
    </xf>
    <xf numFmtId="0" fontId="11" fillId="0" borderId="0" xfId="0" applyFont="1" applyAlignment="1">
      <alignment horizontal="left" vertical="top"/>
    </xf>
    <xf numFmtId="0" fontId="3" fillId="0" borderId="0" xfId="0" applyFont="1" applyAlignment="1">
      <alignment horizontal="left" vertical="center"/>
    </xf>
    <xf numFmtId="0" fontId="21" fillId="0" borderId="0" xfId="0" applyFont="1" applyBorder="1" applyAlignment="1">
      <alignment vertical="center"/>
    </xf>
    <xf numFmtId="164" fontId="4" fillId="0" borderId="0" xfId="1" applyNumberFormat="1" applyFont="1" applyFill="1" applyBorder="1" applyAlignment="1">
      <alignment vertical="top" wrapText="1"/>
    </xf>
    <xf numFmtId="0" fontId="20" fillId="3" borderId="0" xfId="0" applyFont="1" applyFill="1" applyBorder="1" applyAlignment="1">
      <alignment horizontal="center" vertical="center"/>
    </xf>
    <xf numFmtId="0" fontId="7" fillId="0" borderId="0" xfId="0" applyFont="1" applyFill="1" applyAlignment="1">
      <alignment vertical="center"/>
    </xf>
    <xf numFmtId="0" fontId="11" fillId="3" borderId="0" xfId="0" applyFont="1" applyFill="1" applyBorder="1" applyAlignment="1">
      <alignment horizontal="center"/>
    </xf>
    <xf numFmtId="0" fontId="22" fillId="3" borderId="0" xfId="0" applyFont="1" applyFill="1" applyBorder="1" applyAlignment="1">
      <alignment horizontal="center" vertical="center"/>
    </xf>
    <xf numFmtId="166" fontId="5" fillId="3" borderId="0" xfId="0" applyNumberFormat="1" applyFont="1" applyFill="1" applyBorder="1" applyAlignment="1">
      <alignment horizontal="right" wrapText="1"/>
    </xf>
    <xf numFmtId="166" fontId="6" fillId="0" borderId="0" xfId="1" applyNumberFormat="1" applyFont="1" applyFill="1" applyBorder="1" applyAlignment="1">
      <alignment vertical="top"/>
    </xf>
    <xf numFmtId="165" fontId="11" fillId="3" borderId="0" xfId="0" applyNumberFormat="1" applyFont="1" applyFill="1" applyBorder="1" applyAlignment="1">
      <alignment horizontal="center"/>
    </xf>
    <xf numFmtId="165" fontId="22" fillId="3" borderId="0" xfId="0" applyNumberFormat="1" applyFont="1" applyFill="1" applyBorder="1" applyAlignment="1">
      <alignment horizontal="center"/>
    </xf>
    <xf numFmtId="0" fontId="11" fillId="3" borderId="0" xfId="0" applyFont="1" applyFill="1" applyBorder="1" applyAlignment="1">
      <alignment horizontal="center" vertical="center"/>
    </xf>
    <xf numFmtId="0" fontId="11" fillId="3" borderId="0" xfId="0" applyFont="1" applyFill="1" applyBorder="1" applyAlignment="1">
      <alignment horizontal="center" vertical="center" wrapText="1"/>
    </xf>
    <xf numFmtId="166" fontId="3" fillId="0" borderId="0" xfId="0" applyNumberFormat="1" applyFont="1" applyAlignment="1">
      <alignment vertical="top"/>
    </xf>
    <xf numFmtId="0" fontId="7" fillId="0" borderId="0" xfId="0" applyFont="1" applyAlignment="1">
      <alignment vertical="top"/>
    </xf>
    <xf numFmtId="0" fontId="20" fillId="0" borderId="2" xfId="2" applyFont="1" applyFill="1" applyBorder="1" applyAlignment="1">
      <alignment horizontal="left" vertical="top" wrapText="1"/>
    </xf>
    <xf numFmtId="0" fontId="23" fillId="0" borderId="2" xfId="0" applyFont="1" applyFill="1" applyBorder="1" applyAlignment="1">
      <alignment vertical="top"/>
    </xf>
    <xf numFmtId="165" fontId="7" fillId="0" borderId="0" xfId="0" applyNumberFormat="1" applyFont="1" applyFill="1" applyBorder="1" applyAlignment="1">
      <alignment horizontal="right" vertical="top"/>
    </xf>
    <xf numFmtId="165" fontId="5" fillId="0" borderId="0" xfId="0" applyNumberFormat="1" applyFont="1" applyFill="1" applyBorder="1" applyAlignment="1">
      <alignment horizontal="right" vertical="top"/>
    </xf>
    <xf numFmtId="164" fontId="6" fillId="0" borderId="0" xfId="1" applyNumberFormat="1" applyFont="1" applyFill="1" applyBorder="1" applyAlignment="1">
      <alignment vertical="top"/>
    </xf>
    <xf numFmtId="168" fontId="5" fillId="0" borderId="0" xfId="1" applyNumberFormat="1" applyFont="1" applyBorder="1" applyAlignment="1">
      <alignment vertical="center"/>
    </xf>
    <xf numFmtId="0" fontId="4" fillId="0" borderId="0" xfId="2" applyFont="1" applyFill="1" applyBorder="1" applyAlignment="1">
      <alignment horizontal="left" vertical="top"/>
    </xf>
    <xf numFmtId="0" fontId="21" fillId="0" borderId="0" xfId="0" applyFont="1" applyAlignment="1">
      <alignment vertical="top"/>
    </xf>
    <xf numFmtId="43" fontId="21" fillId="0" borderId="0" xfId="1" applyFont="1" applyFill="1" applyAlignment="1">
      <alignment vertical="top"/>
    </xf>
    <xf numFmtId="169" fontId="21" fillId="0" borderId="0" xfId="1" applyNumberFormat="1" applyFont="1" applyFill="1" applyAlignment="1">
      <alignment horizontal="right" vertical="top"/>
    </xf>
    <xf numFmtId="169" fontId="21" fillId="0" borderId="0" xfId="1" applyNumberFormat="1" applyFont="1" applyAlignment="1">
      <alignment horizontal="right" vertical="top"/>
    </xf>
    <xf numFmtId="169" fontId="11" fillId="0" borderId="0" xfId="0" applyNumberFormat="1" applyFont="1" applyAlignment="1">
      <alignment vertical="top"/>
    </xf>
    <xf numFmtId="169" fontId="11" fillId="0" borderId="0" xfId="1" applyNumberFormat="1" applyFont="1" applyFill="1" applyAlignment="1">
      <alignment horizontal="right" vertical="top"/>
    </xf>
    <xf numFmtId="169" fontId="11" fillId="0" borderId="0" xfId="1" applyNumberFormat="1" applyFont="1" applyAlignment="1">
      <alignment horizontal="right" vertical="top"/>
    </xf>
    <xf numFmtId="0" fontId="7" fillId="0" borderId="0" xfId="0" applyFont="1" applyBorder="1" applyAlignment="1">
      <alignment vertical="center" wrapText="1"/>
    </xf>
    <xf numFmtId="0" fontId="6" fillId="0" borderId="0" xfId="0" applyFont="1" applyBorder="1" applyAlignment="1">
      <alignment vertical="center" wrapText="1"/>
    </xf>
    <xf numFmtId="0" fontId="7" fillId="0" borderId="0" xfId="0" applyFont="1" applyBorder="1" applyAlignment="1">
      <alignment vertical="top" wrapText="1"/>
    </xf>
    <xf numFmtId="0" fontId="6" fillId="0" borderId="0" xfId="0" applyFont="1" applyBorder="1" applyAlignment="1">
      <alignment vertical="top"/>
    </xf>
    <xf numFmtId="3" fontId="7" fillId="0" borderId="2" xfId="1" applyNumberFormat="1" applyFont="1" applyFill="1" applyBorder="1" applyAlignment="1">
      <alignment vertical="top"/>
    </xf>
    <xf numFmtId="3" fontId="6" fillId="0" borderId="2" xfId="10" applyNumberFormat="1" applyFont="1" applyFill="1" applyBorder="1" applyAlignment="1">
      <alignment horizontal="right" vertical="top"/>
    </xf>
    <xf numFmtId="3" fontId="7" fillId="0" borderId="2" xfId="0" applyNumberFormat="1" applyFont="1" applyFill="1" applyBorder="1" applyAlignment="1">
      <alignment vertical="top"/>
    </xf>
    <xf numFmtId="0" fontId="7" fillId="0" borderId="2" xfId="0" applyFont="1" applyFill="1" applyBorder="1" applyAlignment="1">
      <alignment vertical="top"/>
    </xf>
    <xf numFmtId="3" fontId="7" fillId="0" borderId="0" xfId="1" applyNumberFormat="1" applyFont="1" applyFill="1" applyBorder="1" applyAlignment="1">
      <alignment vertical="top"/>
    </xf>
    <xf numFmtId="3" fontId="6" fillId="0" borderId="0" xfId="10" applyNumberFormat="1" applyFont="1" applyFill="1" applyBorder="1" applyAlignment="1">
      <alignment horizontal="right" vertical="top"/>
    </xf>
    <xf numFmtId="3" fontId="7" fillId="0" borderId="0" xfId="0" applyNumberFormat="1" applyFont="1" applyFill="1" applyBorder="1" applyAlignment="1">
      <alignment vertical="top"/>
    </xf>
    <xf numFmtId="0" fontId="7" fillId="0" borderId="0" xfId="0" applyFont="1" applyFill="1" applyBorder="1" applyAlignment="1">
      <alignment vertical="top"/>
    </xf>
    <xf numFmtId="0" fontId="16" fillId="0" borderId="0" xfId="0" applyFont="1" applyFill="1" applyBorder="1" applyAlignment="1">
      <alignment vertical="top"/>
    </xf>
    <xf numFmtId="165" fontId="5" fillId="19" borderId="0" xfId="0" applyNumberFormat="1" applyFont="1" applyFill="1" applyBorder="1" applyAlignment="1">
      <alignment horizontal="right" vertical="top"/>
    </xf>
    <xf numFmtId="3" fontId="4" fillId="19" borderId="0" xfId="3" applyNumberFormat="1" applyFont="1" applyFill="1" applyBorder="1" applyAlignment="1">
      <alignment vertical="top" wrapText="1"/>
    </xf>
    <xf numFmtId="0" fontId="7" fillId="19" borderId="0" xfId="0" applyFont="1" applyFill="1" applyBorder="1" applyAlignment="1">
      <alignment vertical="top"/>
    </xf>
    <xf numFmtId="0" fontId="4" fillId="19" borderId="0" xfId="0" applyFont="1" applyFill="1" applyBorder="1" applyAlignment="1">
      <alignment vertical="top"/>
    </xf>
    <xf numFmtId="3" fontId="6" fillId="0" borderId="0" xfId="10" applyNumberFormat="1" applyFont="1" applyFill="1" applyBorder="1" applyAlignment="1">
      <alignment vertical="top"/>
    </xf>
    <xf numFmtId="0" fontId="7" fillId="0" borderId="0" xfId="0" applyFont="1" applyFill="1" applyBorder="1" applyAlignment="1">
      <alignment horizontal="left" vertical="top"/>
    </xf>
    <xf numFmtId="0" fontId="16" fillId="0" borderId="0" xfId="0" applyFont="1" applyFill="1" applyBorder="1" applyAlignment="1">
      <alignment horizontal="left" vertical="top"/>
    </xf>
    <xf numFmtId="165" fontId="4" fillId="19" borderId="0" xfId="3" applyNumberFormat="1" applyFont="1" applyFill="1" applyBorder="1" applyAlignment="1">
      <alignment horizontal="right" vertical="top" wrapText="1"/>
    </xf>
    <xf numFmtId="3" fontId="7" fillId="0" borderId="0" xfId="1" applyNumberFormat="1" applyFont="1" applyFill="1" applyBorder="1" applyAlignment="1">
      <alignment horizontal="right" vertical="top"/>
    </xf>
    <xf numFmtId="0" fontId="6" fillId="0" borderId="0" xfId="2" applyFont="1" applyFill="1" applyBorder="1" applyAlignment="1">
      <alignment horizontal="left" vertical="top" wrapText="1"/>
    </xf>
    <xf numFmtId="169" fontId="5" fillId="19" borderId="0" xfId="0" applyNumberFormat="1" applyFont="1" applyFill="1" applyBorder="1" applyAlignment="1">
      <alignment vertical="top"/>
    </xf>
    <xf numFmtId="3" fontId="5" fillId="19" borderId="0" xfId="0" applyNumberFormat="1" applyFont="1" applyFill="1" applyBorder="1" applyAlignment="1">
      <alignment vertical="top"/>
    </xf>
    <xf numFmtId="3" fontId="7" fillId="0" borderId="0" xfId="9" applyNumberFormat="1" applyFont="1" applyFill="1" applyBorder="1" applyAlignment="1">
      <alignment vertical="top"/>
    </xf>
    <xf numFmtId="3" fontId="7" fillId="0" borderId="0" xfId="9" applyNumberFormat="1" applyFont="1" applyFill="1" applyBorder="1" applyAlignment="1">
      <alignment horizontal="right" vertical="top"/>
    </xf>
    <xf numFmtId="3" fontId="7" fillId="0" borderId="0" xfId="0" applyNumberFormat="1" applyFont="1" applyFill="1" applyBorder="1" applyAlignment="1">
      <alignment horizontal="right" vertical="top"/>
    </xf>
    <xf numFmtId="0" fontId="7" fillId="0" borderId="0" xfId="0" applyFont="1" applyFill="1" applyBorder="1" applyAlignment="1">
      <alignment horizontal="left" vertical="top" wrapText="1"/>
    </xf>
    <xf numFmtId="3" fontId="6" fillId="0" borderId="0" xfId="1" applyNumberFormat="1" applyFont="1" applyFill="1" applyBorder="1" applyAlignment="1">
      <alignment vertical="top" wrapText="1"/>
    </xf>
    <xf numFmtId="3" fontId="6" fillId="0" borderId="0" xfId="9" applyNumberFormat="1" applyFont="1" applyFill="1" applyBorder="1" applyAlignment="1">
      <alignment vertical="top"/>
    </xf>
    <xf numFmtId="0" fontId="16" fillId="0" borderId="0" xfId="2" applyFont="1" applyFill="1" applyBorder="1" applyAlignment="1">
      <alignment vertical="top"/>
    </xf>
    <xf numFmtId="0" fontId="6" fillId="0" borderId="0" xfId="2" applyFont="1" applyFill="1" applyBorder="1" applyAlignment="1">
      <alignment vertical="top"/>
    </xf>
    <xf numFmtId="3" fontId="4" fillId="19" borderId="0" xfId="3" applyNumberFormat="1" applyFont="1" applyFill="1" applyBorder="1" applyAlignment="1">
      <alignment horizontal="right" vertical="top" wrapText="1"/>
    </xf>
    <xf numFmtId="0" fontId="4" fillId="19" borderId="0" xfId="2" applyFont="1" applyFill="1" applyBorder="1" applyAlignment="1">
      <alignment vertical="top"/>
    </xf>
    <xf numFmtId="3" fontId="6" fillId="0" borderId="0" xfId="1" applyNumberFormat="1" applyFont="1" applyFill="1" applyBorder="1" applyAlignment="1">
      <alignment horizontal="right" vertical="top" wrapText="1"/>
    </xf>
    <xf numFmtId="3" fontId="4" fillId="19" borderId="0" xfId="1" applyNumberFormat="1" applyFont="1" applyFill="1" applyBorder="1" applyAlignment="1">
      <alignment vertical="top" wrapText="1"/>
    </xf>
    <xf numFmtId="0" fontId="6" fillId="19" borderId="0" xfId="2" applyFont="1" applyFill="1" applyBorder="1" applyAlignment="1">
      <alignment vertical="top"/>
    </xf>
    <xf numFmtId="0" fontId="28" fillId="0" borderId="0" xfId="0" applyFont="1" applyFill="1"/>
    <xf numFmtId="3" fontId="4" fillId="19" borderId="0" xfId="9" applyNumberFormat="1" applyFont="1" applyFill="1" applyBorder="1" applyAlignment="1">
      <alignment vertical="top"/>
    </xf>
    <xf numFmtId="3" fontId="4" fillId="19" borderId="0" xfId="9" applyNumberFormat="1" applyFont="1" applyFill="1" applyBorder="1" applyAlignment="1">
      <alignment horizontal="right" vertical="top"/>
    </xf>
    <xf numFmtId="3" fontId="4" fillId="19" borderId="0" xfId="1" applyNumberFormat="1" applyFont="1" applyFill="1" applyBorder="1" applyAlignment="1">
      <alignment horizontal="right" vertical="top" wrapText="1"/>
    </xf>
    <xf numFmtId="3" fontId="6" fillId="0" borderId="0" xfId="3" applyNumberFormat="1" applyFont="1" applyFill="1" applyBorder="1" applyAlignment="1">
      <alignment horizontal="right" vertical="top" wrapText="1"/>
    </xf>
    <xf numFmtId="3" fontId="6" fillId="0" borderId="0" xfId="3" applyNumberFormat="1" applyFont="1" applyFill="1" applyBorder="1" applyAlignment="1">
      <alignment vertical="top" wrapText="1"/>
    </xf>
    <xf numFmtId="169" fontId="4" fillId="19" borderId="0" xfId="3" applyNumberFormat="1" applyFont="1" applyFill="1" applyBorder="1" applyAlignment="1">
      <alignment vertical="top" wrapText="1"/>
    </xf>
    <xf numFmtId="0" fontId="21" fillId="0" borderId="0" xfId="0" applyFont="1" applyFill="1" applyAlignment="1">
      <alignment vertical="top"/>
    </xf>
    <xf numFmtId="3" fontId="6" fillId="0" borderId="0" xfId="1" applyNumberFormat="1" applyFont="1" applyFill="1" applyBorder="1" applyAlignment="1">
      <alignment horizontal="right" vertical="center" wrapText="1"/>
    </xf>
    <xf numFmtId="0" fontId="6" fillId="0" borderId="0" xfId="2" applyFont="1" applyFill="1" applyBorder="1" applyAlignment="1">
      <alignment horizontal="left" vertical="top" indent="2"/>
    </xf>
    <xf numFmtId="3" fontId="4" fillId="0" borderId="0" xfId="3" applyNumberFormat="1" applyFont="1" applyFill="1" applyBorder="1" applyAlignment="1">
      <alignment vertical="top" wrapText="1"/>
    </xf>
    <xf numFmtId="0" fontId="11" fillId="3" borderId="4" xfId="0" applyFont="1" applyFill="1" applyBorder="1" applyAlignment="1">
      <alignment horizontal="center" vertical="center" wrapText="1"/>
    </xf>
    <xf numFmtId="165" fontId="21" fillId="0" borderId="0" xfId="0" applyNumberFormat="1" applyFont="1" applyFill="1" applyAlignment="1">
      <alignment vertical="top"/>
    </xf>
    <xf numFmtId="169" fontId="30" fillId="0" borderId="0" xfId="0" applyNumberFormat="1" applyFont="1" applyFill="1" applyAlignment="1">
      <alignment vertical="top"/>
    </xf>
    <xf numFmtId="0" fontId="19" fillId="0" borderId="0" xfId="0" applyFont="1" applyFill="1" applyAlignment="1">
      <alignment horizontal="left" vertical="top" wrapText="1"/>
    </xf>
    <xf numFmtId="169" fontId="19" fillId="0" borderId="0" xfId="0" applyNumberFormat="1" applyFont="1" applyAlignment="1">
      <alignment vertical="center"/>
    </xf>
    <xf numFmtId="0" fontId="31" fillId="0" borderId="0" xfId="0" applyFont="1" applyAlignment="1">
      <alignment vertical="center"/>
    </xf>
    <xf numFmtId="3" fontId="32" fillId="0" borderId="0" xfId="0" applyNumberFormat="1" applyFont="1" applyAlignment="1">
      <alignment vertical="center"/>
    </xf>
    <xf numFmtId="0" fontId="32" fillId="0" borderId="0" xfId="0" applyFont="1" applyAlignment="1">
      <alignment vertical="center"/>
    </xf>
    <xf numFmtId="164" fontId="11" fillId="0" borderId="0" xfId="0" applyNumberFormat="1" applyFont="1" applyBorder="1" applyAlignment="1">
      <alignment vertical="center"/>
    </xf>
    <xf numFmtId="0" fontId="31" fillId="0" borderId="0" xfId="0" applyFont="1"/>
    <xf numFmtId="168" fontId="31" fillId="0" borderId="0" xfId="0" applyNumberFormat="1" applyFont="1" applyAlignment="1">
      <alignment vertical="center"/>
    </xf>
    <xf numFmtId="164" fontId="21" fillId="0" borderId="0" xfId="0" applyNumberFormat="1" applyFont="1" applyBorder="1" applyAlignment="1">
      <alignment vertical="center"/>
    </xf>
    <xf numFmtId="43" fontId="11" fillId="0" borderId="0" xfId="1" applyFont="1" applyBorder="1" applyAlignment="1">
      <alignment vertical="center"/>
    </xf>
    <xf numFmtId="170" fontId="31" fillId="0" borderId="0" xfId="0" applyNumberFormat="1" applyFont="1" applyBorder="1" applyAlignment="1">
      <alignment vertical="center"/>
    </xf>
    <xf numFmtId="170" fontId="4" fillId="0" borderId="0" xfId="1" applyNumberFormat="1" applyFont="1" applyFill="1" applyBorder="1" applyAlignment="1">
      <alignment horizontal="center" vertical="center" wrapText="1"/>
    </xf>
    <xf numFmtId="170" fontId="6" fillId="0" borderId="2" xfId="1" applyNumberFormat="1" applyFont="1" applyFill="1" applyBorder="1" applyAlignment="1">
      <alignment horizontal="center" vertical="center" wrapText="1"/>
    </xf>
    <xf numFmtId="0" fontId="6" fillId="0" borderId="2" xfId="0" applyFont="1" applyFill="1" applyBorder="1" applyAlignment="1">
      <alignment vertical="center"/>
    </xf>
    <xf numFmtId="0" fontId="6" fillId="0" borderId="2" xfId="0" applyFont="1" applyFill="1" applyBorder="1" applyAlignment="1">
      <alignment horizontal="left" vertical="center"/>
    </xf>
    <xf numFmtId="170" fontId="4" fillId="19" borderId="0" xfId="1" applyNumberFormat="1" applyFont="1" applyFill="1" applyBorder="1" applyAlignment="1">
      <alignment horizontal="center" vertical="center" wrapText="1"/>
    </xf>
    <xf numFmtId="168" fontId="4" fillId="19" borderId="0" xfId="1" applyNumberFormat="1" applyFont="1" applyFill="1" applyBorder="1" applyAlignment="1">
      <alignment horizontal="right" vertical="center" wrapText="1"/>
    </xf>
    <xf numFmtId="0" fontId="6" fillId="19" borderId="0" xfId="0" applyFont="1" applyFill="1" applyBorder="1" applyAlignment="1">
      <alignment vertical="center"/>
    </xf>
    <xf numFmtId="0" fontId="4" fillId="19" borderId="0" xfId="0" applyFont="1" applyFill="1" applyBorder="1" applyAlignment="1">
      <alignment vertical="center"/>
    </xf>
    <xf numFmtId="170" fontId="6" fillId="0" borderId="0" xfId="1" applyNumberFormat="1" applyFont="1" applyFill="1" applyBorder="1" applyAlignment="1">
      <alignment horizontal="center" vertical="center" wrapText="1"/>
    </xf>
    <xf numFmtId="168" fontId="6" fillId="0" borderId="0" xfId="1" applyNumberFormat="1" applyFont="1" applyFill="1" applyBorder="1" applyAlignment="1">
      <alignment horizontal="right" vertical="center" wrapText="1"/>
    </xf>
    <xf numFmtId="0" fontId="6" fillId="0" borderId="0" xfId="0" applyFont="1" applyFill="1" applyBorder="1" applyAlignment="1">
      <alignment vertical="center"/>
    </xf>
    <xf numFmtId="0" fontId="6" fillId="0" borderId="0" xfId="0" applyFont="1" applyFill="1" applyBorder="1" applyAlignment="1">
      <alignment horizontal="left" vertical="center"/>
    </xf>
    <xf numFmtId="0" fontId="31" fillId="0" borderId="0" xfId="0" applyFont="1" applyFill="1" applyAlignment="1">
      <alignment vertical="center"/>
    </xf>
    <xf numFmtId="0" fontId="6" fillId="0" borderId="0" xfId="0" applyFont="1" applyFill="1" applyBorder="1" applyAlignment="1">
      <alignment vertical="center" wrapText="1"/>
    </xf>
    <xf numFmtId="0" fontId="7" fillId="0" borderId="0" xfId="0" applyFont="1" applyFill="1" applyBorder="1" applyAlignment="1">
      <alignment horizontal="left"/>
    </xf>
    <xf numFmtId="0" fontId="5" fillId="19" borderId="0" xfId="0" applyFont="1" applyFill="1" applyBorder="1" applyAlignment="1">
      <alignment horizontal="left"/>
    </xf>
    <xf numFmtId="0" fontId="7" fillId="0" borderId="0" xfId="0" applyFont="1" applyFill="1" applyBorder="1"/>
    <xf numFmtId="0" fontId="7" fillId="0" borderId="0" xfId="0" applyFont="1" applyFill="1" applyBorder="1" applyAlignment="1"/>
    <xf numFmtId="170" fontId="6" fillId="0" borderId="0" xfId="1" applyNumberFormat="1" applyFont="1" applyFill="1" applyBorder="1" applyAlignment="1">
      <alignment horizontal="right" vertical="center" wrapText="1"/>
    </xf>
    <xf numFmtId="0" fontId="6" fillId="0" borderId="0" xfId="0" applyFont="1" applyFill="1" applyBorder="1" applyAlignment="1">
      <alignment horizontal="left" vertical="top"/>
    </xf>
    <xf numFmtId="0" fontId="4" fillId="0" borderId="0" xfId="0" applyFont="1" applyBorder="1" applyAlignment="1">
      <alignment horizontal="center" vertical="center"/>
    </xf>
    <xf numFmtId="170" fontId="31" fillId="0" borderId="0" xfId="0" applyNumberFormat="1" applyFont="1"/>
    <xf numFmtId="168" fontId="11" fillId="3" borderId="0" xfId="0" applyNumberFormat="1" applyFont="1" applyFill="1" applyBorder="1" applyAlignment="1">
      <alignment vertical="top"/>
    </xf>
    <xf numFmtId="0" fontId="34" fillId="0" borderId="0" xfId="0" applyFont="1" applyFill="1" applyBorder="1" applyAlignment="1">
      <alignment vertical="center"/>
    </xf>
    <xf numFmtId="168" fontId="34" fillId="0" borderId="0" xfId="0" applyNumberFormat="1" applyFont="1" applyFill="1" applyBorder="1" applyAlignment="1">
      <alignment vertical="center"/>
    </xf>
    <xf numFmtId="3" fontId="35" fillId="0" borderId="0" xfId="0" applyNumberFormat="1" applyFont="1" applyFill="1" applyBorder="1" applyAlignment="1">
      <alignment vertical="center"/>
    </xf>
    <xf numFmtId="0" fontId="35" fillId="0" borderId="0" xfId="0" applyFont="1" applyFill="1" applyBorder="1" applyAlignment="1">
      <alignment vertical="center"/>
    </xf>
    <xf numFmtId="0" fontId="36" fillId="0" borderId="0" xfId="0" applyFont="1" applyFill="1" applyBorder="1" applyAlignment="1">
      <alignment vertical="center"/>
    </xf>
    <xf numFmtId="169" fontId="7" fillId="3" borderId="2" xfId="530" applyNumberFormat="1" applyFont="1" applyFill="1" applyBorder="1" applyAlignment="1">
      <alignment horizontal="right"/>
    </xf>
    <xf numFmtId="0" fontId="6" fillId="3" borderId="2" xfId="531" applyFont="1" applyFill="1" applyBorder="1" applyAlignment="1">
      <alignment vertical="center"/>
    </xf>
    <xf numFmtId="0" fontId="6" fillId="3" borderId="2" xfId="7" applyFont="1" applyFill="1" applyBorder="1" applyAlignment="1"/>
    <xf numFmtId="0" fontId="4" fillId="3" borderId="2" xfId="7" applyFont="1" applyFill="1" applyBorder="1" applyAlignment="1"/>
    <xf numFmtId="169" fontId="4" fillId="3" borderId="0" xfId="11" applyNumberFormat="1" applyFont="1" applyFill="1" applyBorder="1" applyAlignment="1">
      <alignment horizontal="right" vertical="center"/>
    </xf>
    <xf numFmtId="0" fontId="4" fillId="3" borderId="0" xfId="531" applyFont="1" applyFill="1" applyBorder="1" applyAlignment="1">
      <alignment vertical="center"/>
    </xf>
    <xf numFmtId="0" fontId="4" fillId="3" borderId="0" xfId="7" applyFont="1" applyFill="1" applyBorder="1" applyAlignment="1">
      <alignment vertical="center"/>
    </xf>
    <xf numFmtId="169" fontId="7" fillId="3" borderId="0" xfId="530" applyNumberFormat="1" applyFont="1" applyFill="1" applyBorder="1" applyAlignment="1">
      <alignment horizontal="right"/>
    </xf>
    <xf numFmtId="0" fontId="6" fillId="3" borderId="0" xfId="531" applyFont="1" applyFill="1" applyBorder="1" applyAlignment="1">
      <alignment vertical="center"/>
    </xf>
    <xf numFmtId="0" fontId="6" fillId="3" borderId="0" xfId="7" applyFont="1" applyFill="1" applyBorder="1" applyAlignment="1"/>
    <xf numFmtId="0" fontId="4" fillId="3" borderId="0" xfId="7" applyFont="1" applyFill="1" applyBorder="1" applyAlignment="1"/>
    <xf numFmtId="169" fontId="4" fillId="19" borderId="0" xfId="11" applyNumberFormat="1" applyFont="1" applyFill="1" applyBorder="1" applyAlignment="1">
      <alignment horizontal="right" vertical="center"/>
    </xf>
    <xf numFmtId="0" fontId="4" fillId="19" borderId="0" xfId="531" applyFont="1" applyFill="1" applyBorder="1" applyAlignment="1">
      <alignment vertical="center"/>
    </xf>
    <xf numFmtId="169" fontId="6" fillId="3" borderId="0" xfId="530" applyNumberFormat="1" applyFont="1" applyFill="1" applyBorder="1" applyAlignment="1">
      <alignment horizontal="right"/>
    </xf>
    <xf numFmtId="169" fontId="6" fillId="3" borderId="0" xfId="11" applyNumberFormat="1" applyFont="1" applyFill="1" applyBorder="1" applyAlignment="1">
      <alignment horizontal="right" vertical="center"/>
    </xf>
    <xf numFmtId="0" fontId="4" fillId="19" borderId="0" xfId="7" applyFont="1" applyFill="1" applyBorder="1" applyAlignment="1">
      <alignment vertical="center"/>
    </xf>
    <xf numFmtId="0" fontId="26" fillId="3" borderId="0" xfId="530" applyFont="1" applyFill="1" applyBorder="1"/>
    <xf numFmtId="0" fontId="6" fillId="3" borderId="0" xfId="531" applyFont="1" applyFill="1" applyBorder="1" applyAlignment="1">
      <alignment horizontal="left" vertical="center"/>
    </xf>
    <xf numFmtId="0" fontId="6" fillId="3" borderId="0" xfId="7" applyFont="1" applyFill="1" applyBorder="1" applyAlignment="1">
      <alignment horizontal="left"/>
    </xf>
    <xf numFmtId="0" fontId="4" fillId="0" borderId="0" xfId="531" applyFont="1" applyFill="1" applyBorder="1" applyAlignment="1">
      <alignment vertical="center"/>
    </xf>
    <xf numFmtId="0" fontId="4" fillId="19" borderId="0" xfId="7" applyFont="1" applyFill="1" applyBorder="1" applyAlignment="1"/>
    <xf numFmtId="169" fontId="4" fillId="3" borderId="0" xfId="530" applyNumberFormat="1" applyFont="1" applyFill="1" applyBorder="1" applyAlignment="1">
      <alignment horizontal="right"/>
    </xf>
    <xf numFmtId="169" fontId="5" fillId="3" borderId="0" xfId="530" applyNumberFormat="1" applyFont="1" applyFill="1" applyBorder="1" applyAlignment="1">
      <alignment horizontal="right"/>
    </xf>
    <xf numFmtId="169" fontId="6" fillId="3" borderId="0" xfId="8" applyNumberFormat="1" applyFont="1" applyFill="1" applyBorder="1" applyAlignment="1">
      <alignment horizontal="right"/>
    </xf>
    <xf numFmtId="169" fontId="4" fillId="3" borderId="0" xfId="8" applyNumberFormat="1" applyFont="1" applyFill="1" applyBorder="1" applyAlignment="1">
      <alignment horizontal="right"/>
    </xf>
    <xf numFmtId="169" fontId="7" fillId="3" borderId="0" xfId="7" applyNumberFormat="1" applyFont="1" applyFill="1" applyBorder="1" applyAlignment="1">
      <alignment horizontal="right"/>
    </xf>
    <xf numFmtId="169" fontId="6" fillId="0" borderId="0" xfId="530" applyNumberFormat="1" applyFont="1" applyFill="1" applyBorder="1" applyAlignment="1">
      <alignment horizontal="right"/>
    </xf>
    <xf numFmtId="0" fontId="6" fillId="19" borderId="0" xfId="531" applyFont="1" applyFill="1" applyBorder="1" applyAlignment="1">
      <alignment vertical="center"/>
    </xf>
    <xf numFmtId="0" fontId="7" fillId="3" borderId="0" xfId="7" applyFont="1" applyFill="1" applyBorder="1" applyAlignment="1"/>
    <xf numFmtId="169" fontId="5" fillId="19" borderId="0" xfId="530" applyNumberFormat="1" applyFont="1" applyFill="1" applyBorder="1" applyAlignment="1">
      <alignment horizontal="right"/>
    </xf>
    <xf numFmtId="0" fontId="38" fillId="3" borderId="0" xfId="532" applyFont="1" applyFill="1" applyBorder="1" applyAlignment="1" applyProtection="1">
      <alignment vertical="center"/>
    </xf>
    <xf numFmtId="0" fontId="4" fillId="3" borderId="0" xfId="532" applyFont="1" applyFill="1" applyBorder="1" applyAlignment="1" applyProtection="1">
      <alignment vertical="center"/>
    </xf>
    <xf numFmtId="0" fontId="11" fillId="0" borderId="0" xfId="0" applyFont="1" applyAlignment="1">
      <alignment vertical="top"/>
    </xf>
    <xf numFmtId="0" fontId="11" fillId="0" borderId="0" xfId="0" applyFont="1" applyBorder="1" applyAlignment="1">
      <alignment vertical="top"/>
    </xf>
    <xf numFmtId="3" fontId="11" fillId="0" borderId="0" xfId="0" applyNumberFormat="1" applyFont="1" applyAlignment="1">
      <alignment vertical="top"/>
    </xf>
    <xf numFmtId="3" fontId="7" fillId="0" borderId="0" xfId="0" applyNumberFormat="1" applyFont="1" applyAlignment="1">
      <alignment vertical="top"/>
    </xf>
    <xf numFmtId="164" fontId="7" fillId="0" borderId="0" xfId="1" applyNumberFormat="1" applyFont="1" applyAlignment="1">
      <alignment vertical="top"/>
    </xf>
    <xf numFmtId="0" fontId="7" fillId="0" borderId="0" xfId="0" applyFont="1" applyBorder="1" applyAlignment="1">
      <alignment vertical="top"/>
    </xf>
    <xf numFmtId="164" fontId="7" fillId="0" borderId="0" xfId="0" applyNumberFormat="1" applyFont="1" applyBorder="1" applyAlignment="1">
      <alignment vertical="top"/>
    </xf>
    <xf numFmtId="164" fontId="4" fillId="19" borderId="0" xfId="1" applyNumberFormat="1" applyFont="1" applyFill="1" applyBorder="1" applyAlignment="1">
      <alignment vertical="top" wrapText="1"/>
    </xf>
    <xf numFmtId="164" fontId="4" fillId="19" borderId="0" xfId="1" applyNumberFormat="1" applyFont="1" applyFill="1" applyBorder="1" applyAlignment="1">
      <alignment vertical="top"/>
    </xf>
    <xf numFmtId="164" fontId="7" fillId="0" borderId="0" xfId="1" applyNumberFormat="1" applyFont="1" applyFill="1" applyBorder="1" applyAlignment="1">
      <alignment vertical="top"/>
    </xf>
    <xf numFmtId="0" fontId="6" fillId="0" borderId="0" xfId="2" applyFont="1" applyFill="1" applyBorder="1" applyAlignment="1">
      <alignment vertical="top" wrapText="1"/>
    </xf>
    <xf numFmtId="0" fontId="16" fillId="0" borderId="0" xfId="2" applyFont="1" applyFill="1" applyBorder="1" applyAlignment="1">
      <alignment horizontal="left" vertical="top"/>
    </xf>
    <xf numFmtId="0" fontId="39" fillId="0" borderId="0" xfId="0" applyFont="1" applyAlignment="1">
      <alignment vertical="top"/>
    </xf>
    <xf numFmtId="0" fontId="36" fillId="0" borderId="0" xfId="0" applyFont="1" applyAlignment="1">
      <alignment vertical="center"/>
    </xf>
    <xf numFmtId="0" fontId="21" fillId="0" borderId="0" xfId="0" applyFont="1" applyFill="1" applyBorder="1"/>
    <xf numFmtId="0" fontId="17" fillId="0" borderId="0" xfId="0" applyFont="1" applyFill="1" applyBorder="1"/>
    <xf numFmtId="0" fontId="21" fillId="0" borderId="0" xfId="0" applyFont="1"/>
    <xf numFmtId="3" fontId="21" fillId="0" borderId="0" xfId="0" applyNumberFormat="1" applyFont="1"/>
    <xf numFmtId="0" fontId="21" fillId="0" borderId="0" xfId="0" applyFont="1" applyAlignment="1">
      <alignment horizontal="left"/>
    </xf>
    <xf numFmtId="164" fontId="11" fillId="0" borderId="0" xfId="0" applyNumberFormat="1" applyFont="1" applyFill="1" applyBorder="1" applyAlignment="1">
      <alignment vertical="center"/>
    </xf>
    <xf numFmtId="164" fontId="21" fillId="0" borderId="0" xfId="0" applyNumberFormat="1" applyFont="1" applyFill="1" applyBorder="1" applyAlignment="1">
      <alignment vertical="center"/>
    </xf>
    <xf numFmtId="169" fontId="4" fillId="0" borderId="1" xfId="0" applyNumberFormat="1" applyFont="1" applyFill="1" applyBorder="1" applyAlignment="1">
      <alignment horizontal="right" vertical="top"/>
    </xf>
    <xf numFmtId="3" fontId="6" fillId="0" borderId="1" xfId="0" applyNumberFormat="1" applyFont="1" applyFill="1" applyBorder="1" applyAlignment="1">
      <alignment horizontal="center" vertical="top"/>
    </xf>
    <xf numFmtId="3" fontId="6" fillId="0" borderId="1" xfId="1" applyNumberFormat="1" applyFont="1" applyFill="1" applyBorder="1" applyAlignment="1">
      <alignment vertical="top"/>
    </xf>
    <xf numFmtId="0" fontId="6" fillId="0" borderId="1" xfId="2" applyFont="1" applyFill="1" applyBorder="1" applyAlignment="1">
      <alignment vertical="top" wrapText="1"/>
    </xf>
    <xf numFmtId="0" fontId="16" fillId="0" borderId="1" xfId="2" applyFont="1" applyFill="1" applyBorder="1" applyAlignment="1">
      <alignment horizontal="left" vertical="top"/>
    </xf>
    <xf numFmtId="0" fontId="40" fillId="0" borderId="0" xfId="0" applyFont="1" applyFill="1" applyBorder="1"/>
    <xf numFmtId="169" fontId="4" fillId="20" borderId="0" xfId="0" applyNumberFormat="1" applyFont="1" applyFill="1" applyBorder="1" applyAlignment="1">
      <alignment horizontal="right" vertical="top"/>
    </xf>
    <xf numFmtId="3" fontId="4" fillId="20" borderId="0" xfId="0" applyNumberFormat="1" applyFont="1" applyFill="1" applyBorder="1" applyAlignment="1">
      <alignment horizontal="center" vertical="top"/>
    </xf>
    <xf numFmtId="3" fontId="4" fillId="20" borderId="0" xfId="9" applyNumberFormat="1" applyFont="1" applyFill="1" applyBorder="1" applyAlignment="1">
      <alignment vertical="top"/>
    </xf>
    <xf numFmtId="0" fontId="4" fillId="20" borderId="0" xfId="2" applyFont="1" applyFill="1" applyBorder="1" applyAlignment="1">
      <alignment vertical="top" wrapText="1"/>
    </xf>
    <xf numFmtId="0" fontId="5" fillId="20" borderId="0" xfId="2" applyFont="1" applyFill="1" applyBorder="1" applyAlignment="1">
      <alignment horizontal="left" vertical="top"/>
    </xf>
    <xf numFmtId="169" fontId="4" fillId="0" borderId="0" xfId="0" applyNumberFormat="1" applyFont="1" applyFill="1" applyBorder="1" applyAlignment="1">
      <alignment horizontal="right" vertical="top"/>
    </xf>
    <xf numFmtId="3" fontId="4" fillId="0" borderId="0" xfId="0" applyNumberFormat="1" applyFont="1" applyFill="1" applyBorder="1" applyAlignment="1">
      <alignment horizontal="center" vertical="top"/>
    </xf>
    <xf numFmtId="3" fontId="6" fillId="0" borderId="0" xfId="1" applyNumberFormat="1" applyFont="1" applyFill="1" applyBorder="1" applyAlignment="1">
      <alignment vertical="top"/>
    </xf>
    <xf numFmtId="3" fontId="6" fillId="0" borderId="0" xfId="0" applyNumberFormat="1" applyFont="1" applyFill="1" applyBorder="1" applyAlignment="1">
      <alignment horizontal="center" vertical="top"/>
    </xf>
    <xf numFmtId="3" fontId="4" fillId="0" borderId="0" xfId="9" applyNumberFormat="1" applyFont="1" applyFill="1" applyBorder="1" applyAlignment="1">
      <alignment vertical="top"/>
    </xf>
    <xf numFmtId="0" fontId="4" fillId="0" borderId="0" xfId="2" applyFont="1" applyFill="1" applyBorder="1" applyAlignment="1">
      <alignment vertical="top" wrapText="1"/>
    </xf>
    <xf numFmtId="0" fontId="18" fillId="0" borderId="0" xfId="2" applyFont="1" applyFill="1" applyBorder="1" applyAlignment="1">
      <alignment horizontal="left" vertical="top"/>
    </xf>
    <xf numFmtId="49" fontId="21" fillId="0" borderId="0" xfId="0" applyNumberFormat="1" applyFont="1" applyFill="1" applyBorder="1"/>
    <xf numFmtId="3" fontId="4" fillId="0" borderId="0" xfId="1" applyNumberFormat="1" applyFont="1" applyFill="1" applyBorder="1" applyAlignment="1">
      <alignment vertical="top"/>
    </xf>
    <xf numFmtId="0" fontId="41" fillId="0" borderId="0" xfId="0" applyFont="1" applyFill="1" applyBorder="1" applyAlignment="1">
      <alignment horizontal="center" vertical="center"/>
    </xf>
    <xf numFmtId="3" fontId="42" fillId="0" borderId="0" xfId="0" applyNumberFormat="1" applyFont="1" applyFill="1" applyBorder="1" applyAlignment="1">
      <alignment horizontal="center" vertical="center"/>
    </xf>
    <xf numFmtId="164" fontId="7" fillId="0" borderId="0" xfId="1" applyNumberFormat="1" applyFont="1" applyBorder="1" applyAlignment="1">
      <alignment vertical="top"/>
    </xf>
    <xf numFmtId="169" fontId="7" fillId="0" borderId="0" xfId="0" applyNumberFormat="1" applyFont="1" applyBorder="1" applyAlignment="1">
      <alignment vertical="top"/>
    </xf>
    <xf numFmtId="168" fontId="7" fillId="0" borderId="0" xfId="0" applyNumberFormat="1" applyFont="1" applyAlignment="1">
      <alignment vertical="top"/>
    </xf>
    <xf numFmtId="168" fontId="7" fillId="0" borderId="0" xfId="0" applyNumberFormat="1" applyFont="1" applyBorder="1" applyAlignment="1">
      <alignment vertical="top"/>
    </xf>
    <xf numFmtId="0" fontId="16" fillId="0" borderId="0" xfId="0" applyFont="1" applyAlignment="1">
      <alignment vertical="top"/>
    </xf>
    <xf numFmtId="164" fontId="7" fillId="0" borderId="0" xfId="0" applyNumberFormat="1" applyFont="1" applyAlignment="1">
      <alignment vertical="top"/>
    </xf>
    <xf numFmtId="168" fontId="7" fillId="0" borderId="0" xfId="1" applyNumberFormat="1" applyFont="1" applyAlignment="1">
      <alignment vertical="top"/>
    </xf>
    <xf numFmtId="3" fontId="31" fillId="0" borderId="0" xfId="0" applyNumberFormat="1" applyFont="1" applyAlignment="1">
      <alignment vertical="center"/>
    </xf>
    <xf numFmtId="0" fontId="11" fillId="0" borderId="0" xfId="0" applyFont="1" applyBorder="1" applyAlignment="1">
      <alignment vertical="center" wrapText="1"/>
    </xf>
    <xf numFmtId="169" fontId="11" fillId="0" borderId="0" xfId="0" applyNumberFormat="1" applyFont="1" applyAlignment="1">
      <alignment horizontal="right" vertical="top"/>
    </xf>
    <xf numFmtId="0" fontId="20" fillId="0" borderId="0" xfId="0" applyFont="1" applyAlignment="1">
      <alignment vertical="top"/>
    </xf>
    <xf numFmtId="43" fontId="11" fillId="0" borderId="0" xfId="1" applyFont="1" applyFill="1" applyAlignment="1">
      <alignment vertical="top"/>
    </xf>
    <xf numFmtId="165" fontId="11" fillId="0" borderId="0" xfId="0" applyNumberFormat="1" applyFont="1" applyAlignment="1">
      <alignment vertical="top"/>
    </xf>
    <xf numFmtId="4" fontId="11" fillId="0" borderId="0" xfId="0" applyNumberFormat="1" applyFont="1" applyAlignment="1">
      <alignment vertical="top"/>
    </xf>
    <xf numFmtId="0" fontId="23" fillId="0" borderId="0" xfId="0" applyFont="1" applyAlignment="1">
      <alignment vertical="top"/>
    </xf>
    <xf numFmtId="168" fontId="11" fillId="0" borderId="0" xfId="1" applyNumberFormat="1" applyFont="1" applyAlignment="1">
      <alignment vertical="top"/>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7" fillId="0" borderId="0" xfId="0" applyFont="1" applyBorder="1" applyAlignment="1">
      <alignment horizontal="left" vertical="center"/>
    </xf>
    <xf numFmtId="0" fontId="44" fillId="0" borderId="0" xfId="0" applyFont="1"/>
    <xf numFmtId="0" fontId="44" fillId="0" borderId="0" xfId="0" applyFont="1" applyAlignment="1">
      <alignment horizontal="left"/>
    </xf>
    <xf numFmtId="0" fontId="11" fillId="3" borderId="0" xfId="0" applyFont="1" applyFill="1" applyBorder="1" applyAlignment="1">
      <alignment horizontal="center" vertical="center"/>
    </xf>
    <xf numFmtId="0" fontId="11" fillId="3" borderId="0" xfId="0" applyFont="1" applyFill="1" applyBorder="1" applyAlignment="1">
      <alignment horizontal="center" vertical="center" wrapText="1"/>
    </xf>
    <xf numFmtId="165" fontId="4" fillId="0" borderId="0" xfId="7" applyNumberFormat="1" applyFont="1" applyFill="1" applyBorder="1" applyAlignment="1">
      <alignment horizontal="right" vertical="top"/>
    </xf>
    <xf numFmtId="169" fontId="4" fillId="0" borderId="0" xfId="13" applyNumberFormat="1" applyFont="1" applyFill="1" applyBorder="1" applyAlignment="1">
      <alignment horizontal="right" vertical="center" wrapText="1"/>
    </xf>
    <xf numFmtId="0" fontId="7" fillId="0" borderId="0" xfId="0" applyFont="1" applyAlignment="1">
      <alignment horizontal="left" vertical="center"/>
    </xf>
    <xf numFmtId="0" fontId="11" fillId="3" borderId="1"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26" fillId="0" borderId="0" xfId="3" applyFont="1" applyFill="1"/>
    <xf numFmtId="0" fontId="26" fillId="0" borderId="0" xfId="3" applyFont="1" applyFill="1" applyBorder="1"/>
    <xf numFmtId="0" fontId="26" fillId="3" borderId="0" xfId="3" applyFont="1" applyFill="1" applyAlignment="1">
      <alignment horizontal="right"/>
    </xf>
    <xf numFmtId="0" fontId="26" fillId="3" borderId="0" xfId="3" applyFont="1" applyFill="1" applyBorder="1"/>
    <xf numFmtId="0" fontId="26" fillId="3" borderId="0" xfId="3" applyFont="1" applyFill="1"/>
    <xf numFmtId="165" fontId="7" fillId="0" borderId="0" xfId="7" applyNumberFormat="1" applyFont="1" applyFill="1" applyAlignment="1">
      <alignment horizontal="right" vertical="top"/>
    </xf>
    <xf numFmtId="43" fontId="7" fillId="0" borderId="0" xfId="11" applyFont="1" applyFill="1" applyAlignment="1">
      <alignment horizontal="left" vertical="top"/>
    </xf>
    <xf numFmtId="3" fontId="7" fillId="0" borderId="0" xfId="7" applyNumberFormat="1" applyFont="1" applyFill="1" applyAlignment="1">
      <alignment horizontal="left" vertical="top"/>
    </xf>
    <xf numFmtId="0" fontId="7" fillId="0" borderId="0" xfId="7" applyFont="1" applyFill="1" applyAlignment="1">
      <alignment horizontal="left" vertical="top"/>
    </xf>
    <xf numFmtId="0" fontId="7" fillId="0" borderId="0" xfId="12" applyFont="1" applyFill="1" applyAlignment="1">
      <alignment horizontal="left" vertical="top"/>
    </xf>
    <xf numFmtId="169" fontId="6" fillId="0" borderId="0" xfId="11" applyNumberFormat="1" applyFont="1" applyFill="1" applyBorder="1" applyAlignment="1">
      <alignment horizontal="right" vertical="top"/>
    </xf>
    <xf numFmtId="0" fontId="7" fillId="0" borderId="0" xfId="0" applyFont="1"/>
    <xf numFmtId="169" fontId="6" fillId="0" borderId="2" xfId="1" applyNumberFormat="1" applyFont="1" applyFill="1" applyBorder="1" applyAlignment="1">
      <alignment horizontal="right" vertical="top"/>
    </xf>
    <xf numFmtId="3" fontId="6" fillId="0" borderId="2" xfId="3" applyNumberFormat="1" applyFont="1" applyBorder="1" applyAlignment="1">
      <alignment vertical="top"/>
    </xf>
    <xf numFmtId="3" fontId="6" fillId="0" borderId="2" xfId="0" applyNumberFormat="1" applyFont="1" applyBorder="1" applyAlignment="1">
      <alignment vertical="top"/>
    </xf>
    <xf numFmtId="3" fontId="6" fillId="0" borderId="2" xfId="0" applyNumberFormat="1" applyFont="1" applyFill="1" applyBorder="1" applyAlignment="1">
      <alignment vertical="top"/>
    </xf>
    <xf numFmtId="0" fontId="6" fillId="3" borderId="2" xfId="0" applyFont="1" applyFill="1" applyBorder="1" applyAlignment="1">
      <alignment horizontal="left" vertical="top" wrapText="1"/>
    </xf>
    <xf numFmtId="0" fontId="6" fillId="0" borderId="2" xfId="0" applyFont="1" applyFill="1" applyBorder="1" applyAlignment="1">
      <alignment horizontal="center" vertical="top"/>
    </xf>
    <xf numFmtId="169" fontId="6" fillId="0" borderId="0" xfId="1" applyNumberFormat="1" applyFont="1" applyFill="1" applyBorder="1" applyAlignment="1">
      <alignment horizontal="right" vertical="top"/>
    </xf>
    <xf numFmtId="3" fontId="6" fillId="0" borderId="0" xfId="3" applyNumberFormat="1" applyFont="1" applyBorder="1" applyAlignment="1">
      <alignment vertical="top"/>
    </xf>
    <xf numFmtId="3" fontId="6" fillId="0" borderId="0" xfId="0" applyNumberFormat="1" applyFont="1" applyBorder="1" applyAlignment="1">
      <alignment vertical="top"/>
    </xf>
    <xf numFmtId="3" fontId="6" fillId="0" borderId="0" xfId="0" applyNumberFormat="1" applyFont="1" applyFill="1" applyBorder="1" applyAlignment="1">
      <alignment vertical="top"/>
    </xf>
    <xf numFmtId="0" fontId="6" fillId="3" borderId="0" xfId="0" applyFont="1" applyFill="1" applyBorder="1" applyAlignment="1">
      <alignment horizontal="left" vertical="top" wrapText="1"/>
    </xf>
    <xf numFmtId="0" fontId="6" fillId="0" borderId="0" xfId="14" applyFont="1" applyFill="1" applyBorder="1" applyAlignment="1">
      <alignment horizontal="center" vertical="top"/>
    </xf>
    <xf numFmtId="169" fontId="4" fillId="19" borderId="0" xfId="1" applyNumberFormat="1" applyFont="1" applyFill="1" applyBorder="1" applyAlignment="1">
      <alignment horizontal="right" vertical="top"/>
    </xf>
    <xf numFmtId="3" fontId="5" fillId="19" borderId="0" xfId="3" applyNumberFormat="1" applyFont="1" applyFill="1" applyBorder="1" applyAlignment="1">
      <alignment vertical="top"/>
    </xf>
    <xf numFmtId="0" fontId="6" fillId="0" borderId="0" xfId="0" applyFont="1" applyFill="1" applyBorder="1" applyAlignment="1">
      <alignment horizontal="center" vertical="top"/>
    </xf>
    <xf numFmtId="169" fontId="6" fillId="3" borderId="0" xfId="1" applyNumberFormat="1" applyFont="1" applyFill="1" applyBorder="1" applyAlignment="1">
      <alignment horizontal="right" vertical="top"/>
    </xf>
    <xf numFmtId="0" fontId="6" fillId="3" borderId="0" xfId="0" applyFont="1" applyFill="1" applyBorder="1" applyAlignment="1">
      <alignment horizontal="center" vertical="top"/>
    </xf>
    <xf numFmtId="169" fontId="6" fillId="19" borderId="0" xfId="1" applyNumberFormat="1" applyFont="1" applyFill="1" applyBorder="1" applyAlignment="1">
      <alignment horizontal="right" vertical="top"/>
    </xf>
    <xf numFmtId="3" fontId="6" fillId="0" borderId="0" xfId="3" applyNumberFormat="1" applyFont="1" applyFill="1" applyBorder="1" applyAlignment="1">
      <alignment vertical="top"/>
    </xf>
    <xf numFmtId="169" fontId="6" fillId="0" borderId="0" xfId="1" applyNumberFormat="1" applyFont="1" applyFill="1" applyBorder="1" applyAlignment="1">
      <alignment horizontal="left" vertical="top" wrapText="1"/>
    </xf>
    <xf numFmtId="3" fontId="6" fillId="3" borderId="0" xfId="3" applyNumberFormat="1" applyFont="1" applyFill="1" applyBorder="1" applyAlignment="1">
      <alignment vertical="top"/>
    </xf>
    <xf numFmtId="3" fontId="6" fillId="3" borderId="0" xfId="0" applyNumberFormat="1" applyFont="1" applyFill="1" applyBorder="1" applyAlignment="1">
      <alignment vertical="top"/>
    </xf>
    <xf numFmtId="3" fontId="26" fillId="0" borderId="0" xfId="3" applyNumberFormat="1" applyFont="1" applyFill="1" applyBorder="1"/>
    <xf numFmtId="0" fontId="6" fillId="0" borderId="0" xfId="0" applyFont="1" applyFill="1" applyBorder="1" applyAlignment="1">
      <alignment horizontal="left" vertical="top" wrapText="1"/>
    </xf>
    <xf numFmtId="0" fontId="26" fillId="0" borderId="0" xfId="3" applyFont="1" applyFill="1" applyAlignment="1">
      <alignment horizontal="right"/>
    </xf>
    <xf numFmtId="0" fontId="19" fillId="0" borderId="0" xfId="0" applyFont="1" applyFill="1" applyAlignment="1">
      <alignment vertical="center"/>
    </xf>
    <xf numFmtId="3" fontId="26" fillId="3" borderId="0" xfId="3" applyNumberFormat="1" applyFont="1" applyFill="1"/>
    <xf numFmtId="168" fontId="26" fillId="3" borderId="0" xfId="1" applyNumberFormat="1" applyFont="1" applyFill="1"/>
    <xf numFmtId="164" fontId="3" fillId="0" borderId="0" xfId="0" applyNumberFormat="1" applyFont="1" applyAlignment="1">
      <alignment vertical="top"/>
    </xf>
    <xf numFmtId="0" fontId="7" fillId="0" borderId="0" xfId="0" applyFont="1" applyAlignment="1">
      <alignment vertical="center"/>
    </xf>
    <xf numFmtId="170" fontId="7" fillId="0" borderId="0" xfId="0" applyNumberFormat="1" applyFont="1" applyAlignment="1">
      <alignment vertical="top"/>
    </xf>
    <xf numFmtId="43" fontId="7" fillId="0" borderId="0" xfId="0" applyNumberFormat="1" applyFont="1" applyAlignment="1">
      <alignment vertical="top"/>
    </xf>
    <xf numFmtId="0" fontId="7" fillId="0" borderId="0" xfId="0" applyFont="1" applyFill="1" applyAlignment="1">
      <alignment vertical="top"/>
    </xf>
    <xf numFmtId="165" fontId="3" fillId="0" borderId="0" xfId="0" applyNumberFormat="1" applyFont="1" applyAlignment="1">
      <alignment vertical="top"/>
    </xf>
    <xf numFmtId="170" fontId="45" fillId="0" borderId="0" xfId="0" applyNumberFormat="1" applyFont="1" applyBorder="1" applyAlignment="1">
      <alignment vertical="center"/>
    </xf>
    <xf numFmtId="43" fontId="7" fillId="0" borderId="0" xfId="1" applyFont="1" applyBorder="1" applyAlignment="1">
      <alignment vertical="center"/>
    </xf>
    <xf numFmtId="164" fontId="7" fillId="0" borderId="0" xfId="0" applyNumberFormat="1" applyFont="1" applyBorder="1" applyAlignment="1">
      <alignment vertical="center"/>
    </xf>
    <xf numFmtId="165" fontId="7" fillId="0" borderId="0" xfId="0" applyNumberFormat="1" applyFont="1" applyAlignment="1">
      <alignment vertical="top"/>
    </xf>
    <xf numFmtId="170" fontId="7" fillId="0" borderId="0" xfId="0" applyNumberFormat="1" applyFont="1" applyFill="1" applyAlignment="1">
      <alignment vertical="top"/>
    </xf>
    <xf numFmtId="43" fontId="7" fillId="0" borderId="0" xfId="0" applyNumberFormat="1" applyFont="1" applyFill="1" applyAlignment="1">
      <alignment vertical="top"/>
    </xf>
    <xf numFmtId="164" fontId="7" fillId="0" borderId="0" xfId="0" applyNumberFormat="1" applyFont="1" applyFill="1" applyAlignment="1">
      <alignment vertical="top"/>
    </xf>
    <xf numFmtId="164" fontId="7" fillId="0" borderId="0" xfId="0" applyNumberFormat="1" applyFont="1" applyFill="1" applyBorder="1" applyAlignment="1">
      <alignment vertical="center"/>
    </xf>
    <xf numFmtId="165" fontId="21" fillId="0" borderId="0" xfId="0" applyNumberFormat="1" applyFont="1" applyAlignment="1">
      <alignment vertical="center"/>
    </xf>
    <xf numFmtId="165" fontId="11" fillId="3" borderId="0" xfId="0" applyNumberFormat="1" applyFont="1" applyFill="1" applyBorder="1" applyAlignment="1">
      <alignment horizontal="center" vertical="center" wrapText="1"/>
    </xf>
    <xf numFmtId="165" fontId="11" fillId="3" borderId="1" xfId="0" applyNumberFormat="1" applyFont="1" applyFill="1" applyBorder="1" applyAlignment="1">
      <alignment horizontal="center"/>
    </xf>
    <xf numFmtId="0" fontId="7" fillId="0" borderId="0" xfId="0" applyFont="1" applyFill="1" applyBorder="1" applyAlignment="1">
      <alignment horizontal="justify" vertical="center"/>
    </xf>
    <xf numFmtId="168" fontId="7" fillId="0" borderId="0" xfId="1" applyNumberFormat="1" applyFont="1" applyFill="1" applyBorder="1" applyAlignment="1">
      <alignment vertical="center"/>
    </xf>
    <xf numFmtId="0" fontId="4" fillId="0" borderId="0" xfId="0" applyFont="1" applyFill="1" applyBorder="1" applyAlignment="1">
      <alignment horizontal="justify" vertical="center"/>
    </xf>
    <xf numFmtId="0" fontId="7" fillId="0" borderId="0" xfId="0" applyFont="1" applyFill="1" applyBorder="1" applyAlignment="1">
      <alignment horizontal="justify" vertical="center" wrapText="1"/>
    </xf>
    <xf numFmtId="0" fontId="5" fillId="0" borderId="0" xfId="0" applyFont="1" applyFill="1" applyBorder="1" applyAlignment="1">
      <alignment horizontal="justify" vertical="center"/>
    </xf>
    <xf numFmtId="0" fontId="11" fillId="3" borderId="1" xfId="0" applyFont="1" applyFill="1" applyBorder="1" applyAlignment="1">
      <alignment horizontal="center" vertical="top"/>
    </xf>
    <xf numFmtId="167" fontId="7" fillId="0" borderId="0" xfId="1" applyNumberFormat="1" applyFont="1" applyAlignment="1">
      <alignment vertical="top"/>
    </xf>
    <xf numFmtId="165" fontId="44" fillId="0" borderId="0" xfId="0" applyNumberFormat="1" applyFont="1"/>
    <xf numFmtId="169" fontId="6" fillId="0" borderId="0" xfId="8" applyNumberFormat="1" applyFont="1" applyFill="1" applyBorder="1" applyAlignment="1">
      <alignment horizontal="right"/>
    </xf>
    <xf numFmtId="169" fontId="6" fillId="0" borderId="0" xfId="11" applyNumberFormat="1" applyFont="1" applyFill="1" applyBorder="1" applyAlignment="1">
      <alignment horizontal="right" vertical="center"/>
    </xf>
    <xf numFmtId="169" fontId="4" fillId="0" borderId="0" xfId="11" applyNumberFormat="1" applyFont="1" applyFill="1" applyBorder="1" applyAlignment="1">
      <alignment horizontal="right" vertical="center"/>
    </xf>
    <xf numFmtId="169" fontId="7" fillId="0" borderId="0" xfId="530" applyNumberFormat="1" applyFont="1" applyFill="1" applyBorder="1" applyAlignment="1">
      <alignment horizontal="right"/>
    </xf>
    <xf numFmtId="169" fontId="6" fillId="3" borderId="2" xfId="11" applyNumberFormat="1" applyFont="1" applyFill="1" applyBorder="1" applyAlignment="1">
      <alignment horizontal="right" vertical="center"/>
    </xf>
    <xf numFmtId="0" fontId="7" fillId="0" borderId="0" xfId="0" applyFont="1" applyBorder="1" applyAlignment="1">
      <alignment horizontal="left" vertical="top" wrapText="1"/>
    </xf>
    <xf numFmtId="0" fontId="34" fillId="0" borderId="0" xfId="0" applyFont="1" applyFill="1" applyBorder="1" applyAlignment="1">
      <alignment vertical="top"/>
    </xf>
    <xf numFmtId="0" fontId="11" fillId="3" borderId="0" xfId="0" applyFont="1" applyFill="1" applyBorder="1" applyAlignment="1">
      <alignment horizontal="center" vertical="top" wrapText="1"/>
    </xf>
    <xf numFmtId="170" fontId="4" fillId="0" borderId="0" xfId="1" applyNumberFormat="1" applyFont="1" applyFill="1" applyBorder="1" applyAlignment="1">
      <alignment horizontal="center" vertical="top" wrapText="1"/>
    </xf>
    <xf numFmtId="170" fontId="4" fillId="19" borderId="0" xfId="1" applyNumberFormat="1" applyFont="1" applyFill="1" applyBorder="1" applyAlignment="1">
      <alignment horizontal="center" vertical="top" wrapText="1"/>
    </xf>
    <xf numFmtId="170" fontId="6" fillId="0" borderId="0" xfId="1" applyNumberFormat="1" applyFont="1" applyFill="1" applyBorder="1" applyAlignment="1">
      <alignment horizontal="center" vertical="top" wrapText="1"/>
    </xf>
    <xf numFmtId="170" fontId="6" fillId="19" borderId="0" xfId="1" applyNumberFormat="1" applyFont="1" applyFill="1" applyBorder="1" applyAlignment="1">
      <alignment horizontal="center" vertical="top" wrapText="1"/>
    </xf>
    <xf numFmtId="170" fontId="6" fillId="0" borderId="2" xfId="1" applyNumberFormat="1" applyFont="1" applyFill="1" applyBorder="1" applyAlignment="1">
      <alignment horizontal="center" vertical="top" wrapText="1"/>
    </xf>
    <xf numFmtId="0" fontId="31" fillId="0" borderId="0" xfId="0" applyFont="1" applyAlignment="1">
      <alignment vertical="top"/>
    </xf>
    <xf numFmtId="3" fontId="32" fillId="0" borderId="0" xfId="0" applyNumberFormat="1" applyFont="1" applyAlignment="1">
      <alignment vertical="top"/>
    </xf>
    <xf numFmtId="168" fontId="31" fillId="0" borderId="0" xfId="0" applyNumberFormat="1" applyFont="1" applyAlignment="1">
      <alignment vertical="top"/>
    </xf>
    <xf numFmtId="3" fontId="31" fillId="0" borderId="0" xfId="0" applyNumberFormat="1" applyFont="1" applyAlignment="1">
      <alignment vertical="top"/>
    </xf>
    <xf numFmtId="168" fontId="4" fillId="0" borderId="0" xfId="1" applyNumberFormat="1" applyFont="1" applyFill="1" applyBorder="1" applyAlignment="1">
      <alignment horizontal="right" vertical="top" wrapText="1"/>
    </xf>
    <xf numFmtId="168" fontId="4" fillId="19" borderId="0" xfId="1" applyNumberFormat="1" applyFont="1" applyFill="1" applyBorder="1" applyAlignment="1">
      <alignment horizontal="right" vertical="top" wrapText="1"/>
    </xf>
    <xf numFmtId="168" fontId="6" fillId="0" borderId="0" xfId="1" applyNumberFormat="1" applyFont="1" applyFill="1" applyBorder="1" applyAlignment="1">
      <alignment horizontal="right" vertical="top" wrapText="1"/>
    </xf>
    <xf numFmtId="168" fontId="6" fillId="0" borderId="2" xfId="1" applyNumberFormat="1" applyFont="1" applyFill="1" applyBorder="1" applyAlignment="1">
      <alignment horizontal="right" vertical="top" wrapText="1"/>
    </xf>
    <xf numFmtId="168" fontId="5" fillId="3" borderId="0" xfId="1" applyNumberFormat="1" applyFont="1" applyFill="1" applyBorder="1" applyAlignment="1">
      <alignment horizontal="right" vertical="top"/>
    </xf>
    <xf numFmtId="168" fontId="7" fillId="3" borderId="0" xfId="1" applyNumberFormat="1" applyFont="1" applyFill="1" applyBorder="1" applyAlignment="1">
      <alignment horizontal="right" vertical="top"/>
    </xf>
    <xf numFmtId="0" fontId="7" fillId="0" borderId="0" xfId="0" applyFont="1" applyBorder="1" applyAlignment="1">
      <alignment horizontal="left" vertical="top"/>
    </xf>
    <xf numFmtId="0" fontId="4" fillId="0" borderId="0" xfId="0" applyFont="1" applyBorder="1" applyAlignment="1">
      <alignment horizontal="left" vertical="top"/>
    </xf>
    <xf numFmtId="0" fontId="7" fillId="3" borderId="0" xfId="0" applyFont="1" applyFill="1" applyBorder="1" applyAlignment="1">
      <alignment horizontal="left" vertical="top" wrapText="1"/>
    </xf>
    <xf numFmtId="0" fontId="5" fillId="0" borderId="0" xfId="0" applyFont="1" applyBorder="1" applyAlignment="1">
      <alignment horizontal="left" vertical="top"/>
    </xf>
    <xf numFmtId="168" fontId="7" fillId="0" borderId="0" xfId="1" applyNumberFormat="1" applyFont="1" applyFill="1" applyBorder="1" applyAlignment="1">
      <alignment horizontal="right" vertical="top"/>
    </xf>
    <xf numFmtId="0" fontId="0" fillId="0" borderId="0" xfId="0" applyFill="1"/>
    <xf numFmtId="0" fontId="21" fillId="0" borderId="0" xfId="0" applyFont="1" applyFill="1" applyAlignment="1">
      <alignment horizontal="left"/>
    </xf>
    <xf numFmtId="0" fontId="11" fillId="0" borderId="0" xfId="0" applyFont="1" applyFill="1"/>
    <xf numFmtId="3" fontId="11" fillId="0" borderId="0" xfId="0" applyNumberFormat="1" applyFont="1" applyFill="1"/>
    <xf numFmtId="3" fontId="21" fillId="0" borderId="0" xfId="0" applyNumberFormat="1" applyFont="1" applyFill="1"/>
    <xf numFmtId="0" fontId="21" fillId="0" borderId="0" xfId="0" applyFont="1" applyFill="1"/>
    <xf numFmtId="170" fontId="31" fillId="0" borderId="0" xfId="0" applyNumberFormat="1" applyFont="1" applyFill="1" applyBorder="1" applyAlignment="1">
      <alignment vertical="center"/>
    </xf>
    <xf numFmtId="43" fontId="11" fillId="0" borderId="0" xfId="1" applyFont="1" applyFill="1" applyBorder="1" applyAlignment="1">
      <alignment vertical="center"/>
    </xf>
    <xf numFmtId="0" fontId="4" fillId="21" borderId="0" xfId="2" applyFont="1" applyFill="1" applyBorder="1" applyAlignment="1">
      <alignment vertical="top"/>
    </xf>
    <xf numFmtId="164" fontId="4" fillId="21" borderId="0" xfId="1" applyNumberFormat="1" applyFont="1" applyFill="1" applyBorder="1" applyAlignment="1">
      <alignment vertical="top"/>
    </xf>
    <xf numFmtId="165" fontId="5" fillId="21" borderId="0" xfId="0" applyNumberFormat="1" applyFont="1" applyFill="1" applyBorder="1" applyAlignment="1">
      <alignment horizontal="right" vertical="top"/>
    </xf>
    <xf numFmtId="164" fontId="4" fillId="21" borderId="0" xfId="1" applyNumberFormat="1" applyFont="1" applyFill="1" applyBorder="1" applyAlignment="1">
      <alignment vertical="top" wrapText="1"/>
    </xf>
    <xf numFmtId="0" fontId="5" fillId="21" borderId="0" xfId="0" applyFont="1" applyFill="1" applyBorder="1" applyAlignment="1">
      <alignment vertical="top"/>
    </xf>
    <xf numFmtId="0" fontId="4" fillId="21" borderId="0" xfId="2" applyFont="1" applyFill="1" applyBorder="1" applyAlignment="1">
      <alignment horizontal="left" vertical="top" wrapText="1"/>
    </xf>
    <xf numFmtId="168" fontId="5" fillId="21" borderId="0" xfId="1" applyNumberFormat="1" applyFont="1" applyFill="1" applyBorder="1" applyAlignment="1">
      <alignment vertical="center"/>
    </xf>
    <xf numFmtId="3" fontId="5" fillId="0" borderId="0" xfId="0" applyNumberFormat="1" applyFont="1" applyFill="1" applyBorder="1" applyAlignment="1">
      <alignment vertical="top"/>
    </xf>
    <xf numFmtId="3" fontId="5" fillId="0" borderId="0" xfId="3" applyNumberFormat="1" applyFont="1" applyFill="1" applyBorder="1" applyAlignment="1">
      <alignment vertical="top"/>
    </xf>
    <xf numFmtId="169" fontId="4" fillId="0" borderId="0" xfId="1" applyNumberFormat="1" applyFont="1" applyFill="1" applyBorder="1" applyAlignment="1">
      <alignment horizontal="right" vertical="top"/>
    </xf>
    <xf numFmtId="0" fontId="5" fillId="0" borderId="0" xfId="2" applyFont="1" applyFill="1" applyBorder="1" applyAlignment="1">
      <alignment horizontal="left" vertical="top"/>
    </xf>
    <xf numFmtId="0" fontId="43" fillId="0" borderId="0" xfId="2" applyFont="1" applyFill="1" applyBorder="1" applyAlignment="1">
      <alignment vertical="top" wrapText="1"/>
    </xf>
    <xf numFmtId="170" fontId="45" fillId="0" borderId="0" xfId="0" applyNumberFormat="1" applyFont="1" applyFill="1" applyBorder="1" applyAlignment="1">
      <alignment vertical="center"/>
    </xf>
    <xf numFmtId="43" fontId="7" fillId="0" borderId="0" xfId="1" applyFont="1" applyFill="1" applyBorder="1" applyAlignment="1">
      <alignment vertical="center"/>
    </xf>
    <xf numFmtId="168" fontId="7" fillId="20" borderId="0" xfId="1" applyNumberFormat="1" applyFont="1" applyFill="1" applyBorder="1" applyAlignment="1">
      <alignment horizontal="right" vertical="top"/>
    </xf>
    <xf numFmtId="164" fontId="6" fillId="20" borderId="0" xfId="1" applyNumberFormat="1" applyFont="1" applyFill="1" applyBorder="1" applyAlignment="1">
      <alignment vertical="top"/>
    </xf>
    <xf numFmtId="165" fontId="7" fillId="20" borderId="0" xfId="0" applyNumberFormat="1" applyFont="1" applyFill="1" applyBorder="1" applyAlignment="1">
      <alignment horizontal="right" vertical="top"/>
    </xf>
    <xf numFmtId="0" fontId="3" fillId="20" borderId="0" xfId="0" applyFont="1" applyFill="1" applyAlignment="1">
      <alignment vertical="top"/>
    </xf>
    <xf numFmtId="170" fontId="7" fillId="20" borderId="0" xfId="0" applyNumberFormat="1" applyFont="1" applyFill="1" applyAlignment="1">
      <alignment vertical="top"/>
    </xf>
    <xf numFmtId="43" fontId="7" fillId="20" borderId="0" xfId="0" applyNumberFormat="1" applyFont="1" applyFill="1" applyAlignment="1">
      <alignment vertical="top"/>
    </xf>
    <xf numFmtId="164" fontId="7" fillId="20" borderId="0" xfId="0" applyNumberFormat="1" applyFont="1" applyFill="1" applyAlignment="1">
      <alignment vertical="top"/>
    </xf>
    <xf numFmtId="164" fontId="11" fillId="20" borderId="0" xfId="0" applyNumberFormat="1" applyFont="1" applyFill="1" applyBorder="1" applyAlignment="1">
      <alignment vertical="center"/>
    </xf>
    <xf numFmtId="168" fontId="5" fillId="20" borderId="0" xfId="1" applyNumberFormat="1" applyFont="1" applyFill="1" applyBorder="1" applyAlignment="1">
      <alignment horizontal="right" vertical="top"/>
    </xf>
    <xf numFmtId="164" fontId="4" fillId="20" borderId="0" xfId="1" applyNumberFormat="1" applyFont="1" applyFill="1" applyBorder="1" applyAlignment="1">
      <alignment vertical="top"/>
    </xf>
    <xf numFmtId="165" fontId="5" fillId="20" borderId="0" xfId="0" applyNumberFormat="1" applyFont="1" applyFill="1" applyBorder="1" applyAlignment="1">
      <alignment horizontal="right" vertical="top"/>
    </xf>
    <xf numFmtId="0" fontId="21" fillId="0" borderId="0" xfId="0" applyFont="1" applyFill="1" applyAlignment="1">
      <alignment vertical="center"/>
    </xf>
    <xf numFmtId="0" fontId="3" fillId="0" borderId="0" xfId="0" applyFont="1" applyFill="1" applyAlignment="1">
      <alignment horizontal="left" vertical="center"/>
    </xf>
    <xf numFmtId="0" fontId="5" fillId="20" borderId="0" xfId="0" quotePrefix="1" applyFont="1" applyFill="1" applyAlignment="1">
      <alignment vertical="center"/>
    </xf>
    <xf numFmtId="0" fontId="5" fillId="20" borderId="0" xfId="0" applyFont="1" applyFill="1" applyAlignment="1">
      <alignment vertical="center"/>
    </xf>
    <xf numFmtId="166" fontId="4" fillId="20" borderId="0" xfId="1" applyNumberFormat="1" applyFont="1" applyFill="1" applyBorder="1" applyAlignment="1">
      <alignment vertical="top"/>
    </xf>
    <xf numFmtId="165" fontId="22" fillId="20" borderId="0" xfId="0" applyNumberFormat="1" applyFont="1" applyFill="1" applyBorder="1" applyAlignment="1">
      <alignment horizontal="center"/>
    </xf>
    <xf numFmtId="164" fontId="6" fillId="20" borderId="0" xfId="1" applyNumberFormat="1" applyFont="1" applyFill="1" applyBorder="1" applyAlignment="1">
      <alignment vertical="top" wrapText="1"/>
    </xf>
    <xf numFmtId="167" fontId="3" fillId="0" borderId="0" xfId="1" applyNumberFormat="1" applyFont="1" applyFill="1" applyAlignment="1">
      <alignment vertical="top"/>
    </xf>
    <xf numFmtId="166" fontId="3" fillId="0" borderId="0" xfId="0" applyNumberFormat="1" applyFont="1" applyFill="1" applyAlignment="1">
      <alignment vertical="top"/>
    </xf>
    <xf numFmtId="0" fontId="7" fillId="0" borderId="0" xfId="0" applyFont="1" applyFill="1" applyBorder="1" applyAlignment="1">
      <alignment horizontal="left" vertical="top" wrapText="1"/>
    </xf>
    <xf numFmtId="0" fontId="7" fillId="0" borderId="0" xfId="0" applyFont="1" applyBorder="1" applyAlignment="1">
      <alignment horizontal="left" vertical="top" wrapText="1"/>
    </xf>
    <xf numFmtId="0" fontId="7" fillId="0" borderId="0" xfId="0" applyFont="1" applyBorder="1" applyAlignment="1">
      <alignment horizontal="left" vertical="center" wrapText="1"/>
    </xf>
    <xf numFmtId="0" fontId="19" fillId="2" borderId="0" xfId="0" applyFont="1" applyFill="1" applyAlignment="1">
      <alignment horizontal="center" vertical="center" wrapText="1"/>
    </xf>
    <xf numFmtId="0" fontId="3" fillId="2" borderId="0" xfId="0" applyFont="1" applyFill="1" applyAlignment="1">
      <alignment horizontal="left" vertical="center" wrapText="1"/>
    </xf>
    <xf numFmtId="0" fontId="20" fillId="3" borderId="0" xfId="0" applyFont="1" applyFill="1" applyBorder="1" applyAlignment="1">
      <alignment horizontal="center" vertical="center"/>
    </xf>
    <xf numFmtId="0" fontId="20" fillId="3" borderId="1" xfId="0" applyFont="1" applyFill="1" applyBorder="1" applyAlignment="1">
      <alignment horizontal="center" vertical="center"/>
    </xf>
    <xf numFmtId="0" fontId="11" fillId="3" borderId="0" xfId="0" applyFont="1" applyFill="1" applyBorder="1" applyAlignment="1">
      <alignment horizontal="center" vertical="center"/>
    </xf>
    <xf numFmtId="0" fontId="11" fillId="3" borderId="1" xfId="0" applyFont="1" applyFill="1" applyBorder="1" applyAlignment="1">
      <alignment horizontal="center" vertical="center"/>
    </xf>
    <xf numFmtId="0" fontId="11" fillId="3" borderId="1" xfId="0" applyFont="1" applyFill="1" applyBorder="1" applyAlignment="1">
      <alignment horizontal="center" vertical="top"/>
    </xf>
    <xf numFmtId="0" fontId="11" fillId="3" borderId="0" xfId="0" applyFont="1" applyFill="1" applyBorder="1" applyAlignment="1">
      <alignment horizontal="center" vertical="center" wrapText="1"/>
    </xf>
    <xf numFmtId="0" fontId="19" fillId="18" borderId="0" xfId="0" applyFont="1" applyFill="1" applyAlignment="1">
      <alignment horizontal="center" vertical="center" wrapText="1"/>
    </xf>
    <xf numFmtId="0" fontId="0" fillId="18" borderId="0" xfId="0" applyFill="1" applyAlignment="1">
      <alignment horizontal="center" vertical="center" wrapText="1"/>
    </xf>
    <xf numFmtId="0" fontId="7" fillId="0" borderId="0" xfId="0" applyFont="1" applyAlignment="1">
      <alignment horizontal="left" vertical="center" wrapText="1"/>
    </xf>
    <xf numFmtId="0" fontId="7" fillId="0" borderId="0" xfId="0" applyFont="1" applyBorder="1" applyAlignment="1">
      <alignment horizontal="left" vertical="center"/>
    </xf>
    <xf numFmtId="0" fontId="7" fillId="0" borderId="0" xfId="0" applyFont="1" applyAlignment="1">
      <alignment horizontal="left" vertical="center"/>
    </xf>
    <xf numFmtId="0" fontId="3" fillId="18" borderId="0" xfId="0" applyFont="1" applyFill="1" applyAlignment="1">
      <alignment horizontal="left" vertical="center" wrapText="1"/>
    </xf>
    <xf numFmtId="0" fontId="11" fillId="3" borderId="0" xfId="0" applyFont="1" applyFill="1" applyBorder="1" applyAlignment="1">
      <alignment vertical="center"/>
    </xf>
    <xf numFmtId="0" fontId="11" fillId="3" borderId="1" xfId="0" applyFont="1" applyFill="1" applyBorder="1" applyAlignment="1">
      <alignment vertical="center"/>
    </xf>
    <xf numFmtId="0" fontId="20" fillId="3" borderId="0" xfId="532" applyFont="1" applyFill="1" applyBorder="1" applyAlignment="1" applyProtection="1">
      <alignment horizontal="center" vertical="center"/>
    </xf>
    <xf numFmtId="0" fontId="20" fillId="3" borderId="1" xfId="532" applyFont="1" applyFill="1" applyBorder="1" applyAlignment="1" applyProtection="1">
      <alignment horizontal="center" vertical="center"/>
    </xf>
    <xf numFmtId="0" fontId="21" fillId="0" borderId="0" xfId="0" applyFont="1" applyFill="1" applyAlignment="1">
      <alignment horizontal="center" vertical="center" wrapText="1"/>
    </xf>
    <xf numFmtId="0" fontId="37" fillId="22" borderId="0" xfId="0" applyFont="1" applyFill="1" applyBorder="1" applyAlignment="1">
      <alignment horizontal="center" vertical="top" wrapText="1"/>
    </xf>
    <xf numFmtId="0" fontId="33" fillId="22" borderId="0" xfId="0" applyFont="1" applyFill="1" applyBorder="1" applyAlignment="1">
      <alignment horizontal="left" vertical="center" wrapText="1"/>
    </xf>
    <xf numFmtId="0" fontId="20" fillId="0" borderId="0"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0" xfId="0" applyFont="1" applyFill="1" applyBorder="1" applyAlignment="1">
      <alignment horizontal="center" vertical="center"/>
    </xf>
    <xf numFmtId="0" fontId="20" fillId="0" borderId="1" xfId="0" applyFont="1" applyFill="1" applyBorder="1" applyAlignment="1">
      <alignment horizontal="center" vertical="center"/>
    </xf>
    <xf numFmtId="0" fontId="11" fillId="3" borderId="0" xfId="0" applyFont="1" applyFill="1" applyBorder="1" applyAlignment="1">
      <alignment horizontal="center" vertical="top"/>
    </xf>
    <xf numFmtId="0" fontId="6" fillId="0" borderId="6" xfId="0" applyFont="1" applyBorder="1" applyAlignment="1">
      <alignment horizontal="left" vertical="top" wrapText="1"/>
    </xf>
    <xf numFmtId="0" fontId="6" fillId="0" borderId="0" xfId="0" applyFont="1" applyBorder="1" applyAlignment="1">
      <alignment horizontal="left" vertical="top" wrapText="1"/>
    </xf>
    <xf numFmtId="0" fontId="11" fillId="0" borderId="0" xfId="0" applyFont="1" applyFill="1" applyBorder="1" applyAlignment="1">
      <alignment horizontal="center" vertical="center"/>
    </xf>
    <xf numFmtId="0" fontId="11" fillId="0" borderId="1" xfId="0" applyFont="1" applyFill="1" applyBorder="1" applyAlignment="1">
      <alignment horizontal="center" vertical="center"/>
    </xf>
    <xf numFmtId="0" fontId="5" fillId="21" borderId="0" xfId="0" applyFont="1" applyFill="1" applyBorder="1" applyAlignment="1">
      <alignment horizontal="justify" vertical="center" wrapText="1"/>
    </xf>
    <xf numFmtId="0" fontId="7" fillId="0" borderId="0" xfId="0" applyFont="1" applyBorder="1" applyAlignment="1">
      <alignment horizontal="justify" vertical="top" wrapText="1"/>
    </xf>
    <xf numFmtId="0" fontId="4" fillId="19" borderId="0" xfId="14" applyFont="1" applyFill="1" applyBorder="1" applyAlignment="1">
      <alignment horizontal="left" vertical="top" wrapText="1"/>
    </xf>
    <xf numFmtId="0" fontId="4" fillId="19" borderId="0" xfId="0" applyFont="1" applyFill="1" applyBorder="1" applyAlignment="1">
      <alignment horizontal="left" vertical="top" wrapText="1"/>
    </xf>
    <xf numFmtId="0" fontId="19" fillId="2" borderId="0" xfId="0" applyFont="1" applyFill="1" applyAlignment="1">
      <alignment horizontal="center" vertical="top" wrapText="1"/>
    </xf>
    <xf numFmtId="0" fontId="20" fillId="0" borderId="0" xfId="4" applyFont="1" applyFill="1" applyBorder="1" applyAlignment="1" applyProtection="1">
      <alignment horizontal="center" vertical="center"/>
    </xf>
    <xf numFmtId="0" fontId="20" fillId="0" borderId="1" xfId="4" applyFont="1" applyFill="1" applyBorder="1" applyAlignment="1" applyProtection="1">
      <alignment horizontal="center" vertical="center"/>
    </xf>
    <xf numFmtId="0" fontId="20" fillId="0" borderId="0" xfId="4" applyFont="1" applyFill="1" applyBorder="1" applyAlignment="1" applyProtection="1">
      <alignment horizontal="center" vertical="center" wrapText="1"/>
    </xf>
    <xf numFmtId="0" fontId="20" fillId="0" borderId="1" xfId="4" applyFont="1" applyFill="1" applyBorder="1" applyAlignment="1" applyProtection="1">
      <alignment horizontal="center" vertical="center" wrapText="1"/>
    </xf>
    <xf numFmtId="164" fontId="11" fillId="0" borderId="0" xfId="0" applyNumberFormat="1" applyFont="1" applyFill="1" applyBorder="1" applyAlignment="1">
      <alignment horizontal="center" vertical="center"/>
    </xf>
    <xf numFmtId="0" fontId="11" fillId="0" borderId="0" xfId="0" applyFont="1" applyFill="1" applyBorder="1" applyAlignment="1">
      <alignment horizontal="left" vertical="center"/>
    </xf>
    <xf numFmtId="0" fontId="11" fillId="0" borderId="1" xfId="0" applyFont="1" applyFill="1" applyBorder="1" applyAlignment="1">
      <alignment horizontal="left" vertical="center"/>
    </xf>
    <xf numFmtId="0" fontId="5" fillId="20" borderId="0" xfId="0" applyFont="1" applyFill="1" applyBorder="1" applyAlignment="1">
      <alignment horizontal="left" vertical="top" wrapText="1"/>
    </xf>
    <xf numFmtId="0" fontId="5" fillId="3" borderId="0" xfId="0" applyFont="1" applyFill="1" applyBorder="1" applyAlignment="1">
      <alignment horizontal="left" vertical="top" wrapText="1"/>
    </xf>
    <xf numFmtId="1" fontId="3" fillId="2" borderId="0" xfId="0" applyNumberFormat="1" applyFont="1" applyFill="1" applyAlignment="1">
      <alignment horizontal="left" vertical="center" wrapText="1"/>
    </xf>
    <xf numFmtId="1" fontId="11" fillId="3" borderId="0" xfId="0" applyNumberFormat="1" applyFont="1" applyFill="1" applyBorder="1" applyAlignment="1">
      <alignment horizontal="center" vertical="center"/>
    </xf>
    <xf numFmtId="1" fontId="11" fillId="3" borderId="1" xfId="0" applyNumberFormat="1" applyFont="1" applyFill="1" applyBorder="1" applyAlignment="1">
      <alignment horizontal="center" vertical="center"/>
    </xf>
    <xf numFmtId="0" fontId="5" fillId="0" borderId="5" xfId="0" applyFont="1" applyBorder="1" applyAlignment="1">
      <alignment horizontal="left" vertical="top" wrapText="1"/>
    </xf>
    <xf numFmtId="0" fontId="4" fillId="0" borderId="5" xfId="4" applyFont="1" applyFill="1" applyBorder="1" applyAlignment="1" applyProtection="1">
      <alignment horizontal="left" vertical="top" wrapText="1"/>
    </xf>
  </cellXfs>
  <cellStyles count="533">
    <cellStyle name="20% - Énfasis1 2" xfId="15"/>
    <cellStyle name="20% - Énfasis2 2" xfId="16"/>
    <cellStyle name="20% - Énfasis3 2" xfId="17"/>
    <cellStyle name="20% - Énfasis4 2" xfId="18"/>
    <cellStyle name="20% - Énfasis5 2" xfId="19"/>
    <cellStyle name="20% - Énfasis6 2" xfId="20"/>
    <cellStyle name="40% - Énfasis1 2" xfId="21"/>
    <cellStyle name="40% - Énfasis2 2" xfId="22"/>
    <cellStyle name="40% - Énfasis3 2" xfId="23"/>
    <cellStyle name="40% - Énfasis4 2" xfId="24"/>
    <cellStyle name="40% - Énfasis5 2" xfId="25"/>
    <cellStyle name="40% - Énfasis6 2" xfId="26"/>
    <cellStyle name="Hipervínculo 2" xfId="4"/>
    <cellStyle name="Hipervínculo 2 2" xfId="532"/>
    <cellStyle name="Millares" xfId="1" builtinId="3"/>
    <cellStyle name="Millares 10" xfId="27"/>
    <cellStyle name="Millares 10 2" xfId="28"/>
    <cellStyle name="Millares 100" xfId="29"/>
    <cellStyle name="Millares 101" xfId="30"/>
    <cellStyle name="Millares 102" xfId="31"/>
    <cellStyle name="Millares 103" xfId="32"/>
    <cellStyle name="Millares 104" xfId="33"/>
    <cellStyle name="Millares 105" xfId="34"/>
    <cellStyle name="Millares 106" xfId="35"/>
    <cellStyle name="Millares 107" xfId="36"/>
    <cellStyle name="Millares 108" xfId="37"/>
    <cellStyle name="Millares 109" xfId="38"/>
    <cellStyle name="Millares 11" xfId="39"/>
    <cellStyle name="Millares 110" xfId="40"/>
    <cellStyle name="Millares 111" xfId="41"/>
    <cellStyle name="Millares 112" xfId="42"/>
    <cellStyle name="Millares 113" xfId="43"/>
    <cellStyle name="Millares 114" xfId="44"/>
    <cellStyle name="Millares 115" xfId="45"/>
    <cellStyle name="Millares 116" xfId="46"/>
    <cellStyle name="Millares 117" xfId="47"/>
    <cellStyle name="Millares 118" xfId="48"/>
    <cellStyle name="Millares 119" xfId="49"/>
    <cellStyle name="Millares 12" xfId="50"/>
    <cellStyle name="Millares 120" xfId="51"/>
    <cellStyle name="Millares 121" xfId="52"/>
    <cellStyle name="Millares 122" xfId="53"/>
    <cellStyle name="Millares 123" xfId="54"/>
    <cellStyle name="Millares 124" xfId="55"/>
    <cellStyle name="Millares 125" xfId="56"/>
    <cellStyle name="Millares 126" xfId="57"/>
    <cellStyle name="Millares 127" xfId="58"/>
    <cellStyle name="Millares 128" xfId="59"/>
    <cellStyle name="Millares 129" xfId="60"/>
    <cellStyle name="Millares 13" xfId="61"/>
    <cellStyle name="Millares 130" xfId="62"/>
    <cellStyle name="Millares 131" xfId="63"/>
    <cellStyle name="Millares 132" xfId="64"/>
    <cellStyle name="Millares 132 2" xfId="65"/>
    <cellStyle name="Millares 133" xfId="66"/>
    <cellStyle name="Millares 134" xfId="67"/>
    <cellStyle name="Millares 135" xfId="68"/>
    <cellStyle name="Millares 136" xfId="69"/>
    <cellStyle name="Millares 137" xfId="70"/>
    <cellStyle name="Millares 138" xfId="71"/>
    <cellStyle name="Millares 139" xfId="72"/>
    <cellStyle name="Millares 14" xfId="73"/>
    <cellStyle name="Millares 140" xfId="74"/>
    <cellStyle name="Millares 141" xfId="75"/>
    <cellStyle name="Millares 142" xfId="76"/>
    <cellStyle name="Millares 143" xfId="77"/>
    <cellStyle name="Millares 144" xfId="78"/>
    <cellStyle name="Millares 145" xfId="79"/>
    <cellStyle name="Millares 146" xfId="80"/>
    <cellStyle name="Millares 147" xfId="81"/>
    <cellStyle name="Millares 148" xfId="82"/>
    <cellStyle name="Millares 149" xfId="83"/>
    <cellStyle name="Millares 15" xfId="84"/>
    <cellStyle name="Millares 150" xfId="85"/>
    <cellStyle name="Millares 151" xfId="86"/>
    <cellStyle name="Millares 151 2" xfId="87"/>
    <cellStyle name="Millares 152" xfId="88"/>
    <cellStyle name="Millares 153" xfId="89"/>
    <cellStyle name="Millares 153 2" xfId="90"/>
    <cellStyle name="Millares 154" xfId="91"/>
    <cellStyle name="Millares 155" xfId="92"/>
    <cellStyle name="Millares 156" xfId="93"/>
    <cellStyle name="Millares 157" xfId="94"/>
    <cellStyle name="Millares 158" xfId="95"/>
    <cellStyle name="Millares 159" xfId="96"/>
    <cellStyle name="Millares 16" xfId="97"/>
    <cellStyle name="Millares 160" xfId="98"/>
    <cellStyle name="Millares 161" xfId="99"/>
    <cellStyle name="Millares 162" xfId="100"/>
    <cellStyle name="Millares 163" xfId="101"/>
    <cellStyle name="Millares 164" xfId="102"/>
    <cellStyle name="Millares 165" xfId="103"/>
    <cellStyle name="Millares 166" xfId="104"/>
    <cellStyle name="Millares 167" xfId="105"/>
    <cellStyle name="Millares 168" xfId="106"/>
    <cellStyle name="Millares 169" xfId="107"/>
    <cellStyle name="Millares 17" xfId="108"/>
    <cellStyle name="Millares 170" xfId="109"/>
    <cellStyle name="Millares 171" xfId="110"/>
    <cellStyle name="Millares 172" xfId="111"/>
    <cellStyle name="Millares 173" xfId="112"/>
    <cellStyle name="Millares 174" xfId="113"/>
    <cellStyle name="Millares 175" xfId="114"/>
    <cellStyle name="Millares 176" xfId="115"/>
    <cellStyle name="Millares 177" xfId="116"/>
    <cellStyle name="Millares 178" xfId="117"/>
    <cellStyle name="Millares 179" xfId="118"/>
    <cellStyle name="Millares 18" xfId="119"/>
    <cellStyle name="Millares 180" xfId="120"/>
    <cellStyle name="Millares 181" xfId="121"/>
    <cellStyle name="Millares 182" xfId="122"/>
    <cellStyle name="Millares 183" xfId="123"/>
    <cellStyle name="Millares 184" xfId="124"/>
    <cellStyle name="Millares 185" xfId="125"/>
    <cellStyle name="Millares 186" xfId="126"/>
    <cellStyle name="Millares 187" xfId="127"/>
    <cellStyle name="Millares 188" xfId="128"/>
    <cellStyle name="Millares 189" xfId="129"/>
    <cellStyle name="Millares 19" xfId="130"/>
    <cellStyle name="Millares 190" xfId="131"/>
    <cellStyle name="Millares 191" xfId="132"/>
    <cellStyle name="Millares 192" xfId="133"/>
    <cellStyle name="Millares 193" xfId="134"/>
    <cellStyle name="Millares 194" xfId="135"/>
    <cellStyle name="Millares 195" xfId="136"/>
    <cellStyle name="Millares 196" xfId="137"/>
    <cellStyle name="Millares 197" xfId="138"/>
    <cellStyle name="Millares 198" xfId="139"/>
    <cellStyle name="Millares 199" xfId="140"/>
    <cellStyle name="Millares 2" xfId="5"/>
    <cellStyle name="Millares 2 2" xfId="9"/>
    <cellStyle name="Millares 2 3" xfId="11"/>
    <cellStyle name="Millares 20" xfId="141"/>
    <cellStyle name="Millares 200" xfId="142"/>
    <cellStyle name="Millares 201" xfId="143"/>
    <cellStyle name="Millares 202" xfId="144"/>
    <cellStyle name="Millares 203" xfId="145"/>
    <cellStyle name="Millares 204" xfId="146"/>
    <cellStyle name="Millares 205" xfId="147"/>
    <cellStyle name="Millares 206" xfId="148"/>
    <cellStyle name="Millares 207" xfId="149"/>
    <cellStyle name="Millares 208" xfId="150"/>
    <cellStyle name="Millares 209" xfId="151"/>
    <cellStyle name="Millares 21" xfId="152"/>
    <cellStyle name="Millares 210" xfId="153"/>
    <cellStyle name="Millares 211" xfId="154"/>
    <cellStyle name="Millares 212" xfId="155"/>
    <cellStyle name="Millares 213" xfId="156"/>
    <cellStyle name="Millares 214" xfId="157"/>
    <cellStyle name="Millares 215" xfId="158"/>
    <cellStyle name="Millares 216" xfId="159"/>
    <cellStyle name="Millares 217" xfId="160"/>
    <cellStyle name="Millares 218" xfId="161"/>
    <cellStyle name="Millares 219" xfId="162"/>
    <cellStyle name="Millares 22" xfId="163"/>
    <cellStyle name="Millares 220" xfId="164"/>
    <cellStyle name="Millares 221" xfId="165"/>
    <cellStyle name="Millares 222" xfId="166"/>
    <cellStyle name="Millares 223" xfId="167"/>
    <cellStyle name="Millares 224" xfId="168"/>
    <cellStyle name="Millares 225" xfId="169"/>
    <cellStyle name="Millares 226" xfId="170"/>
    <cellStyle name="Millares 227" xfId="171"/>
    <cellStyle name="Millares 228" xfId="172"/>
    <cellStyle name="Millares 229" xfId="173"/>
    <cellStyle name="Millares 23" xfId="174"/>
    <cellStyle name="Millares 230" xfId="175"/>
    <cellStyle name="Millares 231" xfId="176"/>
    <cellStyle name="Millares 232" xfId="177"/>
    <cellStyle name="Millares 233" xfId="178"/>
    <cellStyle name="Millares 234" xfId="179"/>
    <cellStyle name="Millares 235" xfId="180"/>
    <cellStyle name="Millares 236" xfId="181"/>
    <cellStyle name="Millares 237" xfId="182"/>
    <cellStyle name="Millares 24" xfId="183"/>
    <cellStyle name="Millares 25" xfId="184"/>
    <cellStyle name="Millares 26" xfId="185"/>
    <cellStyle name="Millares 27" xfId="186"/>
    <cellStyle name="Millares 28" xfId="187"/>
    <cellStyle name="Millares 29" xfId="188"/>
    <cellStyle name="Millares 3" xfId="189"/>
    <cellStyle name="Millares 3 2" xfId="190"/>
    <cellStyle name="Millares 3 2 2" xfId="191"/>
    <cellStyle name="Millares 3 3" xfId="192"/>
    <cellStyle name="Millares 30" xfId="193"/>
    <cellStyle name="Millares 31" xfId="194"/>
    <cellStyle name="Millares 32" xfId="195"/>
    <cellStyle name="Millares 33" xfId="196"/>
    <cellStyle name="Millares 34" xfId="197"/>
    <cellStyle name="Millares 35" xfId="198"/>
    <cellStyle name="Millares 36" xfId="199"/>
    <cellStyle name="Millares 36 2" xfId="200"/>
    <cellStyle name="Millares 37" xfId="201"/>
    <cellStyle name="Millares 38" xfId="202"/>
    <cellStyle name="Millares 39" xfId="203"/>
    <cellStyle name="Millares 4" xfId="204"/>
    <cellStyle name="Millares 40" xfId="205"/>
    <cellStyle name="Millares 41" xfId="206"/>
    <cellStyle name="Millares 42" xfId="207"/>
    <cellStyle name="Millares 43" xfId="208"/>
    <cellStyle name="Millares 44" xfId="209"/>
    <cellStyle name="Millares 44 2" xfId="210"/>
    <cellStyle name="Millares 45" xfId="211"/>
    <cellStyle name="Millares 46" xfId="212"/>
    <cellStyle name="Millares 47" xfId="213"/>
    <cellStyle name="Millares 48" xfId="214"/>
    <cellStyle name="Millares 49" xfId="215"/>
    <cellStyle name="Millares 5" xfId="216"/>
    <cellStyle name="Millares 50" xfId="217"/>
    <cellStyle name="Millares 51" xfId="218"/>
    <cellStyle name="Millares 52" xfId="219"/>
    <cellStyle name="Millares 53" xfId="220"/>
    <cellStyle name="Millares 54" xfId="221"/>
    <cellStyle name="Millares 55" xfId="222"/>
    <cellStyle name="Millares 56" xfId="223"/>
    <cellStyle name="Millares 57" xfId="224"/>
    <cellStyle name="Millares 58" xfId="225"/>
    <cellStyle name="Millares 58 2" xfId="226"/>
    <cellStyle name="Millares 59" xfId="227"/>
    <cellStyle name="Millares 6" xfId="228"/>
    <cellStyle name="Millares 60" xfId="229"/>
    <cellStyle name="Millares 61" xfId="230"/>
    <cellStyle name="Millares 62" xfId="231"/>
    <cellStyle name="Millares 63" xfId="232"/>
    <cellStyle name="Millares 64" xfId="233"/>
    <cellStyle name="Millares 65" xfId="234"/>
    <cellStyle name="Millares 66" xfId="235"/>
    <cellStyle name="Millares 67" xfId="236"/>
    <cellStyle name="Millares 68" xfId="237"/>
    <cellStyle name="Millares 69" xfId="238"/>
    <cellStyle name="Millares 7" xfId="239"/>
    <cellStyle name="Millares 70" xfId="240"/>
    <cellStyle name="Millares 70 2" xfId="241"/>
    <cellStyle name="Millares 71" xfId="242"/>
    <cellStyle name="Millares 72" xfId="243"/>
    <cellStyle name="Millares 73" xfId="244"/>
    <cellStyle name="Millares 74" xfId="245"/>
    <cellStyle name="Millares 75" xfId="246"/>
    <cellStyle name="Millares 76" xfId="247"/>
    <cellStyle name="Millares 77" xfId="248"/>
    <cellStyle name="Millares 78" xfId="249"/>
    <cellStyle name="Millares 79" xfId="250"/>
    <cellStyle name="Millares 8" xfId="251"/>
    <cellStyle name="Millares 80" xfId="252"/>
    <cellStyle name="Millares 81" xfId="253"/>
    <cellStyle name="Millares 82" xfId="254"/>
    <cellStyle name="Millares 83" xfId="255"/>
    <cellStyle name="Millares 84" xfId="256"/>
    <cellStyle name="Millares 85" xfId="257"/>
    <cellStyle name="Millares 86" xfId="258"/>
    <cellStyle name="Millares 87" xfId="259"/>
    <cellStyle name="Millares 88" xfId="260"/>
    <cellStyle name="Millares 89" xfId="261"/>
    <cellStyle name="Millares 9" xfId="262"/>
    <cellStyle name="Millares 90" xfId="263"/>
    <cellStyle name="Millares 91" xfId="264"/>
    <cellStyle name="Millares 92" xfId="265"/>
    <cellStyle name="Millares 93" xfId="266"/>
    <cellStyle name="Millares 94" xfId="267"/>
    <cellStyle name="Millares 95" xfId="268"/>
    <cellStyle name="Millares 96" xfId="269"/>
    <cellStyle name="Millares 97" xfId="270"/>
    <cellStyle name="Millares 98" xfId="271"/>
    <cellStyle name="Millares 99" xfId="272"/>
    <cellStyle name="Millares 99 2" xfId="273"/>
    <cellStyle name="Normal" xfId="0" builtinId="0"/>
    <cellStyle name="Normal 10" xfId="274"/>
    <cellStyle name="Normal 100" xfId="275"/>
    <cellStyle name="Normal 101" xfId="276"/>
    <cellStyle name="Normal 102" xfId="277"/>
    <cellStyle name="Normal 103" xfId="278"/>
    <cellStyle name="Normal 104" xfId="279"/>
    <cellStyle name="Normal 105" xfId="280"/>
    <cellStyle name="Normal 106" xfId="281"/>
    <cellStyle name="Normal 107" xfId="282"/>
    <cellStyle name="Normal 108" xfId="283"/>
    <cellStyle name="Normal 109" xfId="284"/>
    <cellStyle name="Normal 11" xfId="285"/>
    <cellStyle name="Normal 110" xfId="286"/>
    <cellStyle name="Normal 111" xfId="287"/>
    <cellStyle name="Normal 112" xfId="288"/>
    <cellStyle name="Normal 113" xfId="289"/>
    <cellStyle name="Normal 114" xfId="290"/>
    <cellStyle name="Normal 115" xfId="291"/>
    <cellStyle name="Normal 116" xfId="292"/>
    <cellStyle name="Normal 117" xfId="293"/>
    <cellStyle name="Normal 118" xfId="294"/>
    <cellStyle name="Normal 118 2" xfId="295"/>
    <cellStyle name="Normal 119" xfId="296"/>
    <cellStyle name="Normal 12" xfId="297"/>
    <cellStyle name="Normal 120" xfId="298"/>
    <cellStyle name="Normal 121" xfId="299"/>
    <cellStyle name="Normal 122" xfId="300"/>
    <cellStyle name="Normal 123" xfId="301"/>
    <cellStyle name="Normal 124" xfId="302"/>
    <cellStyle name="Normal 125" xfId="303"/>
    <cellStyle name="Normal 126" xfId="304"/>
    <cellStyle name="Normal 127" xfId="305"/>
    <cellStyle name="Normal 128" xfId="306"/>
    <cellStyle name="Normal 129" xfId="307"/>
    <cellStyle name="Normal 13" xfId="308"/>
    <cellStyle name="Normal 130" xfId="309"/>
    <cellStyle name="Normal 131" xfId="310"/>
    <cellStyle name="Normal 132" xfId="311"/>
    <cellStyle name="Normal 132 2" xfId="312"/>
    <cellStyle name="Normal 133" xfId="313"/>
    <cellStyle name="Normal 134" xfId="314"/>
    <cellStyle name="Normal 135" xfId="315"/>
    <cellStyle name="Normal 136" xfId="316"/>
    <cellStyle name="Normal 137" xfId="317"/>
    <cellStyle name="Normal 138" xfId="318"/>
    <cellStyle name="Normal 139" xfId="319"/>
    <cellStyle name="Normal 14" xfId="320"/>
    <cellStyle name="Normal 140" xfId="321"/>
    <cellStyle name="Normal 140 2" xfId="322"/>
    <cellStyle name="Normal 141" xfId="323"/>
    <cellStyle name="Normal 142" xfId="324"/>
    <cellStyle name="Normal 143" xfId="325"/>
    <cellStyle name="Normal 144" xfId="326"/>
    <cellStyle name="Normal 145" xfId="327"/>
    <cellStyle name="Normal 146" xfId="328"/>
    <cellStyle name="Normal 147" xfId="329"/>
    <cellStyle name="Normal 148" xfId="330"/>
    <cellStyle name="Normal 149" xfId="331"/>
    <cellStyle name="Normal 15" xfId="332"/>
    <cellStyle name="Normal 150" xfId="333"/>
    <cellStyle name="Normal 151" xfId="334"/>
    <cellStyle name="Normal 152" xfId="335"/>
    <cellStyle name="Normal 153" xfId="336"/>
    <cellStyle name="Normal 154" xfId="337"/>
    <cellStyle name="Normal 155" xfId="338"/>
    <cellStyle name="Normal 156" xfId="339"/>
    <cellStyle name="Normal 157" xfId="340"/>
    <cellStyle name="Normal 158" xfId="341"/>
    <cellStyle name="Normal 159" xfId="342"/>
    <cellStyle name="Normal 16" xfId="343"/>
    <cellStyle name="Normal 160" xfId="344"/>
    <cellStyle name="Normal 161" xfId="345"/>
    <cellStyle name="Normal 162" xfId="346"/>
    <cellStyle name="Normal 163" xfId="347"/>
    <cellStyle name="Normal 164" xfId="348"/>
    <cellStyle name="Normal 165" xfId="349"/>
    <cellStyle name="Normal 166" xfId="350"/>
    <cellStyle name="Normal 167" xfId="351"/>
    <cellStyle name="Normal 168" xfId="352"/>
    <cellStyle name="Normal 169" xfId="353"/>
    <cellStyle name="Normal 17" xfId="354"/>
    <cellStyle name="Normal 170" xfId="355"/>
    <cellStyle name="Normal 171" xfId="356"/>
    <cellStyle name="Normal 172" xfId="357"/>
    <cellStyle name="Normal 173" xfId="358"/>
    <cellStyle name="Normal 174" xfId="359"/>
    <cellStyle name="Normal 175" xfId="360"/>
    <cellStyle name="Normal 176" xfId="361"/>
    <cellStyle name="Normal 177" xfId="362"/>
    <cellStyle name="Normal 178" xfId="363"/>
    <cellStyle name="Normal 179" xfId="364"/>
    <cellStyle name="Normal 18" xfId="365"/>
    <cellStyle name="Normal 180" xfId="366"/>
    <cellStyle name="Normal 181" xfId="367"/>
    <cellStyle name="Normal 182" xfId="368"/>
    <cellStyle name="Normal 183" xfId="369"/>
    <cellStyle name="Normal 184" xfId="370"/>
    <cellStyle name="Normal 185" xfId="371"/>
    <cellStyle name="Normal 186" xfId="372"/>
    <cellStyle name="Normal 187" xfId="373"/>
    <cellStyle name="Normal 188" xfId="374"/>
    <cellStyle name="Normal 189" xfId="375"/>
    <cellStyle name="Normal 19" xfId="376"/>
    <cellStyle name="Normal 190" xfId="377"/>
    <cellStyle name="Normal 191" xfId="378"/>
    <cellStyle name="Normal 192" xfId="379"/>
    <cellStyle name="Normal 193" xfId="380"/>
    <cellStyle name="Normal 194" xfId="381"/>
    <cellStyle name="Normal 195" xfId="382"/>
    <cellStyle name="Normal 196" xfId="383"/>
    <cellStyle name="Normal 197" xfId="384"/>
    <cellStyle name="Normal 198" xfId="385"/>
    <cellStyle name="Normal 199" xfId="386"/>
    <cellStyle name="Normal 2" xfId="3"/>
    <cellStyle name="Normal 2 2" xfId="7"/>
    <cellStyle name="Normal 2 2 2" xfId="13"/>
    <cellStyle name="Normal 2 2 3" xfId="530"/>
    <cellStyle name="Normal 2 3" xfId="8"/>
    <cellStyle name="Normal 2 4" xfId="387"/>
    <cellStyle name="Normal 2 4 2" xfId="388"/>
    <cellStyle name="Normal 2 5" xfId="14"/>
    <cellStyle name="Normal 20" xfId="389"/>
    <cellStyle name="Normal 200" xfId="390"/>
    <cellStyle name="Normal 201" xfId="391"/>
    <cellStyle name="Normal 202" xfId="392"/>
    <cellStyle name="Normal 203" xfId="393"/>
    <cellStyle name="Normal 204" xfId="394"/>
    <cellStyle name="Normal 205" xfId="395"/>
    <cellStyle name="Normal 206" xfId="396"/>
    <cellStyle name="Normal 207" xfId="397"/>
    <cellStyle name="Normal 208" xfId="398"/>
    <cellStyle name="Normal 209" xfId="399"/>
    <cellStyle name="Normal 21" xfId="400"/>
    <cellStyle name="Normal 210" xfId="401"/>
    <cellStyle name="Normal 211" xfId="402"/>
    <cellStyle name="Normal 212" xfId="403"/>
    <cellStyle name="Normal 213" xfId="404"/>
    <cellStyle name="Normal 214" xfId="405"/>
    <cellStyle name="Normal 215" xfId="406"/>
    <cellStyle name="Normal 216" xfId="407"/>
    <cellStyle name="Normal 217" xfId="408"/>
    <cellStyle name="Normal 218" xfId="409"/>
    <cellStyle name="Normal 219" xfId="410"/>
    <cellStyle name="Normal 22" xfId="411"/>
    <cellStyle name="Normal 220" xfId="412"/>
    <cellStyle name="Normal 221" xfId="413"/>
    <cellStyle name="Normal 222" xfId="414"/>
    <cellStyle name="Normal 223" xfId="415"/>
    <cellStyle name="Normal 224" xfId="416"/>
    <cellStyle name="Normal 225" xfId="417"/>
    <cellStyle name="Normal 226" xfId="418"/>
    <cellStyle name="Normal 227" xfId="419"/>
    <cellStyle name="Normal 228" xfId="420"/>
    <cellStyle name="Normal 229" xfId="421"/>
    <cellStyle name="Normal 23" xfId="422"/>
    <cellStyle name="Normal 230" xfId="423"/>
    <cellStyle name="Normal 231" xfId="424"/>
    <cellStyle name="Normal 232" xfId="425"/>
    <cellStyle name="Normal 233" xfId="426"/>
    <cellStyle name="Normal 234" xfId="427"/>
    <cellStyle name="Normal 235" xfId="428"/>
    <cellStyle name="Normal 236" xfId="429"/>
    <cellStyle name="Normal 237" xfId="430"/>
    <cellStyle name="Normal 238" xfId="431"/>
    <cellStyle name="Normal 239" xfId="432"/>
    <cellStyle name="Normal 24" xfId="433"/>
    <cellStyle name="Normal 240" xfId="434"/>
    <cellStyle name="Normal 241" xfId="435"/>
    <cellStyle name="Normal 242" xfId="436"/>
    <cellStyle name="Normal 25" xfId="437"/>
    <cellStyle name="Normal 26" xfId="438"/>
    <cellStyle name="Normal 27" xfId="439"/>
    <cellStyle name="Normal 28" xfId="440"/>
    <cellStyle name="Normal 29" xfId="441"/>
    <cellStyle name="Normal 3" xfId="12"/>
    <cellStyle name="Normal 3 2" xfId="6"/>
    <cellStyle name="Normal 3 2 2" xfId="531"/>
    <cellStyle name="Normal 3 3" xfId="442"/>
    <cellStyle name="Normal 30" xfId="443"/>
    <cellStyle name="Normal 31" xfId="444"/>
    <cellStyle name="Normal 32" xfId="445"/>
    <cellStyle name="Normal 33" xfId="446"/>
    <cellStyle name="Normal 34" xfId="447"/>
    <cellStyle name="Normal 35" xfId="448"/>
    <cellStyle name="Normal 36" xfId="449"/>
    <cellStyle name="Normal 37" xfId="450"/>
    <cellStyle name="Normal 38" xfId="451"/>
    <cellStyle name="Normal 39" xfId="452"/>
    <cellStyle name="Normal 4" xfId="453"/>
    <cellStyle name="Normal 4 2" xfId="454"/>
    <cellStyle name="Normal 4 2 2" xfId="455"/>
    <cellStyle name="Normal 4 2 3" xfId="456"/>
    <cellStyle name="Normal 40" xfId="457"/>
    <cellStyle name="Normal 41" xfId="458"/>
    <cellStyle name="Normal 42" xfId="459"/>
    <cellStyle name="Normal 43" xfId="460"/>
    <cellStyle name="Normal 44" xfId="461"/>
    <cellStyle name="Normal 45" xfId="462"/>
    <cellStyle name="Normal 46" xfId="463"/>
    <cellStyle name="Normal 47" xfId="464"/>
    <cellStyle name="Normal 48" xfId="465"/>
    <cellStyle name="Normal 48 2" xfId="466"/>
    <cellStyle name="Normal 49" xfId="467"/>
    <cellStyle name="Normal 5" xfId="468"/>
    <cellStyle name="Normal 5 2" xfId="469"/>
    <cellStyle name="Normal 50" xfId="470"/>
    <cellStyle name="Normal 51" xfId="471"/>
    <cellStyle name="Normal 52" xfId="472"/>
    <cellStyle name="Normal 53" xfId="473"/>
    <cellStyle name="Normal 54" xfId="474"/>
    <cellStyle name="Normal 55" xfId="475"/>
    <cellStyle name="Normal 56" xfId="476"/>
    <cellStyle name="Normal 57" xfId="477"/>
    <cellStyle name="Normal 58" xfId="478"/>
    <cellStyle name="Normal 59" xfId="479"/>
    <cellStyle name="Normal 6" xfId="480"/>
    <cellStyle name="Normal 60" xfId="481"/>
    <cellStyle name="Normal 61" xfId="482"/>
    <cellStyle name="Normal 62" xfId="483"/>
    <cellStyle name="Normal 63" xfId="484"/>
    <cellStyle name="Normal 63 2" xfId="485"/>
    <cellStyle name="Normal 64" xfId="486"/>
    <cellStyle name="Normal 65" xfId="487"/>
    <cellStyle name="Normal 66" xfId="488"/>
    <cellStyle name="Normal 67" xfId="489"/>
    <cellStyle name="Normal 67 2" xfId="490"/>
    <cellStyle name="Normal 68" xfId="491"/>
    <cellStyle name="Normal 69" xfId="492"/>
    <cellStyle name="Normal 7" xfId="493"/>
    <cellStyle name="Normal 7 2" xfId="10"/>
    <cellStyle name="Normal 70" xfId="494"/>
    <cellStyle name="Normal 71" xfId="495"/>
    <cellStyle name="Normal 72" xfId="496"/>
    <cellStyle name="Normal 73" xfId="497"/>
    <cellStyle name="Normal 74" xfId="498"/>
    <cellStyle name="Normal 75" xfId="499"/>
    <cellStyle name="Normal 76" xfId="500"/>
    <cellStyle name="Normal 77" xfId="501"/>
    <cellStyle name="Normal 78" xfId="502"/>
    <cellStyle name="Normal 79" xfId="503"/>
    <cellStyle name="Normal 8" xfId="504"/>
    <cellStyle name="Normal 80" xfId="505"/>
    <cellStyle name="Normal 81" xfId="506"/>
    <cellStyle name="Normal 82" xfId="507"/>
    <cellStyle name="Normal 82 2" xfId="508"/>
    <cellStyle name="Normal 83" xfId="509"/>
    <cellStyle name="Normal 84" xfId="510"/>
    <cellStyle name="Normal 85" xfId="511"/>
    <cellStyle name="Normal 86" xfId="512"/>
    <cellStyle name="Normal 87" xfId="513"/>
    <cellStyle name="Normal 88" xfId="514"/>
    <cellStyle name="Normal 89" xfId="515"/>
    <cellStyle name="Normal 9" xfId="516"/>
    <cellStyle name="Normal 90" xfId="517"/>
    <cellStyle name="Normal 91" xfId="518"/>
    <cellStyle name="Normal 92" xfId="519"/>
    <cellStyle name="Normal 93" xfId="520"/>
    <cellStyle name="Normal 94" xfId="521"/>
    <cellStyle name="Normal 95" xfId="522"/>
    <cellStyle name="Normal 96" xfId="523"/>
    <cellStyle name="Normal 97" xfId="524"/>
    <cellStyle name="Normal 98" xfId="525"/>
    <cellStyle name="Normal 99" xfId="526"/>
    <cellStyle name="Normal_Hoja1" xfId="2"/>
    <cellStyle name="Notas 2" xfId="527"/>
    <cellStyle name="Notas 2 2" xfId="528"/>
    <cellStyle name="Notas 3" xfId="529"/>
  </cellStyles>
  <dxfs count="107">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6E0B4"/>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Calendarios%202003/DGPyPA/Lunes13/BANPRO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ciclo%202009/Proyecto%202009/Nueva%20clasificaci&#243;n/Libro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2003.04.29%20Exp.Motivos%20PPEF%20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is%20documentos/Ciclo%202008/Escenarios/29AgostoRB/070819%20Resumen%20Comparativo%202007-2008%20(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is%20documentos/PROYECTO%202006/FUNCIONAL%202000-2004%20BASE%2020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rcc/PEF%202009/cat&#225;logos%20funcion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ioritarios%20y%20principal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BASES%202008/CUENTA%20P&#218;BLICA%202000-2007/CUENTA%20P&#218;BLICA%202004-200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ibro4"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JJRB2002/EXCEL/ASIGNACION%20ORIGINAL%20DEFINITIV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Gr&#225;ficas%20Exp%20Mot%2020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IP/PEF04/Exposicion%20de%20Motivos/2003.08.13%20Exp.Motivos%20PPEF%20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2009/EM/Definitivos/Cuadros%20EM%202009_02-09-2008_entregado_C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mantonio_hernandez/Configuraci&#243;n%20local/Archivos%20temporales%20de%20Internet/OLKCD/GBM%20ULTIMA%20HOR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ciclo%202009/Aprobado%202009/Cuadernos%20PEF%202009/Analisis%20por%20Unidad%20Responsable%2008-09%2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a%20Para%20llevar/CRC%202009/CRC%202009%20Ramos%20prueb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ocuments%20and%20Settings/mario_ruiz/Mis%20documentos/Expo%20motivos%202004/03-11/2003.11.04%20Inversi&#243;n%20Social%20Gr&#225;ficas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fernanda_lopez/Documents/Transversales/2011/Reporte%20Jovenes%204o%20Trim%20v2501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os%20%20c/drive%20D/UPCP-Informes%20Trimestrales/2015/1&#176;%20trimestre/Consultas/para%20Semarnat-G&#233;nero%20y%20pobrez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RPEDEV%20ADECUADO%20II,%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ocuments%20and%20Settings/miguel_fernandez/Configuraci&#243;n%20local/Archivos%20temporales%20de%20Internet/OLK10/definitivo/funcional%20por%20ramo%20ppef%20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nzipped/Base%20de%20datos%20Gobierno%20Federal%20Aprobado%202003/Base%20de%20datos%20Gobierno%20Federal%20Aprobado%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TERESA~1/AppData/Local/Temp/Rar$DI00.870/Alor/17%20PEF%202011/Anexos%20PEF%202011/AC01%20GNT%20PPEF%202010%20camara.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Mis%20documentos/2002/controlado/seguimiento/CUADRO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ogramas%20Prioritarios%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CARATULA%20ADECUADO%20II,%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0000%20%20%20Camara%20PEF%202010/11%20Noviembre%20Correo/ajuste%20oic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WINDOWS/TEMP/Cfe%20Pidiregas%20Tomo%20IV%202001%20(1a.%20VER)%2001-11-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Libro4"/>
      <sheetName val="Anexo 29"/>
      <sheetName val="Índice"/>
      <sheetName val="Anexo 25"/>
      <sheetName val="Anexo 30"/>
      <sheetName val="Índice (2)"/>
      <sheetName val="Hoja4"/>
      <sheetName val="Anexo 7"/>
      <sheetName val="Anexo 10"/>
      <sheetName val="Hoja5"/>
      <sheetName val="INDÍGENAS"/>
      <sheetName val="GÉNERO"/>
      <sheetName val="Gráfico1"/>
      <sheetName val="Sheet1"/>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6"/>
  <sheetViews>
    <sheetView showGridLines="0" tabSelected="1" zoomScale="145" zoomScaleNormal="145" workbookViewId="0">
      <selection sqref="A1:B1"/>
    </sheetView>
  </sheetViews>
  <sheetFormatPr baseColWidth="10" defaultRowHeight="12"/>
  <cols>
    <col min="1" max="1" width="4.7109375" style="18" customWidth="1"/>
    <col min="2" max="2" width="51.7109375" style="1" customWidth="1"/>
    <col min="3" max="3" width="13.7109375" style="3" customWidth="1"/>
    <col min="4" max="6" width="13.7109375" style="1" customWidth="1"/>
    <col min="7" max="7" width="0.85546875" style="4" customWidth="1"/>
    <col min="8" max="8" width="8.140625" style="1" customWidth="1"/>
    <col min="9" max="9" width="10.42578125" style="1" customWidth="1"/>
    <col min="10" max="10" width="7.140625" style="1" customWidth="1"/>
    <col min="11" max="14" width="5.42578125" style="41" hidden="1" customWidth="1"/>
    <col min="15" max="15" width="1.140625" style="41" hidden="1" customWidth="1"/>
    <col min="16" max="17" width="5.42578125" style="41" hidden="1" customWidth="1"/>
    <col min="18" max="18" width="2.140625" style="41" hidden="1" customWidth="1"/>
    <col min="19" max="20" width="14.28515625" style="41" hidden="1" customWidth="1"/>
    <col min="21" max="21" width="11.42578125" style="1" customWidth="1"/>
    <col min="22" max="16384" width="11.42578125" style="1"/>
  </cols>
  <sheetData>
    <row r="1" spans="1:20" ht="42" customHeight="1">
      <c r="A1" s="388" t="s">
        <v>0</v>
      </c>
      <c r="B1" s="388"/>
      <c r="C1" s="20" t="s">
        <v>19</v>
      </c>
      <c r="D1" s="192"/>
    </row>
    <row r="2" spans="1:20" ht="13.5" customHeight="1">
      <c r="C2" s="1"/>
    </row>
    <row r="3" spans="1:20" ht="57.75" customHeight="1">
      <c r="A3" s="389" t="s">
        <v>758</v>
      </c>
      <c r="B3" s="389"/>
      <c r="C3" s="389"/>
      <c r="D3" s="389"/>
      <c r="E3" s="389"/>
      <c r="F3" s="389"/>
      <c r="G3" s="389"/>
      <c r="H3" s="389"/>
      <c r="I3" s="389"/>
    </row>
    <row r="4" spans="1:20" ht="12.75" customHeight="1">
      <c r="A4" s="390" t="s">
        <v>6</v>
      </c>
      <c r="B4" s="392" t="s">
        <v>12</v>
      </c>
      <c r="C4" s="12"/>
      <c r="D4" s="12"/>
      <c r="E4" s="394" t="s">
        <v>1</v>
      </c>
      <c r="F4" s="394"/>
      <c r="G4" s="11"/>
      <c r="H4" s="392" t="s">
        <v>5</v>
      </c>
      <c r="I4" s="392"/>
    </row>
    <row r="5" spans="1:20" ht="12.75" customHeight="1">
      <c r="A5" s="390"/>
      <c r="B5" s="392"/>
      <c r="C5" s="395" t="s">
        <v>2</v>
      </c>
      <c r="D5" s="395" t="s">
        <v>3</v>
      </c>
      <c r="E5" s="395" t="s">
        <v>4</v>
      </c>
      <c r="F5" s="105" t="s">
        <v>13</v>
      </c>
      <c r="G5" s="39"/>
      <c r="H5" s="393"/>
      <c r="I5" s="393"/>
    </row>
    <row r="6" spans="1:20" ht="18">
      <c r="A6" s="390"/>
      <c r="B6" s="392"/>
      <c r="C6" s="395"/>
      <c r="D6" s="395"/>
      <c r="E6" s="395"/>
      <c r="F6" s="38" t="s">
        <v>20</v>
      </c>
      <c r="G6" s="38"/>
      <c r="H6" s="39" t="s">
        <v>3</v>
      </c>
      <c r="I6" s="39" t="s">
        <v>7</v>
      </c>
    </row>
    <row r="7" spans="1:20" ht="12.75" customHeight="1">
      <c r="A7" s="391"/>
      <c r="B7" s="393"/>
      <c r="C7" s="13" t="s">
        <v>8</v>
      </c>
      <c r="D7" s="13" t="s">
        <v>9</v>
      </c>
      <c r="E7" s="13" t="s">
        <v>10</v>
      </c>
      <c r="F7" s="14" t="s">
        <v>11</v>
      </c>
      <c r="G7" s="14"/>
      <c r="H7" s="14" t="s">
        <v>17</v>
      </c>
      <c r="I7" s="14" t="s">
        <v>18</v>
      </c>
    </row>
    <row r="8" spans="1:20" ht="11.25" customHeight="1">
      <c r="A8" s="5" t="s">
        <v>121</v>
      </c>
      <c r="B8" s="5"/>
      <c r="C8" s="6">
        <f>+C9+C11+C22+C27+C32+C36+C46+C53+C57+C66+C68+C81+C83+C86+C89</f>
        <v>82185863375.424942</v>
      </c>
      <c r="D8" s="6">
        <f>+D9+D11+D22+D27+D32+D36+D46+D53+D57+D66+D68+D81+D83+D86+D89</f>
        <v>76714438033.124741</v>
      </c>
      <c r="E8" s="6">
        <f>+E9+E11+E22+E27+E32+E36+E46+E53+E57+E66+E68+E81+E83+E86+E89</f>
        <v>67483506273.760712</v>
      </c>
      <c r="F8" s="6">
        <f>+F9+F11+F22+F27+F32+F36+F46+F53+F57+F66+F68+F81+F83+F86+F89</f>
        <v>66922002887.571838</v>
      </c>
      <c r="G8" s="6"/>
      <c r="H8" s="45">
        <f t="shared" ref="H8:H39" si="0">IFERROR(+F8/D8*100,"n.a")</f>
        <v>87.235212306026938</v>
      </c>
      <c r="I8" s="45">
        <f t="shared" ref="I8:I39" si="1">IFERROR(+F8/E8*100,"n.a.")</f>
        <v>99.167939816418226</v>
      </c>
      <c r="K8" s="292">
        <f>IFERROR(F8/D8*100,"n.a.")</f>
        <v>87.235212306026938</v>
      </c>
      <c r="L8" s="292">
        <f>IFERROR(F8/E8*100,"n.a.")</f>
        <v>99.167939816418226</v>
      </c>
      <c r="M8" s="292" t="str">
        <f>IF(K8=H8,"si","no")</f>
        <v>si</v>
      </c>
      <c r="N8" s="292" t="str">
        <f>IF(L8=I8,"si","no")</f>
        <v>si</v>
      </c>
      <c r="O8" s="292"/>
      <c r="P8" s="293">
        <f>((F8/D8)*100)-H8</f>
        <v>0</v>
      </c>
      <c r="Q8" s="293">
        <f>((F8/E8)*100)-I8</f>
        <v>0</v>
      </c>
      <c r="R8" s="227"/>
      <c r="S8" s="113">
        <f>+E8-D8</f>
        <v>-9230931759.3640289</v>
      </c>
      <c r="T8" s="113">
        <f>F8-E8</f>
        <v>-561503386.18887329</v>
      </c>
    </row>
    <row r="9" spans="1:20">
      <c r="A9" s="90" t="s">
        <v>238</v>
      </c>
      <c r="B9" s="90"/>
      <c r="C9" s="187">
        <f>SUM(C10)</f>
        <v>0</v>
      </c>
      <c r="D9" s="187">
        <f>SUM(D10)</f>
        <v>22396230.580000002</v>
      </c>
      <c r="E9" s="187">
        <f>SUM(E10)</f>
        <v>14457240.249999998</v>
      </c>
      <c r="F9" s="187">
        <f>SUM(F10)</f>
        <v>14414499.249999998</v>
      </c>
      <c r="G9" s="187"/>
      <c r="H9" s="69">
        <f t="shared" si="0"/>
        <v>64.361273646076185</v>
      </c>
      <c r="I9" s="69">
        <f t="shared" si="1"/>
        <v>99.704362663544998</v>
      </c>
      <c r="K9" s="292">
        <f t="shared" ref="K9:K72" si="2">IFERROR(F9/D9*100,"n.a.")</f>
        <v>64.361273646076185</v>
      </c>
      <c r="L9" s="292">
        <f t="shared" ref="L9:L72" si="3">IFERROR(F9/E9*100,"n.a.")</f>
        <v>99.704362663544998</v>
      </c>
      <c r="M9" s="292" t="str">
        <f t="shared" ref="M9:M72" si="4">IF(K9=H9,"si","no")</f>
        <v>si</v>
      </c>
      <c r="N9" s="292" t="str">
        <f t="shared" ref="N9:N72" si="5">IF(L9=I9,"si","no")</f>
        <v>si</v>
      </c>
      <c r="O9" s="292"/>
      <c r="P9" s="293">
        <f t="shared" ref="P9:P72" si="6">((F9/D9)*100)-H9</f>
        <v>0</v>
      </c>
      <c r="Q9" s="293">
        <f t="shared" ref="Q9:Q72" si="7">((F9/E9)*100)-I9</f>
        <v>0</v>
      </c>
      <c r="R9" s="227"/>
      <c r="S9" s="113">
        <f t="shared" ref="S9:S72" si="8">+E9-D9</f>
        <v>-7938990.3300000038</v>
      </c>
      <c r="T9" s="113">
        <f t="shared" ref="T9:T72" si="9">F9-E9</f>
        <v>-42741</v>
      </c>
    </row>
    <row r="10" spans="1:20">
      <c r="A10" s="87" t="s">
        <v>757</v>
      </c>
      <c r="B10" s="88" t="s">
        <v>756</v>
      </c>
      <c r="C10" s="7">
        <v>0</v>
      </c>
      <c r="D10" s="7">
        <v>22396230.580000002</v>
      </c>
      <c r="E10" s="7">
        <v>14457240.249999998</v>
      </c>
      <c r="F10" s="7">
        <v>14414499.249999998</v>
      </c>
      <c r="G10" s="7"/>
      <c r="H10" s="44">
        <f t="shared" si="0"/>
        <v>64.361273646076185</v>
      </c>
      <c r="I10" s="44">
        <f t="shared" si="1"/>
        <v>99.704362663544998</v>
      </c>
      <c r="K10" s="292">
        <f t="shared" si="2"/>
        <v>64.361273646076185</v>
      </c>
      <c r="L10" s="292">
        <f t="shared" si="3"/>
        <v>99.704362663544998</v>
      </c>
      <c r="M10" s="292" t="str">
        <f t="shared" si="4"/>
        <v>si</v>
      </c>
      <c r="N10" s="292" t="str">
        <f t="shared" si="5"/>
        <v>si</v>
      </c>
      <c r="O10" s="292"/>
      <c r="P10" s="293">
        <f t="shared" si="6"/>
        <v>0</v>
      </c>
      <c r="Q10" s="293">
        <f t="shared" si="7"/>
        <v>0</v>
      </c>
      <c r="R10" s="227"/>
      <c r="S10" s="113">
        <f t="shared" si="8"/>
        <v>-7938990.3300000038</v>
      </c>
      <c r="T10" s="113">
        <f t="shared" si="9"/>
        <v>-42741</v>
      </c>
    </row>
    <row r="11" spans="1:20" ht="12" customHeight="1">
      <c r="A11" s="90" t="s">
        <v>755</v>
      </c>
      <c r="B11" s="90"/>
      <c r="C11" s="187">
        <f>SUM(C12:C21)</f>
        <v>12129311599</v>
      </c>
      <c r="D11" s="187">
        <f>SUM(D12:D21)</f>
        <v>9059453410.289999</v>
      </c>
      <c r="E11" s="187">
        <f>SUM(E12:E21)</f>
        <v>7204765099.2399979</v>
      </c>
      <c r="F11" s="187">
        <f>SUM(F12:F21)</f>
        <v>6872909788.0499983</v>
      </c>
      <c r="G11" s="187"/>
      <c r="H11" s="69">
        <f t="shared" si="0"/>
        <v>75.864508340465008</v>
      </c>
      <c r="I11" s="69">
        <f t="shared" si="1"/>
        <v>95.393946830757798</v>
      </c>
      <c r="K11" s="292">
        <f t="shared" si="2"/>
        <v>75.864508340465008</v>
      </c>
      <c r="L11" s="292">
        <f t="shared" si="3"/>
        <v>95.393946830757798</v>
      </c>
      <c r="M11" s="292" t="str">
        <f t="shared" si="4"/>
        <v>si</v>
      </c>
      <c r="N11" s="292" t="str">
        <f t="shared" si="5"/>
        <v>si</v>
      </c>
      <c r="O11" s="292"/>
      <c r="P11" s="293">
        <f t="shared" si="6"/>
        <v>0</v>
      </c>
      <c r="Q11" s="293">
        <f t="shared" si="7"/>
        <v>0</v>
      </c>
      <c r="R11" s="227"/>
      <c r="S11" s="113">
        <f t="shared" si="8"/>
        <v>-1854688311.0500011</v>
      </c>
      <c r="T11" s="113">
        <f t="shared" si="9"/>
        <v>-331855311.18999958</v>
      </c>
    </row>
    <row r="12" spans="1:20">
      <c r="A12" s="87" t="s">
        <v>754</v>
      </c>
      <c r="B12" s="88" t="s">
        <v>753</v>
      </c>
      <c r="C12" s="7">
        <v>141178304</v>
      </c>
      <c r="D12" s="7">
        <v>142989145.99999997</v>
      </c>
      <c r="E12" s="7">
        <v>79515634.210000023</v>
      </c>
      <c r="F12" s="7">
        <v>76596898.280000016</v>
      </c>
      <c r="G12" s="7"/>
      <c r="H12" s="44">
        <f t="shared" si="0"/>
        <v>53.568330480133106</v>
      </c>
      <c r="I12" s="44">
        <f t="shared" si="1"/>
        <v>96.329355907177131</v>
      </c>
      <c r="K12" s="292">
        <f t="shared" si="2"/>
        <v>53.568330480133106</v>
      </c>
      <c r="L12" s="292">
        <f t="shared" si="3"/>
        <v>96.329355907177131</v>
      </c>
      <c r="M12" s="292" t="str">
        <f t="shared" si="4"/>
        <v>si</v>
      </c>
      <c r="N12" s="292" t="str">
        <f t="shared" si="5"/>
        <v>si</v>
      </c>
      <c r="O12" s="292"/>
      <c r="P12" s="293">
        <f t="shared" si="6"/>
        <v>0</v>
      </c>
      <c r="Q12" s="293">
        <f t="shared" si="7"/>
        <v>0</v>
      </c>
      <c r="R12" s="227"/>
      <c r="S12" s="113">
        <f t="shared" si="8"/>
        <v>-63473511.789999947</v>
      </c>
      <c r="T12" s="113">
        <f t="shared" si="9"/>
        <v>-2918735.9300000072</v>
      </c>
    </row>
    <row r="13" spans="1:20">
      <c r="A13" s="87" t="s">
        <v>752</v>
      </c>
      <c r="B13" s="88" t="s">
        <v>751</v>
      </c>
      <c r="C13" s="7">
        <v>0</v>
      </c>
      <c r="D13" s="7">
        <v>5682524.7199999997</v>
      </c>
      <c r="E13" s="7">
        <v>1182524.72</v>
      </c>
      <c r="F13" s="7">
        <v>1182524.72</v>
      </c>
      <c r="G13" s="188"/>
      <c r="H13" s="44">
        <f t="shared" si="0"/>
        <v>20.809847352498629</v>
      </c>
      <c r="I13" s="44">
        <f t="shared" si="1"/>
        <v>100</v>
      </c>
      <c r="K13" s="292">
        <f t="shared" si="2"/>
        <v>20.809847352498629</v>
      </c>
      <c r="L13" s="292">
        <f t="shared" si="3"/>
        <v>100</v>
      </c>
      <c r="M13" s="292" t="str">
        <f t="shared" si="4"/>
        <v>si</v>
      </c>
      <c r="N13" s="292" t="str">
        <f t="shared" si="5"/>
        <v>si</v>
      </c>
      <c r="O13" s="292"/>
      <c r="P13" s="293">
        <f t="shared" si="6"/>
        <v>0</v>
      </c>
      <c r="Q13" s="293">
        <f t="shared" si="7"/>
        <v>0</v>
      </c>
      <c r="R13" s="227"/>
      <c r="S13" s="113">
        <f t="shared" si="8"/>
        <v>-4500000</v>
      </c>
      <c r="T13" s="113">
        <f t="shared" si="9"/>
        <v>0</v>
      </c>
    </row>
    <row r="14" spans="1:20">
      <c r="A14" s="87" t="s">
        <v>253</v>
      </c>
      <c r="B14" s="88" t="s">
        <v>28</v>
      </c>
      <c r="C14" s="7">
        <v>258990738</v>
      </c>
      <c r="D14" s="7">
        <v>204103703.48999992</v>
      </c>
      <c r="E14" s="7">
        <v>90680173.780000016</v>
      </c>
      <c r="F14" s="7">
        <v>87042727.810000002</v>
      </c>
      <c r="G14" s="188"/>
      <c r="H14" s="44">
        <f t="shared" si="0"/>
        <v>42.646324550531574</v>
      </c>
      <c r="I14" s="44">
        <f t="shared" si="1"/>
        <v>95.988708646693979</v>
      </c>
      <c r="K14" s="292">
        <f t="shared" si="2"/>
        <v>42.646324550531574</v>
      </c>
      <c r="L14" s="292">
        <f t="shared" si="3"/>
        <v>95.988708646693979</v>
      </c>
      <c r="M14" s="292" t="str">
        <f t="shared" si="4"/>
        <v>si</v>
      </c>
      <c r="N14" s="292" t="str">
        <f t="shared" si="5"/>
        <v>si</v>
      </c>
      <c r="O14" s="292"/>
      <c r="P14" s="293">
        <f t="shared" si="6"/>
        <v>0</v>
      </c>
      <c r="Q14" s="293">
        <f t="shared" si="7"/>
        <v>0</v>
      </c>
      <c r="R14" s="227"/>
      <c r="S14" s="113">
        <f t="shared" si="8"/>
        <v>-113423529.7099999</v>
      </c>
      <c r="T14" s="113">
        <f t="shared" si="9"/>
        <v>-3637445.9700000137</v>
      </c>
    </row>
    <row r="15" spans="1:20">
      <c r="A15" s="87" t="s">
        <v>252</v>
      </c>
      <c r="B15" s="88" t="s">
        <v>29</v>
      </c>
      <c r="C15" s="7">
        <v>14703168</v>
      </c>
      <c r="D15" s="7">
        <v>15828168</v>
      </c>
      <c r="E15" s="7">
        <v>10245308.559999999</v>
      </c>
      <c r="F15" s="7">
        <v>10130722.369999997</v>
      </c>
      <c r="G15" s="7"/>
      <c r="H15" s="44">
        <f t="shared" si="0"/>
        <v>64.004389958458859</v>
      </c>
      <c r="I15" s="44">
        <f t="shared" si="1"/>
        <v>98.881574046023644</v>
      </c>
      <c r="K15" s="292">
        <f t="shared" si="2"/>
        <v>64.004389958458859</v>
      </c>
      <c r="L15" s="292">
        <f t="shared" si="3"/>
        <v>98.881574046023644</v>
      </c>
      <c r="M15" s="292" t="str">
        <f t="shared" si="4"/>
        <v>si</v>
      </c>
      <c r="N15" s="292" t="str">
        <f t="shared" si="5"/>
        <v>si</v>
      </c>
      <c r="O15" s="292"/>
      <c r="P15" s="293">
        <f t="shared" si="6"/>
        <v>0</v>
      </c>
      <c r="Q15" s="293">
        <f t="shared" si="7"/>
        <v>0</v>
      </c>
      <c r="R15" s="227"/>
      <c r="S15" s="113">
        <f t="shared" si="8"/>
        <v>-5582859.4400000013</v>
      </c>
      <c r="T15" s="113">
        <f t="shared" si="9"/>
        <v>-114586.19000000134</v>
      </c>
    </row>
    <row r="16" spans="1:20">
      <c r="A16" s="87" t="s">
        <v>750</v>
      </c>
      <c r="B16" s="88" t="s">
        <v>749</v>
      </c>
      <c r="C16" s="7">
        <v>1386021115</v>
      </c>
      <c r="D16" s="7">
        <v>1411596902.4099996</v>
      </c>
      <c r="E16" s="7">
        <v>925344755.78999913</v>
      </c>
      <c r="F16" s="7">
        <v>890307200.72999954</v>
      </c>
      <c r="G16" s="7"/>
      <c r="H16" s="44">
        <f t="shared" si="0"/>
        <v>63.070923378337717</v>
      </c>
      <c r="I16" s="44">
        <f t="shared" si="1"/>
        <v>96.213567447076869</v>
      </c>
      <c r="K16" s="292">
        <f t="shared" si="2"/>
        <v>63.070923378337717</v>
      </c>
      <c r="L16" s="292">
        <f t="shared" si="3"/>
        <v>96.213567447076869</v>
      </c>
      <c r="M16" s="292" t="str">
        <f t="shared" si="4"/>
        <v>si</v>
      </c>
      <c r="N16" s="292" t="str">
        <f t="shared" si="5"/>
        <v>si</v>
      </c>
      <c r="O16" s="292"/>
      <c r="P16" s="293">
        <f t="shared" si="6"/>
        <v>0</v>
      </c>
      <c r="Q16" s="293">
        <f t="shared" si="7"/>
        <v>0</v>
      </c>
      <c r="R16" s="227"/>
      <c r="S16" s="113">
        <f t="shared" si="8"/>
        <v>-486252146.62000048</v>
      </c>
      <c r="T16" s="113">
        <f t="shared" si="9"/>
        <v>-35037555.059999585</v>
      </c>
    </row>
    <row r="17" spans="1:20">
      <c r="A17" s="87" t="s">
        <v>734</v>
      </c>
      <c r="B17" s="88" t="s">
        <v>111</v>
      </c>
      <c r="C17" s="7">
        <v>500000</v>
      </c>
      <c r="D17" s="7">
        <v>8501330.6500000004</v>
      </c>
      <c r="E17" s="7">
        <v>8204631.0599999996</v>
      </c>
      <c r="F17" s="7">
        <v>8204631.0599999996</v>
      </c>
      <c r="G17" s="7"/>
      <c r="H17" s="44">
        <f t="shared" si="0"/>
        <v>96.509962943271702</v>
      </c>
      <c r="I17" s="44">
        <f t="shared" si="1"/>
        <v>100</v>
      </c>
      <c r="K17" s="292">
        <f t="shared" si="2"/>
        <v>96.509962943271702</v>
      </c>
      <c r="L17" s="292">
        <f t="shared" si="3"/>
        <v>100</v>
      </c>
      <c r="M17" s="292" t="str">
        <f t="shared" si="4"/>
        <v>si</v>
      </c>
      <c r="N17" s="292" t="str">
        <f t="shared" si="5"/>
        <v>si</v>
      </c>
      <c r="O17" s="292"/>
      <c r="P17" s="293">
        <f t="shared" si="6"/>
        <v>0</v>
      </c>
      <c r="Q17" s="293">
        <f t="shared" si="7"/>
        <v>0</v>
      </c>
      <c r="R17" s="227"/>
      <c r="S17" s="113">
        <f t="shared" si="8"/>
        <v>-296699.59000000078</v>
      </c>
      <c r="T17" s="113">
        <f t="shared" si="9"/>
        <v>0</v>
      </c>
    </row>
    <row r="18" spans="1:20">
      <c r="A18" s="87" t="s">
        <v>748</v>
      </c>
      <c r="B18" s="88" t="s">
        <v>209</v>
      </c>
      <c r="C18" s="7">
        <v>1195969647</v>
      </c>
      <c r="D18" s="7">
        <v>1093798630.8000002</v>
      </c>
      <c r="E18" s="7">
        <v>757416779.89999998</v>
      </c>
      <c r="F18" s="7">
        <v>735269414.17999983</v>
      </c>
      <c r="G18" s="7"/>
      <c r="H18" s="44">
        <f t="shared" si="0"/>
        <v>67.22164331493326</v>
      </c>
      <c r="I18" s="44">
        <f t="shared" si="1"/>
        <v>97.07593410817698</v>
      </c>
      <c r="K18" s="292">
        <f t="shared" si="2"/>
        <v>67.22164331493326</v>
      </c>
      <c r="L18" s="292">
        <f t="shared" si="3"/>
        <v>97.07593410817698</v>
      </c>
      <c r="M18" s="292" t="str">
        <f t="shared" si="4"/>
        <v>si</v>
      </c>
      <c r="N18" s="292" t="str">
        <f t="shared" si="5"/>
        <v>si</v>
      </c>
      <c r="O18" s="292"/>
      <c r="P18" s="293">
        <f t="shared" si="6"/>
        <v>0</v>
      </c>
      <c r="Q18" s="293">
        <f t="shared" si="7"/>
        <v>0</v>
      </c>
      <c r="R18" s="227"/>
      <c r="S18" s="113">
        <f t="shared" si="8"/>
        <v>-336381850.90000021</v>
      </c>
      <c r="T18" s="113">
        <f t="shared" si="9"/>
        <v>-22147365.720000148</v>
      </c>
    </row>
    <row r="19" spans="1:20">
      <c r="A19" s="87" t="s">
        <v>747</v>
      </c>
      <c r="B19" s="88" t="s">
        <v>746</v>
      </c>
      <c r="C19" s="7">
        <v>7362447612</v>
      </c>
      <c r="D19" s="7">
        <v>4531297606.7299986</v>
      </c>
      <c r="E19" s="7">
        <v>3849207871.3399987</v>
      </c>
      <c r="F19" s="7">
        <v>3600418145.7499995</v>
      </c>
      <c r="G19" s="7"/>
      <c r="H19" s="44">
        <f t="shared" si="0"/>
        <v>79.456669109585008</v>
      </c>
      <c r="I19" s="44">
        <f t="shared" si="1"/>
        <v>93.536599375616731</v>
      </c>
      <c r="K19" s="292">
        <f t="shared" si="2"/>
        <v>79.456669109585008</v>
      </c>
      <c r="L19" s="292">
        <f t="shared" si="3"/>
        <v>93.536599375616731</v>
      </c>
      <c r="M19" s="292" t="str">
        <f t="shared" si="4"/>
        <v>si</v>
      </c>
      <c r="N19" s="292" t="str">
        <f t="shared" si="5"/>
        <v>si</v>
      </c>
      <c r="O19" s="292"/>
      <c r="P19" s="293">
        <f t="shared" si="6"/>
        <v>0</v>
      </c>
      <c r="Q19" s="293">
        <f t="shared" si="7"/>
        <v>0</v>
      </c>
      <c r="R19" s="227"/>
      <c r="S19" s="113">
        <f t="shared" si="8"/>
        <v>-682089735.38999987</v>
      </c>
      <c r="T19" s="113">
        <f t="shared" si="9"/>
        <v>-248789725.5899992</v>
      </c>
    </row>
    <row r="20" spans="1:20">
      <c r="A20" s="87" t="s">
        <v>386</v>
      </c>
      <c r="B20" s="88" t="s">
        <v>385</v>
      </c>
      <c r="C20" s="7">
        <v>1524618149</v>
      </c>
      <c r="D20" s="7">
        <v>1402142254.1399999</v>
      </c>
      <c r="E20" s="7">
        <v>1306001067.1300001</v>
      </c>
      <c r="F20" s="7">
        <v>1293815286.8299997</v>
      </c>
      <c r="G20" s="7"/>
      <c r="H20" s="44">
        <f t="shared" si="0"/>
        <v>92.274181382798261</v>
      </c>
      <c r="I20" s="44">
        <f t="shared" si="1"/>
        <v>99.06693948368823</v>
      </c>
      <c r="K20" s="292">
        <f t="shared" si="2"/>
        <v>92.274181382798261</v>
      </c>
      <c r="L20" s="292">
        <f t="shared" si="3"/>
        <v>99.06693948368823</v>
      </c>
      <c r="M20" s="292" t="str">
        <f t="shared" si="4"/>
        <v>si</v>
      </c>
      <c r="N20" s="292" t="str">
        <f t="shared" si="5"/>
        <v>si</v>
      </c>
      <c r="O20" s="292"/>
      <c r="P20" s="293">
        <f t="shared" si="6"/>
        <v>0</v>
      </c>
      <c r="Q20" s="293">
        <f t="shared" si="7"/>
        <v>0</v>
      </c>
      <c r="R20" s="227"/>
      <c r="S20" s="113">
        <f t="shared" si="8"/>
        <v>-96141187.009999752</v>
      </c>
      <c r="T20" s="113">
        <f t="shared" si="9"/>
        <v>-12185780.300000429</v>
      </c>
    </row>
    <row r="21" spans="1:20">
      <c r="A21" s="87" t="s">
        <v>384</v>
      </c>
      <c r="B21" s="88" t="s">
        <v>383</v>
      </c>
      <c r="C21" s="7">
        <v>244882866</v>
      </c>
      <c r="D21" s="7">
        <v>243513143.34999999</v>
      </c>
      <c r="E21" s="7">
        <v>176966352.75</v>
      </c>
      <c r="F21" s="7">
        <v>169942236.31999999</v>
      </c>
      <c r="G21" s="7"/>
      <c r="H21" s="44">
        <f t="shared" si="0"/>
        <v>69.787705904540459</v>
      </c>
      <c r="I21" s="44">
        <f t="shared" si="1"/>
        <v>96.030818107031351</v>
      </c>
      <c r="K21" s="292">
        <f t="shared" si="2"/>
        <v>69.787705904540459</v>
      </c>
      <c r="L21" s="292">
        <f t="shared" si="3"/>
        <v>96.030818107031351</v>
      </c>
      <c r="M21" s="292" t="str">
        <f t="shared" si="4"/>
        <v>si</v>
      </c>
      <c r="N21" s="292" t="str">
        <f t="shared" si="5"/>
        <v>si</v>
      </c>
      <c r="O21" s="292"/>
      <c r="P21" s="293">
        <f t="shared" si="6"/>
        <v>0</v>
      </c>
      <c r="Q21" s="293">
        <f t="shared" si="7"/>
        <v>0</v>
      </c>
      <c r="R21" s="227"/>
      <c r="S21" s="113">
        <f t="shared" si="8"/>
        <v>-66546790.599999994</v>
      </c>
      <c r="T21" s="113">
        <f t="shared" si="9"/>
        <v>-7024116.4300000072</v>
      </c>
    </row>
    <row r="22" spans="1:20">
      <c r="A22" s="90" t="s">
        <v>745</v>
      </c>
      <c r="B22" s="90"/>
      <c r="C22" s="186">
        <f>SUM(C23:C26)</f>
        <v>3797789327</v>
      </c>
      <c r="D22" s="186">
        <f>SUM(D23:D26)</f>
        <v>2707487558.6999998</v>
      </c>
      <c r="E22" s="186">
        <f>SUM(E23:E26)</f>
        <v>2633910091.3099999</v>
      </c>
      <c r="F22" s="186">
        <f>SUM(F23:F26)</f>
        <v>2631667678.8899999</v>
      </c>
      <c r="G22" s="186"/>
      <c r="H22" s="69">
        <f t="shared" si="0"/>
        <v>97.199622226651897</v>
      </c>
      <c r="I22" s="69">
        <f t="shared" si="1"/>
        <v>99.914863744689001</v>
      </c>
      <c r="K22" s="292">
        <f t="shared" si="2"/>
        <v>97.199622226651897</v>
      </c>
      <c r="L22" s="292">
        <f t="shared" si="3"/>
        <v>99.914863744689001</v>
      </c>
      <c r="M22" s="292" t="str">
        <f t="shared" si="4"/>
        <v>si</v>
      </c>
      <c r="N22" s="292" t="str">
        <f t="shared" si="5"/>
        <v>si</v>
      </c>
      <c r="O22" s="292"/>
      <c r="P22" s="293">
        <f t="shared" si="6"/>
        <v>0</v>
      </c>
      <c r="Q22" s="293">
        <f t="shared" si="7"/>
        <v>0</v>
      </c>
      <c r="R22" s="227"/>
      <c r="S22" s="113">
        <f t="shared" si="8"/>
        <v>-73577467.389999866</v>
      </c>
      <c r="T22" s="113">
        <f t="shared" si="9"/>
        <v>-2242412.4200000763</v>
      </c>
    </row>
    <row r="23" spans="1:20">
      <c r="A23" s="87" t="s">
        <v>376</v>
      </c>
      <c r="B23" s="88" t="s">
        <v>375</v>
      </c>
      <c r="C23" s="7">
        <v>271549047</v>
      </c>
      <c r="D23" s="7">
        <v>201829222.53</v>
      </c>
      <c r="E23" s="7">
        <v>166703981.46000001</v>
      </c>
      <c r="F23" s="7">
        <v>166144816.77000001</v>
      </c>
      <c r="G23" s="7"/>
      <c r="H23" s="44">
        <f t="shared" si="0"/>
        <v>82.319504919712088</v>
      </c>
      <c r="I23" s="44">
        <f t="shared" si="1"/>
        <v>99.664576283599942</v>
      </c>
      <c r="K23" s="292">
        <f t="shared" si="2"/>
        <v>82.319504919712088</v>
      </c>
      <c r="L23" s="292">
        <f t="shared" si="3"/>
        <v>99.664576283599942</v>
      </c>
      <c r="M23" s="292" t="str">
        <f t="shared" si="4"/>
        <v>si</v>
      </c>
      <c r="N23" s="292" t="str">
        <f t="shared" si="5"/>
        <v>si</v>
      </c>
      <c r="O23" s="292"/>
      <c r="P23" s="293">
        <f t="shared" si="6"/>
        <v>0</v>
      </c>
      <c r="Q23" s="293">
        <f t="shared" si="7"/>
        <v>0</v>
      </c>
      <c r="R23" s="227"/>
      <c r="S23" s="113">
        <f t="shared" si="8"/>
        <v>-35125241.069999993</v>
      </c>
      <c r="T23" s="113">
        <f t="shared" si="9"/>
        <v>-559164.68999999762</v>
      </c>
    </row>
    <row r="24" spans="1:20">
      <c r="A24" s="87" t="s">
        <v>374</v>
      </c>
      <c r="B24" s="88" t="s">
        <v>687</v>
      </c>
      <c r="C24" s="7">
        <v>305835690</v>
      </c>
      <c r="D24" s="7">
        <v>226870838.99000001</v>
      </c>
      <c r="E24" s="7">
        <v>188483888.83999997</v>
      </c>
      <c r="F24" s="7">
        <v>187838817.04999998</v>
      </c>
      <c r="G24" s="7"/>
      <c r="H24" s="44">
        <f t="shared" si="0"/>
        <v>82.795487461603429</v>
      </c>
      <c r="I24" s="44">
        <f t="shared" si="1"/>
        <v>99.657757597230187</v>
      </c>
      <c r="K24" s="292">
        <f t="shared" si="2"/>
        <v>82.795487461603429</v>
      </c>
      <c r="L24" s="292">
        <f t="shared" si="3"/>
        <v>99.657757597230187</v>
      </c>
      <c r="M24" s="292" t="str">
        <f t="shared" si="4"/>
        <v>si</v>
      </c>
      <c r="N24" s="292" t="str">
        <f t="shared" si="5"/>
        <v>si</v>
      </c>
      <c r="O24" s="292"/>
      <c r="P24" s="293">
        <f t="shared" si="6"/>
        <v>0</v>
      </c>
      <c r="Q24" s="293">
        <f t="shared" si="7"/>
        <v>0</v>
      </c>
      <c r="R24" s="227"/>
      <c r="S24" s="113">
        <f t="shared" si="8"/>
        <v>-38386950.150000036</v>
      </c>
      <c r="T24" s="113">
        <f t="shared" si="9"/>
        <v>-645071.78999999166</v>
      </c>
    </row>
    <row r="25" spans="1:20">
      <c r="A25" s="87" t="s">
        <v>372</v>
      </c>
      <c r="B25" s="88" t="s">
        <v>371</v>
      </c>
      <c r="C25" s="7">
        <v>1140404590</v>
      </c>
      <c r="D25" s="7">
        <v>293971489.75999999</v>
      </c>
      <c r="E25" s="7">
        <v>293906213.60000002</v>
      </c>
      <c r="F25" s="7">
        <v>293104893.23000002</v>
      </c>
      <c r="G25" s="7"/>
      <c r="H25" s="44">
        <f t="shared" si="0"/>
        <v>99.705210688727846</v>
      </c>
      <c r="I25" s="44">
        <f t="shared" si="1"/>
        <v>99.727355076918997</v>
      </c>
      <c r="K25" s="292">
        <f t="shared" si="2"/>
        <v>99.705210688727846</v>
      </c>
      <c r="L25" s="292">
        <f t="shared" si="3"/>
        <v>99.727355076918997</v>
      </c>
      <c r="M25" s="292" t="str">
        <f t="shared" si="4"/>
        <v>si</v>
      </c>
      <c r="N25" s="292" t="str">
        <f t="shared" si="5"/>
        <v>si</v>
      </c>
      <c r="O25" s="292"/>
      <c r="P25" s="293">
        <f t="shared" si="6"/>
        <v>0</v>
      </c>
      <c r="Q25" s="293">
        <f t="shared" si="7"/>
        <v>0</v>
      </c>
      <c r="R25" s="227"/>
      <c r="S25" s="113">
        <f t="shared" si="8"/>
        <v>-65276.159999966621</v>
      </c>
      <c r="T25" s="113">
        <f t="shared" si="9"/>
        <v>-801320.37000000477</v>
      </c>
    </row>
    <row r="26" spans="1:20">
      <c r="A26" s="87" t="s">
        <v>744</v>
      </c>
      <c r="B26" s="88" t="s">
        <v>580</v>
      </c>
      <c r="C26" s="7">
        <v>2080000000</v>
      </c>
      <c r="D26" s="7">
        <v>1984816007.4200001</v>
      </c>
      <c r="E26" s="7">
        <v>1984816007.4100001</v>
      </c>
      <c r="F26" s="7">
        <v>1984579151.8399999</v>
      </c>
      <c r="G26" s="7"/>
      <c r="H26" s="44">
        <f t="shared" si="0"/>
        <v>99.988066622844912</v>
      </c>
      <c r="I26" s="44">
        <f t="shared" si="1"/>
        <v>99.988066623348672</v>
      </c>
      <c r="K26" s="292">
        <f t="shared" si="2"/>
        <v>99.988066622844912</v>
      </c>
      <c r="L26" s="292">
        <f t="shared" si="3"/>
        <v>99.988066623348672</v>
      </c>
      <c r="M26" s="292" t="str">
        <f t="shared" si="4"/>
        <v>si</v>
      </c>
      <c r="N26" s="292" t="str">
        <f t="shared" si="5"/>
        <v>si</v>
      </c>
      <c r="O26" s="292"/>
      <c r="P26" s="293">
        <f t="shared" si="6"/>
        <v>0</v>
      </c>
      <c r="Q26" s="293">
        <f t="shared" si="7"/>
        <v>0</v>
      </c>
      <c r="R26" s="227"/>
      <c r="S26" s="113">
        <f t="shared" si="8"/>
        <v>-9.9999904632568359E-3</v>
      </c>
      <c r="T26" s="113">
        <f t="shared" si="9"/>
        <v>-236855.57000017166</v>
      </c>
    </row>
    <row r="27" spans="1:20">
      <c r="A27" s="90" t="s">
        <v>370</v>
      </c>
      <c r="B27" s="90"/>
      <c r="C27" s="186">
        <f>SUM(C28:C31)</f>
        <v>5586672055.1464996</v>
      </c>
      <c r="D27" s="186">
        <f>SUM(D28:D31)</f>
        <v>3847526065.3241987</v>
      </c>
      <c r="E27" s="186">
        <f>SUM(E28:E31)</f>
        <v>3497179500.4377866</v>
      </c>
      <c r="F27" s="186">
        <f>SUM(F28:F31)</f>
        <v>3366503232.8476372</v>
      </c>
      <c r="G27" s="186">
        <f>SUM(G28:G31)</f>
        <v>0</v>
      </c>
      <c r="H27" s="69">
        <f t="shared" si="0"/>
        <v>87.497866828979369</v>
      </c>
      <c r="I27" s="69">
        <f t="shared" si="1"/>
        <v>96.263381174063525</v>
      </c>
      <c r="K27" s="292">
        <f t="shared" si="2"/>
        <v>87.497866828979369</v>
      </c>
      <c r="L27" s="292">
        <f t="shared" si="3"/>
        <v>96.263381174063525</v>
      </c>
      <c r="M27" s="292" t="str">
        <f t="shared" si="4"/>
        <v>si</v>
      </c>
      <c r="N27" s="292" t="str">
        <f t="shared" si="5"/>
        <v>si</v>
      </c>
      <c r="O27" s="292"/>
      <c r="P27" s="293">
        <f t="shared" si="6"/>
        <v>0</v>
      </c>
      <c r="Q27" s="293">
        <f t="shared" si="7"/>
        <v>0</v>
      </c>
      <c r="R27" s="227"/>
      <c r="S27" s="113">
        <f t="shared" si="8"/>
        <v>-350346564.88641214</v>
      </c>
      <c r="T27" s="113">
        <f t="shared" si="9"/>
        <v>-130676267.5901494</v>
      </c>
    </row>
    <row r="28" spans="1:20">
      <c r="A28" s="87" t="s">
        <v>743</v>
      </c>
      <c r="B28" s="78" t="s">
        <v>742</v>
      </c>
      <c r="C28" s="7">
        <v>3820847266.3946743</v>
      </c>
      <c r="D28" s="7">
        <v>1912000980.2925994</v>
      </c>
      <c r="E28" s="7">
        <v>1843804013.4695842</v>
      </c>
      <c r="F28" s="7">
        <v>1752123355.9107873</v>
      </c>
      <c r="G28" s="7"/>
      <c r="H28" s="44">
        <f t="shared" si="0"/>
        <v>91.638203848758209</v>
      </c>
      <c r="I28" s="44">
        <f t="shared" si="1"/>
        <v>95.027635427136502</v>
      </c>
      <c r="K28" s="292">
        <f t="shared" si="2"/>
        <v>91.638203848758209</v>
      </c>
      <c r="L28" s="292">
        <f t="shared" si="3"/>
        <v>95.027635427136502</v>
      </c>
      <c r="M28" s="292" t="str">
        <f t="shared" si="4"/>
        <v>si</v>
      </c>
      <c r="N28" s="292" t="str">
        <f t="shared" si="5"/>
        <v>si</v>
      </c>
      <c r="O28" s="292"/>
      <c r="P28" s="293">
        <f t="shared" si="6"/>
        <v>0</v>
      </c>
      <c r="Q28" s="293">
        <f t="shared" si="7"/>
        <v>0</v>
      </c>
      <c r="R28" s="227"/>
      <c r="S28" s="113">
        <f t="shared" si="8"/>
        <v>-68196966.823015213</v>
      </c>
      <c r="T28" s="113">
        <f t="shared" si="9"/>
        <v>-91680657.558796883</v>
      </c>
    </row>
    <row r="29" spans="1:20">
      <c r="A29" s="87" t="s">
        <v>741</v>
      </c>
      <c r="B29" s="78" t="s">
        <v>740</v>
      </c>
      <c r="C29" s="7">
        <v>1372216230.1247144</v>
      </c>
      <c r="D29" s="7">
        <v>1517579370.1656938</v>
      </c>
      <c r="E29" s="7">
        <v>1342734961.159991</v>
      </c>
      <c r="F29" s="7">
        <v>1308990380.603502</v>
      </c>
      <c r="G29" s="7"/>
      <c r="H29" s="44">
        <f t="shared" si="0"/>
        <v>86.255151218916652</v>
      </c>
      <c r="I29" s="44">
        <f t="shared" si="1"/>
        <v>97.486877043304432</v>
      </c>
      <c r="K29" s="292">
        <f t="shared" si="2"/>
        <v>86.255151218916652</v>
      </c>
      <c r="L29" s="292">
        <f t="shared" si="3"/>
        <v>97.486877043304432</v>
      </c>
      <c r="M29" s="292" t="str">
        <f t="shared" si="4"/>
        <v>si</v>
      </c>
      <c r="N29" s="292" t="str">
        <f t="shared" si="5"/>
        <v>si</v>
      </c>
      <c r="O29" s="292"/>
      <c r="P29" s="293">
        <f t="shared" si="6"/>
        <v>0</v>
      </c>
      <c r="Q29" s="293">
        <f t="shared" si="7"/>
        <v>0</v>
      </c>
      <c r="R29" s="227"/>
      <c r="S29" s="113">
        <f t="shared" si="8"/>
        <v>-174844409.00570273</v>
      </c>
      <c r="T29" s="113">
        <f t="shared" si="9"/>
        <v>-33744580.556488991</v>
      </c>
    </row>
    <row r="30" spans="1:20">
      <c r="A30" s="87" t="s">
        <v>739</v>
      </c>
      <c r="B30" s="78" t="s">
        <v>738</v>
      </c>
      <c r="C30" s="7">
        <v>48894498.894409388</v>
      </c>
      <c r="D30" s="7">
        <v>65234993.619481273</v>
      </c>
      <c r="E30" s="7">
        <v>43408948.867894068</v>
      </c>
      <c r="F30" s="7">
        <v>41812505.500271842</v>
      </c>
      <c r="G30" s="7"/>
      <c r="H30" s="44">
        <f t="shared" si="0"/>
        <v>64.095208998051135</v>
      </c>
      <c r="I30" s="44">
        <f t="shared" si="1"/>
        <v>96.322317380960627</v>
      </c>
      <c r="K30" s="292">
        <f t="shared" si="2"/>
        <v>64.095208998051135</v>
      </c>
      <c r="L30" s="292">
        <f t="shared" si="3"/>
        <v>96.322317380960627</v>
      </c>
      <c r="M30" s="292" t="str">
        <f t="shared" si="4"/>
        <v>si</v>
      </c>
      <c r="N30" s="292" t="str">
        <f t="shared" si="5"/>
        <v>si</v>
      </c>
      <c r="O30" s="292"/>
      <c r="P30" s="293">
        <f t="shared" si="6"/>
        <v>0</v>
      </c>
      <c r="Q30" s="293">
        <f t="shared" si="7"/>
        <v>0</v>
      </c>
      <c r="R30" s="227"/>
      <c r="S30" s="113">
        <f t="shared" si="8"/>
        <v>-21826044.751587205</v>
      </c>
      <c r="T30" s="113">
        <f t="shared" si="9"/>
        <v>-1596443.3676222265</v>
      </c>
    </row>
    <row r="31" spans="1:20">
      <c r="A31" s="87" t="s">
        <v>313</v>
      </c>
      <c r="B31" s="88" t="s">
        <v>52</v>
      </c>
      <c r="C31" s="7">
        <v>344714059.73270243</v>
      </c>
      <c r="D31" s="7">
        <v>352710721.24642473</v>
      </c>
      <c r="E31" s="7">
        <v>267231576.94031698</v>
      </c>
      <c r="F31" s="7">
        <v>263576990.833076</v>
      </c>
      <c r="G31" s="7"/>
      <c r="H31" s="44">
        <f t="shared" si="0"/>
        <v>74.728942148862387</v>
      </c>
      <c r="I31" s="44">
        <f t="shared" si="1"/>
        <v>98.632427294302431</v>
      </c>
      <c r="K31" s="292">
        <f t="shared" si="2"/>
        <v>74.728942148862387</v>
      </c>
      <c r="L31" s="292">
        <f t="shared" si="3"/>
        <v>98.632427294302431</v>
      </c>
      <c r="M31" s="292" t="str">
        <f t="shared" si="4"/>
        <v>si</v>
      </c>
      <c r="N31" s="292" t="str">
        <f t="shared" si="5"/>
        <v>si</v>
      </c>
      <c r="O31" s="292"/>
      <c r="P31" s="293">
        <f t="shared" si="6"/>
        <v>0</v>
      </c>
      <c r="Q31" s="293">
        <f t="shared" si="7"/>
        <v>0</v>
      </c>
      <c r="R31" s="227"/>
      <c r="S31" s="113">
        <f t="shared" si="8"/>
        <v>-85479144.306107759</v>
      </c>
      <c r="T31" s="113">
        <f t="shared" si="9"/>
        <v>-3654586.1072409749</v>
      </c>
    </row>
    <row r="32" spans="1:20">
      <c r="A32" s="90" t="s">
        <v>368</v>
      </c>
      <c r="B32" s="90"/>
      <c r="C32" s="186">
        <f>SUM(C33:C35)</f>
        <v>36744696</v>
      </c>
      <c r="D32" s="186">
        <f>SUM(D33:D35)</f>
        <v>147533325.683</v>
      </c>
      <c r="E32" s="186">
        <f>SUM(E33:E35)</f>
        <v>147533325.683</v>
      </c>
      <c r="F32" s="186">
        <f>SUM(F33:F35)</f>
        <v>147533325.683</v>
      </c>
      <c r="G32" s="186"/>
      <c r="H32" s="69">
        <f t="shared" si="0"/>
        <v>100</v>
      </c>
      <c r="I32" s="69">
        <f t="shared" si="1"/>
        <v>100</v>
      </c>
      <c r="K32" s="292">
        <f t="shared" si="2"/>
        <v>100</v>
      </c>
      <c r="L32" s="292">
        <f t="shared" si="3"/>
        <v>100</v>
      </c>
      <c r="M32" s="292" t="str">
        <f t="shared" si="4"/>
        <v>si</v>
      </c>
      <c r="N32" s="292" t="str">
        <f t="shared" si="5"/>
        <v>si</v>
      </c>
      <c r="O32" s="292"/>
      <c r="P32" s="293">
        <f t="shared" si="6"/>
        <v>0</v>
      </c>
      <c r="Q32" s="293">
        <f t="shared" si="7"/>
        <v>0</v>
      </c>
      <c r="R32" s="227"/>
      <c r="S32" s="113">
        <f t="shared" si="8"/>
        <v>0</v>
      </c>
      <c r="T32" s="113">
        <f t="shared" si="9"/>
        <v>0</v>
      </c>
    </row>
    <row r="33" spans="1:20">
      <c r="A33" s="87" t="s">
        <v>365</v>
      </c>
      <c r="B33" s="88" t="s">
        <v>55</v>
      </c>
      <c r="C33" s="7">
        <v>20160000</v>
      </c>
      <c r="D33" s="7">
        <v>13942619.921</v>
      </c>
      <c r="E33" s="7">
        <v>13942619.921</v>
      </c>
      <c r="F33" s="7">
        <v>13942619.921</v>
      </c>
      <c r="G33" s="7"/>
      <c r="H33" s="44">
        <f t="shared" si="0"/>
        <v>100</v>
      </c>
      <c r="I33" s="44">
        <f t="shared" si="1"/>
        <v>100</v>
      </c>
      <c r="K33" s="292">
        <f t="shared" si="2"/>
        <v>100</v>
      </c>
      <c r="L33" s="292">
        <f t="shared" si="3"/>
        <v>100</v>
      </c>
      <c r="M33" s="292" t="str">
        <f t="shared" si="4"/>
        <v>si</v>
      </c>
      <c r="N33" s="292" t="str">
        <f t="shared" si="5"/>
        <v>si</v>
      </c>
      <c r="O33" s="292"/>
      <c r="P33" s="293">
        <f t="shared" si="6"/>
        <v>0</v>
      </c>
      <c r="Q33" s="293">
        <f t="shared" si="7"/>
        <v>0</v>
      </c>
      <c r="R33" s="227"/>
      <c r="S33" s="113">
        <f t="shared" si="8"/>
        <v>0</v>
      </c>
      <c r="T33" s="113">
        <f t="shared" si="9"/>
        <v>0</v>
      </c>
    </row>
    <row r="34" spans="1:20">
      <c r="A34" s="87" t="s">
        <v>364</v>
      </c>
      <c r="B34" s="88" t="s">
        <v>56</v>
      </c>
      <c r="C34" s="7">
        <v>5406696</v>
      </c>
      <c r="D34" s="7">
        <v>125975459.12</v>
      </c>
      <c r="E34" s="7">
        <v>125975459.12</v>
      </c>
      <c r="F34" s="7">
        <v>125975459.12</v>
      </c>
      <c r="G34" s="7"/>
      <c r="H34" s="44">
        <f t="shared" si="0"/>
        <v>100</v>
      </c>
      <c r="I34" s="44">
        <f t="shared" si="1"/>
        <v>100</v>
      </c>
      <c r="K34" s="292">
        <f t="shared" si="2"/>
        <v>100</v>
      </c>
      <c r="L34" s="292">
        <f t="shared" si="3"/>
        <v>100</v>
      </c>
      <c r="M34" s="292" t="str">
        <f t="shared" si="4"/>
        <v>si</v>
      </c>
      <c r="N34" s="292" t="str">
        <f t="shared" si="5"/>
        <v>si</v>
      </c>
      <c r="O34" s="292"/>
      <c r="P34" s="293">
        <f t="shared" si="6"/>
        <v>0</v>
      </c>
      <c r="Q34" s="293">
        <f t="shared" si="7"/>
        <v>0</v>
      </c>
      <c r="R34" s="227"/>
      <c r="S34" s="113">
        <f t="shared" si="8"/>
        <v>0</v>
      </c>
      <c r="T34" s="113">
        <f t="shared" si="9"/>
        <v>0</v>
      </c>
    </row>
    <row r="35" spans="1:20">
      <c r="A35" s="87" t="s">
        <v>361</v>
      </c>
      <c r="B35" s="88" t="s">
        <v>58</v>
      </c>
      <c r="C35" s="7">
        <v>11178000</v>
      </c>
      <c r="D35" s="7">
        <v>7615246.642</v>
      </c>
      <c r="E35" s="7">
        <v>7615246.642</v>
      </c>
      <c r="F35" s="7">
        <v>7615246.642</v>
      </c>
      <c r="G35" s="7"/>
      <c r="H35" s="44">
        <f t="shared" si="0"/>
        <v>100</v>
      </c>
      <c r="I35" s="44">
        <f t="shared" si="1"/>
        <v>100</v>
      </c>
      <c r="K35" s="292">
        <f t="shared" si="2"/>
        <v>100</v>
      </c>
      <c r="L35" s="292">
        <f t="shared" si="3"/>
        <v>100</v>
      </c>
      <c r="M35" s="292" t="str">
        <f t="shared" si="4"/>
        <v>si</v>
      </c>
      <c r="N35" s="292" t="str">
        <f t="shared" si="5"/>
        <v>si</v>
      </c>
      <c r="O35" s="292"/>
      <c r="P35" s="293">
        <f t="shared" si="6"/>
        <v>0</v>
      </c>
      <c r="Q35" s="293">
        <f t="shared" si="7"/>
        <v>0</v>
      </c>
      <c r="R35" s="227"/>
      <c r="S35" s="113">
        <f t="shared" si="8"/>
        <v>0</v>
      </c>
      <c r="T35" s="113">
        <f t="shared" si="9"/>
        <v>0</v>
      </c>
    </row>
    <row r="36" spans="1:20">
      <c r="A36" s="90" t="s">
        <v>234</v>
      </c>
      <c r="B36" s="90"/>
      <c r="C36" s="186">
        <f>SUM(C37:C45)</f>
        <v>8646121600.9200439</v>
      </c>
      <c r="D36" s="186">
        <f>SUM(D37:D45)</f>
        <v>8473285330.9546967</v>
      </c>
      <c r="E36" s="186">
        <f>SUM(E37:E45)</f>
        <v>7902937781.1604757</v>
      </c>
      <c r="F36" s="186">
        <f>SUM(F37:F45)</f>
        <v>7901307793.3217411</v>
      </c>
      <c r="G36" s="186"/>
      <c r="H36" s="69">
        <f t="shared" si="0"/>
        <v>93.249636766704867</v>
      </c>
      <c r="I36" s="69">
        <f t="shared" si="1"/>
        <v>99.979374912420283</v>
      </c>
      <c r="K36" s="292">
        <f t="shared" si="2"/>
        <v>93.249636766704867</v>
      </c>
      <c r="L36" s="292">
        <f t="shared" si="3"/>
        <v>99.979374912420283</v>
      </c>
      <c r="M36" s="292" t="str">
        <f t="shared" si="4"/>
        <v>si</v>
      </c>
      <c r="N36" s="292" t="str">
        <f t="shared" si="5"/>
        <v>si</v>
      </c>
      <c r="O36" s="292"/>
      <c r="P36" s="293">
        <f t="shared" si="6"/>
        <v>0</v>
      </c>
      <c r="Q36" s="293">
        <f t="shared" si="7"/>
        <v>0</v>
      </c>
      <c r="R36" s="227"/>
      <c r="S36" s="113">
        <f t="shared" si="8"/>
        <v>-570347549.79422092</v>
      </c>
      <c r="T36" s="113">
        <f t="shared" si="9"/>
        <v>-1629987.8387346268</v>
      </c>
    </row>
    <row r="37" spans="1:20">
      <c r="A37" s="87" t="s">
        <v>737</v>
      </c>
      <c r="B37" s="88" t="s">
        <v>205</v>
      </c>
      <c r="C37" s="7">
        <v>106754356.48500001</v>
      </c>
      <c r="D37" s="7">
        <v>109681328.67615002</v>
      </c>
      <c r="E37" s="7">
        <v>80037804.509250015</v>
      </c>
      <c r="F37" s="7">
        <v>79881174.181550026</v>
      </c>
      <c r="G37" s="7"/>
      <c r="H37" s="44">
        <f t="shared" si="0"/>
        <v>72.830239335822355</v>
      </c>
      <c r="I37" s="44">
        <f t="shared" si="1"/>
        <v>99.804304567497368</v>
      </c>
      <c r="K37" s="292">
        <f t="shared" si="2"/>
        <v>72.830239335822355</v>
      </c>
      <c r="L37" s="292">
        <f t="shared" si="3"/>
        <v>99.804304567497368</v>
      </c>
      <c r="M37" s="292" t="str">
        <f t="shared" si="4"/>
        <v>si</v>
      </c>
      <c r="N37" s="292" t="str">
        <f t="shared" si="5"/>
        <v>si</v>
      </c>
      <c r="O37" s="292"/>
      <c r="P37" s="293">
        <f t="shared" si="6"/>
        <v>0</v>
      </c>
      <c r="Q37" s="293">
        <f t="shared" si="7"/>
        <v>0</v>
      </c>
      <c r="R37" s="227"/>
      <c r="S37" s="113">
        <f t="shared" si="8"/>
        <v>-29643524.166900009</v>
      </c>
      <c r="T37" s="113">
        <f t="shared" si="9"/>
        <v>-156630.32769998908</v>
      </c>
    </row>
    <row r="38" spans="1:20">
      <c r="A38" s="87" t="s">
        <v>736</v>
      </c>
      <c r="B38" s="88" t="s">
        <v>196</v>
      </c>
      <c r="C38" s="7">
        <v>477769639.40970004</v>
      </c>
      <c r="D38" s="7">
        <v>466675740.91560405</v>
      </c>
      <c r="E38" s="7">
        <v>404332429.64194304</v>
      </c>
      <c r="F38" s="7">
        <v>403830577.69740397</v>
      </c>
      <c r="G38" s="7"/>
      <c r="H38" s="44">
        <f t="shared" si="0"/>
        <v>86.533441165186829</v>
      </c>
      <c r="I38" s="44">
        <f t="shared" si="1"/>
        <v>99.875881352138023</v>
      </c>
      <c r="K38" s="292">
        <f t="shared" si="2"/>
        <v>86.533441165186829</v>
      </c>
      <c r="L38" s="292">
        <f t="shared" si="3"/>
        <v>99.875881352138023</v>
      </c>
      <c r="M38" s="292" t="str">
        <f t="shared" si="4"/>
        <v>si</v>
      </c>
      <c r="N38" s="292" t="str">
        <f t="shared" si="5"/>
        <v>si</v>
      </c>
      <c r="O38" s="292"/>
      <c r="P38" s="293">
        <f t="shared" si="6"/>
        <v>0</v>
      </c>
      <c r="Q38" s="293">
        <f t="shared" si="7"/>
        <v>0</v>
      </c>
      <c r="R38" s="227"/>
      <c r="S38" s="113">
        <f t="shared" si="8"/>
        <v>-62343311.273661017</v>
      </c>
      <c r="T38" s="113">
        <f t="shared" si="9"/>
        <v>-501851.94453907013</v>
      </c>
    </row>
    <row r="39" spans="1:20">
      <c r="A39" s="87" t="s">
        <v>266</v>
      </c>
      <c r="B39" s="88" t="s">
        <v>197</v>
      </c>
      <c r="C39" s="7">
        <v>77112860</v>
      </c>
      <c r="D39" s="7">
        <v>68894511.619999975</v>
      </c>
      <c r="E39" s="7">
        <v>49718996.470000014</v>
      </c>
      <c r="F39" s="7">
        <v>49366354.780000009</v>
      </c>
      <c r="G39" s="7"/>
      <c r="H39" s="44">
        <f t="shared" si="0"/>
        <v>71.654989082859004</v>
      </c>
      <c r="I39" s="44">
        <f t="shared" si="1"/>
        <v>99.29073047519617</v>
      </c>
      <c r="K39" s="292">
        <f t="shared" si="2"/>
        <v>71.654989082859004</v>
      </c>
      <c r="L39" s="292">
        <f t="shared" si="3"/>
        <v>99.29073047519617</v>
      </c>
      <c r="M39" s="292" t="str">
        <f t="shared" si="4"/>
        <v>si</v>
      </c>
      <c r="N39" s="292" t="str">
        <f t="shared" si="5"/>
        <v>si</v>
      </c>
      <c r="O39" s="292"/>
      <c r="P39" s="293">
        <f t="shared" si="6"/>
        <v>0</v>
      </c>
      <c r="Q39" s="293">
        <f t="shared" si="7"/>
        <v>0</v>
      </c>
      <c r="R39" s="227"/>
      <c r="S39" s="113">
        <f t="shared" si="8"/>
        <v>-19175515.149999961</v>
      </c>
      <c r="T39" s="113">
        <f t="shared" si="9"/>
        <v>-352641.69000000507</v>
      </c>
    </row>
    <row r="40" spans="1:20">
      <c r="A40" s="87" t="s">
        <v>283</v>
      </c>
      <c r="B40" s="88" t="s">
        <v>204</v>
      </c>
      <c r="C40" s="7">
        <v>20064609</v>
      </c>
      <c r="D40" s="7">
        <v>30882529.730000004</v>
      </c>
      <c r="E40" s="7">
        <v>14947183.48</v>
      </c>
      <c r="F40" s="7">
        <v>14946482.48</v>
      </c>
      <c r="G40" s="7"/>
      <c r="H40" s="44">
        <f t="shared" ref="H40:H71" si="10">IFERROR(+F40/D40*100,"n.a")</f>
        <v>48.397856686852442</v>
      </c>
      <c r="I40" s="44">
        <f t="shared" ref="I40:I71" si="11">IFERROR(+F40/E40*100,"n.a.")</f>
        <v>99.995310153240993</v>
      </c>
      <c r="K40" s="292">
        <f t="shared" si="2"/>
        <v>48.397856686852442</v>
      </c>
      <c r="L40" s="292">
        <f t="shared" si="3"/>
        <v>99.995310153240993</v>
      </c>
      <c r="M40" s="292" t="str">
        <f t="shared" si="4"/>
        <v>si</v>
      </c>
      <c r="N40" s="292" t="str">
        <f t="shared" si="5"/>
        <v>si</v>
      </c>
      <c r="O40" s="292"/>
      <c r="P40" s="293">
        <f t="shared" si="6"/>
        <v>0</v>
      </c>
      <c r="Q40" s="293">
        <f t="shared" si="7"/>
        <v>0</v>
      </c>
      <c r="R40" s="227"/>
      <c r="S40" s="113">
        <f t="shared" si="8"/>
        <v>-15935346.250000004</v>
      </c>
      <c r="T40" s="113">
        <f t="shared" si="9"/>
        <v>-701</v>
      </c>
    </row>
    <row r="41" spans="1:20" s="2" customFormat="1">
      <c r="A41" s="87" t="s">
        <v>735</v>
      </c>
      <c r="B41" s="88" t="s">
        <v>67</v>
      </c>
      <c r="C41" s="46">
        <v>104931774</v>
      </c>
      <c r="D41" s="7">
        <v>100929961.41999997</v>
      </c>
      <c r="E41" s="7">
        <v>71362730.859999999</v>
      </c>
      <c r="F41" s="7">
        <v>70744729.399999991</v>
      </c>
      <c r="G41" s="46"/>
      <c r="H41" s="44">
        <f t="shared" si="10"/>
        <v>70.092892541204748</v>
      </c>
      <c r="I41" s="44">
        <f t="shared" si="11"/>
        <v>99.133999704674409</v>
      </c>
      <c r="K41" s="292">
        <f t="shared" si="2"/>
        <v>70.092892541204748</v>
      </c>
      <c r="L41" s="292">
        <f t="shared" si="3"/>
        <v>99.133999704674409</v>
      </c>
      <c r="M41" s="292" t="str">
        <f t="shared" si="4"/>
        <v>si</v>
      </c>
      <c r="N41" s="292" t="str">
        <f t="shared" si="5"/>
        <v>si</v>
      </c>
      <c r="O41" s="292"/>
      <c r="P41" s="293">
        <f t="shared" si="6"/>
        <v>0</v>
      </c>
      <c r="Q41" s="293">
        <f t="shared" si="7"/>
        <v>0</v>
      </c>
      <c r="R41" s="227"/>
      <c r="S41" s="113">
        <f t="shared" si="8"/>
        <v>-29567230.559999973</v>
      </c>
      <c r="T41" s="113">
        <f t="shared" si="9"/>
        <v>-618001.46000000834</v>
      </c>
    </row>
    <row r="42" spans="1:20">
      <c r="A42" s="87" t="s">
        <v>288</v>
      </c>
      <c r="B42" s="88" t="s">
        <v>186</v>
      </c>
      <c r="C42" s="7">
        <v>6830372842.518507</v>
      </c>
      <c r="D42" s="7">
        <v>6830372842.518508</v>
      </c>
      <c r="E42" s="7">
        <v>6552381240.0982904</v>
      </c>
      <c r="F42" s="7">
        <v>6552381240.0982904</v>
      </c>
      <c r="G42" s="7"/>
      <c r="H42" s="44">
        <f t="shared" si="10"/>
        <v>95.930066940273846</v>
      </c>
      <c r="I42" s="44">
        <f t="shared" si="11"/>
        <v>100</v>
      </c>
      <c r="K42" s="292">
        <f t="shared" si="2"/>
        <v>95.930066940273846</v>
      </c>
      <c r="L42" s="292">
        <f t="shared" si="3"/>
        <v>100</v>
      </c>
      <c r="M42" s="292" t="str">
        <f t="shared" si="4"/>
        <v>si</v>
      </c>
      <c r="N42" s="292" t="str">
        <f t="shared" si="5"/>
        <v>si</v>
      </c>
      <c r="O42" s="292"/>
      <c r="P42" s="293">
        <f t="shared" si="6"/>
        <v>0</v>
      </c>
      <c r="Q42" s="293">
        <f t="shared" si="7"/>
        <v>0</v>
      </c>
      <c r="R42" s="227"/>
      <c r="S42" s="113">
        <f t="shared" si="8"/>
        <v>-277991602.42021751</v>
      </c>
      <c r="T42" s="113">
        <f t="shared" si="9"/>
        <v>0</v>
      </c>
    </row>
    <row r="43" spans="1:20">
      <c r="A43" s="87" t="s">
        <v>355</v>
      </c>
      <c r="B43" s="88" t="s">
        <v>76</v>
      </c>
      <c r="C43" s="7">
        <v>699342000</v>
      </c>
      <c r="D43" s="7">
        <v>447041855.75999999</v>
      </c>
      <c r="E43" s="7">
        <v>340264173.52999997</v>
      </c>
      <c r="F43" s="7">
        <v>340264173.52999997</v>
      </c>
      <c r="G43" s="7"/>
      <c r="H43" s="44">
        <f t="shared" si="10"/>
        <v>76.114611897252644</v>
      </c>
      <c r="I43" s="44">
        <f t="shared" si="11"/>
        <v>100</v>
      </c>
      <c r="K43" s="292">
        <f t="shared" si="2"/>
        <v>76.114611897252644</v>
      </c>
      <c r="L43" s="292">
        <f t="shared" si="3"/>
        <v>100</v>
      </c>
      <c r="M43" s="292" t="str">
        <f t="shared" si="4"/>
        <v>si</v>
      </c>
      <c r="N43" s="292" t="str">
        <f t="shared" si="5"/>
        <v>si</v>
      </c>
      <c r="O43" s="292"/>
      <c r="P43" s="293">
        <f t="shared" si="6"/>
        <v>0</v>
      </c>
      <c r="Q43" s="293">
        <f t="shared" si="7"/>
        <v>0</v>
      </c>
      <c r="R43" s="227"/>
      <c r="S43" s="113">
        <f t="shared" si="8"/>
        <v>-106777682.23000002</v>
      </c>
      <c r="T43" s="113">
        <f t="shared" si="9"/>
        <v>0</v>
      </c>
    </row>
    <row r="44" spans="1:20">
      <c r="A44" s="87" t="s">
        <v>353</v>
      </c>
      <c r="B44" s="88" t="s">
        <v>153</v>
      </c>
      <c r="C44" s="7">
        <v>259489389</v>
      </c>
      <c r="D44" s="7">
        <v>394877604.89000016</v>
      </c>
      <c r="E44" s="7">
        <v>389293053.38000017</v>
      </c>
      <c r="F44" s="7">
        <v>389293053.38000017</v>
      </c>
      <c r="G44" s="7"/>
      <c r="H44" s="44">
        <f t="shared" si="10"/>
        <v>98.585751270559982</v>
      </c>
      <c r="I44" s="44">
        <f t="shared" si="11"/>
        <v>100</v>
      </c>
      <c r="K44" s="292">
        <f t="shared" si="2"/>
        <v>98.585751270559982</v>
      </c>
      <c r="L44" s="292">
        <f t="shared" si="3"/>
        <v>100</v>
      </c>
      <c r="M44" s="292" t="str">
        <f t="shared" si="4"/>
        <v>si</v>
      </c>
      <c r="N44" s="292" t="str">
        <f t="shared" si="5"/>
        <v>si</v>
      </c>
      <c r="O44" s="292"/>
      <c r="P44" s="293">
        <f t="shared" si="6"/>
        <v>0</v>
      </c>
      <c r="Q44" s="293">
        <f t="shared" si="7"/>
        <v>0</v>
      </c>
      <c r="R44" s="227"/>
      <c r="S44" s="113">
        <f t="shared" si="8"/>
        <v>-5584551.5099999905</v>
      </c>
      <c r="T44" s="113">
        <f t="shared" si="9"/>
        <v>0</v>
      </c>
    </row>
    <row r="45" spans="1:20" s="2" customFormat="1">
      <c r="A45" s="87" t="s">
        <v>352</v>
      </c>
      <c r="B45" s="88" t="s">
        <v>351</v>
      </c>
      <c r="C45" s="46">
        <v>70284130.50683631</v>
      </c>
      <c r="D45" s="7">
        <v>23928955.424433637</v>
      </c>
      <c r="E45" s="7">
        <v>600169.19099273474</v>
      </c>
      <c r="F45" s="7">
        <v>600007.77449686988</v>
      </c>
      <c r="G45" s="46"/>
      <c r="H45" s="44">
        <f t="shared" si="10"/>
        <v>2.5074549383973839</v>
      </c>
      <c r="I45" s="44">
        <f t="shared" si="11"/>
        <v>99.973104834722051</v>
      </c>
      <c r="K45" s="292">
        <f t="shared" si="2"/>
        <v>2.5074549383973839</v>
      </c>
      <c r="L45" s="292">
        <f t="shared" si="3"/>
        <v>99.973104834722051</v>
      </c>
      <c r="M45" s="292" t="str">
        <f t="shared" si="4"/>
        <v>si</v>
      </c>
      <c r="N45" s="292" t="str">
        <f t="shared" si="5"/>
        <v>si</v>
      </c>
      <c r="O45" s="292"/>
      <c r="P45" s="293">
        <f t="shared" si="6"/>
        <v>0</v>
      </c>
      <c r="Q45" s="293">
        <f t="shared" si="7"/>
        <v>0</v>
      </c>
      <c r="R45" s="227"/>
      <c r="S45" s="113">
        <f t="shared" si="8"/>
        <v>-23328786.233440902</v>
      </c>
      <c r="T45" s="113">
        <f t="shared" si="9"/>
        <v>-161.41649586486164</v>
      </c>
    </row>
    <row r="46" spans="1:20">
      <c r="A46" s="90" t="s">
        <v>183</v>
      </c>
      <c r="B46" s="90"/>
      <c r="C46" s="186">
        <f>SUM(C47:C52)</f>
        <v>4866492344.4396696</v>
      </c>
      <c r="D46" s="186">
        <f>SUM(D47:D52)</f>
        <v>4645974447.6768351</v>
      </c>
      <c r="E46" s="186">
        <f>SUM(E47:E52)</f>
        <v>4052176846.759037</v>
      </c>
      <c r="F46" s="186">
        <f>SUM(F47:F52)</f>
        <v>4052176058.1290369</v>
      </c>
      <c r="G46" s="186"/>
      <c r="H46" s="69">
        <f t="shared" si="10"/>
        <v>87.219077585656549</v>
      </c>
      <c r="I46" s="69">
        <f t="shared" si="11"/>
        <v>99.99998053811494</v>
      </c>
      <c r="K46" s="292">
        <f t="shared" si="2"/>
        <v>87.219077585656549</v>
      </c>
      <c r="L46" s="292">
        <f t="shared" si="3"/>
        <v>99.99998053811494</v>
      </c>
      <c r="M46" s="292" t="str">
        <f t="shared" si="4"/>
        <v>si</v>
      </c>
      <c r="N46" s="292" t="str">
        <f t="shared" si="5"/>
        <v>si</v>
      </c>
      <c r="O46" s="292"/>
      <c r="P46" s="293">
        <f t="shared" si="6"/>
        <v>0</v>
      </c>
      <c r="Q46" s="293">
        <f t="shared" si="7"/>
        <v>0</v>
      </c>
      <c r="R46" s="227"/>
      <c r="S46" s="113">
        <f t="shared" si="8"/>
        <v>-593797600.91779804</v>
      </c>
      <c r="T46" s="113">
        <f t="shared" si="9"/>
        <v>-788.63000011444092</v>
      </c>
    </row>
    <row r="47" spans="1:20" ht="12" customHeight="1">
      <c r="A47" s="87" t="s">
        <v>336</v>
      </c>
      <c r="B47" s="88" t="s">
        <v>84</v>
      </c>
      <c r="C47" s="7">
        <v>10036019.533520097</v>
      </c>
      <c r="D47" s="7">
        <v>7940784.8118721889</v>
      </c>
      <c r="E47" s="7">
        <v>7940784.8052566564</v>
      </c>
      <c r="F47" s="7">
        <v>7940784.8052566564</v>
      </c>
      <c r="G47" s="7"/>
      <c r="H47" s="44">
        <f t="shared" si="10"/>
        <v>99.999999916689191</v>
      </c>
      <c r="I47" s="44">
        <f t="shared" si="11"/>
        <v>100</v>
      </c>
      <c r="K47" s="292">
        <f t="shared" si="2"/>
        <v>99.999999916689191</v>
      </c>
      <c r="L47" s="292">
        <f t="shared" si="3"/>
        <v>100</v>
      </c>
      <c r="M47" s="292" t="str">
        <f t="shared" si="4"/>
        <v>si</v>
      </c>
      <c r="N47" s="292" t="str">
        <f t="shared" si="5"/>
        <v>si</v>
      </c>
      <c r="O47" s="292"/>
      <c r="P47" s="293">
        <f t="shared" si="6"/>
        <v>0</v>
      </c>
      <c r="Q47" s="293">
        <f t="shared" si="7"/>
        <v>0</v>
      </c>
      <c r="R47" s="227"/>
      <c r="S47" s="113">
        <f t="shared" si="8"/>
        <v>-6.6155325621366501E-3</v>
      </c>
      <c r="T47" s="113">
        <f t="shared" si="9"/>
        <v>0</v>
      </c>
    </row>
    <row r="48" spans="1:20" ht="12" customHeight="1">
      <c r="A48" s="87" t="s">
        <v>734</v>
      </c>
      <c r="B48" s="88" t="s">
        <v>733</v>
      </c>
      <c r="C48" s="7">
        <v>9800000</v>
      </c>
      <c r="D48" s="7">
        <v>9800000</v>
      </c>
      <c r="E48" s="7">
        <v>6925050.21</v>
      </c>
      <c r="F48" s="7">
        <v>6924261.5800000001</v>
      </c>
      <c r="G48" s="7"/>
      <c r="H48" s="44">
        <f t="shared" si="10"/>
        <v>70.655730408163265</v>
      </c>
      <c r="I48" s="44">
        <f t="shared" si="11"/>
        <v>99.98861192372496</v>
      </c>
      <c r="K48" s="292">
        <f t="shared" si="2"/>
        <v>70.655730408163265</v>
      </c>
      <c r="L48" s="292">
        <f t="shared" si="3"/>
        <v>99.98861192372496</v>
      </c>
      <c r="M48" s="292" t="str">
        <f t="shared" si="4"/>
        <v>si</v>
      </c>
      <c r="N48" s="292" t="str">
        <f t="shared" si="5"/>
        <v>si</v>
      </c>
      <c r="O48" s="292"/>
      <c r="P48" s="293">
        <f t="shared" si="6"/>
        <v>0</v>
      </c>
      <c r="Q48" s="293">
        <f t="shared" si="7"/>
        <v>0</v>
      </c>
      <c r="R48" s="227"/>
      <c r="S48" s="113">
        <f t="shared" si="8"/>
        <v>-2874949.79</v>
      </c>
      <c r="T48" s="113">
        <f t="shared" si="9"/>
        <v>-788.62999999988824</v>
      </c>
    </row>
    <row r="49" spans="1:20" ht="12" customHeight="1">
      <c r="A49" s="87" t="s">
        <v>732</v>
      </c>
      <c r="B49" s="88" t="s">
        <v>85</v>
      </c>
      <c r="C49" s="7">
        <v>47654135.620913997</v>
      </c>
      <c r="D49" s="7">
        <v>47654135.620914005</v>
      </c>
      <c r="E49" s="7">
        <v>43586868.298914</v>
      </c>
      <c r="F49" s="7">
        <v>43586868.298914</v>
      </c>
      <c r="G49" s="7"/>
      <c r="H49" s="44">
        <f t="shared" si="10"/>
        <v>91.465027601476422</v>
      </c>
      <c r="I49" s="44">
        <f t="shared" si="11"/>
        <v>100</v>
      </c>
      <c r="K49" s="292">
        <f t="shared" si="2"/>
        <v>91.465027601476422</v>
      </c>
      <c r="L49" s="292">
        <f t="shared" si="3"/>
        <v>100</v>
      </c>
      <c r="M49" s="292" t="str">
        <f t="shared" si="4"/>
        <v>si</v>
      </c>
      <c r="N49" s="292" t="str">
        <f t="shared" si="5"/>
        <v>si</v>
      </c>
      <c r="O49" s="292"/>
      <c r="P49" s="293">
        <f t="shared" si="6"/>
        <v>0</v>
      </c>
      <c r="Q49" s="293">
        <f t="shared" si="7"/>
        <v>0</v>
      </c>
      <c r="R49" s="227"/>
      <c r="S49" s="113">
        <f t="shared" si="8"/>
        <v>-4067267.3220000044</v>
      </c>
      <c r="T49" s="113">
        <f t="shared" si="9"/>
        <v>0</v>
      </c>
    </row>
    <row r="50" spans="1:20" ht="12" customHeight="1">
      <c r="A50" s="87" t="s">
        <v>288</v>
      </c>
      <c r="B50" s="88" t="s">
        <v>69</v>
      </c>
      <c r="C50" s="7">
        <v>971999860.19420528</v>
      </c>
      <c r="D50" s="7">
        <v>1061678281.2614633</v>
      </c>
      <c r="E50" s="7">
        <v>1011133811.6786909</v>
      </c>
      <c r="F50" s="7">
        <v>1011133811.6786909</v>
      </c>
      <c r="G50" s="7"/>
      <c r="H50" s="44">
        <f t="shared" si="10"/>
        <v>95.239191525824893</v>
      </c>
      <c r="I50" s="44">
        <f t="shared" si="11"/>
        <v>100</v>
      </c>
      <c r="K50" s="292">
        <f t="shared" si="2"/>
        <v>95.239191525824893</v>
      </c>
      <c r="L50" s="292">
        <f t="shared" si="3"/>
        <v>100</v>
      </c>
      <c r="M50" s="292" t="str">
        <f t="shared" si="4"/>
        <v>si</v>
      </c>
      <c r="N50" s="292" t="str">
        <f t="shared" si="5"/>
        <v>si</v>
      </c>
      <c r="O50" s="292"/>
      <c r="P50" s="293">
        <f t="shared" si="6"/>
        <v>0</v>
      </c>
      <c r="Q50" s="293">
        <f t="shared" si="7"/>
        <v>0</v>
      </c>
      <c r="R50" s="227"/>
      <c r="S50" s="113">
        <f t="shared" si="8"/>
        <v>-50544469.582772374</v>
      </c>
      <c r="T50" s="113">
        <f t="shared" si="9"/>
        <v>0</v>
      </c>
    </row>
    <row r="51" spans="1:20" ht="12" customHeight="1">
      <c r="A51" s="87" t="s">
        <v>731</v>
      </c>
      <c r="B51" s="88" t="s">
        <v>730</v>
      </c>
      <c r="C51" s="7">
        <v>137553061.17048004</v>
      </c>
      <c r="D51" s="7">
        <v>177563508.006515</v>
      </c>
      <c r="E51" s="7">
        <v>157826228.80854699</v>
      </c>
      <c r="F51" s="7">
        <v>157826228.80854699</v>
      </c>
      <c r="G51" s="7"/>
      <c r="H51" s="44">
        <f t="shared" si="10"/>
        <v>88.884383159830435</v>
      </c>
      <c r="I51" s="44">
        <f t="shared" si="11"/>
        <v>100</v>
      </c>
      <c r="K51" s="292">
        <f t="shared" si="2"/>
        <v>88.884383159830435</v>
      </c>
      <c r="L51" s="292">
        <f t="shared" si="3"/>
        <v>100</v>
      </c>
      <c r="M51" s="292" t="str">
        <f t="shared" si="4"/>
        <v>si</v>
      </c>
      <c r="N51" s="292" t="str">
        <f t="shared" si="5"/>
        <v>si</v>
      </c>
      <c r="O51" s="292"/>
      <c r="P51" s="293">
        <f t="shared" si="6"/>
        <v>0</v>
      </c>
      <c r="Q51" s="293">
        <f t="shared" si="7"/>
        <v>0</v>
      </c>
      <c r="R51" s="227"/>
      <c r="S51" s="113">
        <f t="shared" si="8"/>
        <v>-19737279.197968006</v>
      </c>
      <c r="T51" s="113">
        <f t="shared" si="9"/>
        <v>0</v>
      </c>
    </row>
    <row r="52" spans="1:20" ht="12" customHeight="1">
      <c r="A52" s="87" t="s">
        <v>729</v>
      </c>
      <c r="B52" s="88" t="s">
        <v>552</v>
      </c>
      <c r="C52" s="7">
        <v>3689449267.9205503</v>
      </c>
      <c r="D52" s="7">
        <v>3341337737.9760704</v>
      </c>
      <c r="E52" s="7">
        <v>2824764102.9576287</v>
      </c>
      <c r="F52" s="7">
        <v>2824764102.9576287</v>
      </c>
      <c r="G52" s="7"/>
      <c r="H52" s="44">
        <f t="shared" si="10"/>
        <v>84.539915580897159</v>
      </c>
      <c r="I52" s="44">
        <f t="shared" si="11"/>
        <v>100</v>
      </c>
      <c r="K52" s="292">
        <f t="shared" si="2"/>
        <v>84.539915580897159</v>
      </c>
      <c r="L52" s="292">
        <f t="shared" si="3"/>
        <v>100</v>
      </c>
      <c r="M52" s="292" t="str">
        <f t="shared" si="4"/>
        <v>si</v>
      </c>
      <c r="N52" s="292" t="str">
        <f t="shared" si="5"/>
        <v>si</v>
      </c>
      <c r="O52" s="292"/>
      <c r="P52" s="293">
        <f t="shared" si="6"/>
        <v>0</v>
      </c>
      <c r="Q52" s="293">
        <f t="shared" si="7"/>
        <v>0</v>
      </c>
      <c r="R52" s="227"/>
      <c r="S52" s="113">
        <f t="shared" si="8"/>
        <v>-516573635.01844168</v>
      </c>
      <c r="T52" s="113">
        <f t="shared" si="9"/>
        <v>0</v>
      </c>
    </row>
    <row r="53" spans="1:20" ht="12" customHeight="1">
      <c r="A53" s="90" t="s">
        <v>224</v>
      </c>
      <c r="B53" s="90"/>
      <c r="C53" s="186">
        <f>SUM(C54:C56)</f>
        <v>1409747064.0473909</v>
      </c>
      <c r="D53" s="186">
        <f>SUM(D54:D56)</f>
        <v>1618001792.1787331</v>
      </c>
      <c r="E53" s="186">
        <f>SUM(E54:E56)</f>
        <v>1207160349.2993212</v>
      </c>
      <c r="F53" s="186">
        <f>SUM(F54:F56)</f>
        <v>1172767139.681071</v>
      </c>
      <c r="G53" s="186"/>
      <c r="H53" s="69">
        <f t="shared" si="10"/>
        <v>72.482437618432556</v>
      </c>
      <c r="I53" s="69">
        <f t="shared" si="11"/>
        <v>97.150899659832831</v>
      </c>
      <c r="K53" s="292">
        <f t="shared" si="2"/>
        <v>72.482437618432556</v>
      </c>
      <c r="L53" s="292">
        <f t="shared" si="3"/>
        <v>97.150899659832831</v>
      </c>
      <c r="M53" s="292" t="str">
        <f t="shared" si="4"/>
        <v>si</v>
      </c>
      <c r="N53" s="292" t="str">
        <f t="shared" si="5"/>
        <v>si</v>
      </c>
      <c r="O53" s="292"/>
      <c r="P53" s="293">
        <f t="shared" si="6"/>
        <v>0</v>
      </c>
      <c r="Q53" s="293">
        <f t="shared" si="7"/>
        <v>0</v>
      </c>
      <c r="R53" s="227"/>
      <c r="S53" s="113">
        <f t="shared" si="8"/>
        <v>-410841442.87941194</v>
      </c>
      <c r="T53" s="113">
        <f t="shared" si="9"/>
        <v>-34393209.618250132</v>
      </c>
    </row>
    <row r="54" spans="1:20" ht="12" customHeight="1">
      <c r="A54" s="87" t="s">
        <v>272</v>
      </c>
      <c r="B54" s="88" t="s">
        <v>97</v>
      </c>
      <c r="C54" s="7">
        <v>73944799.997759998</v>
      </c>
      <c r="D54" s="7">
        <v>72909572.797791362</v>
      </c>
      <c r="E54" s="7">
        <v>70629238.011608377</v>
      </c>
      <c r="F54" s="7">
        <v>70110317.585381374</v>
      </c>
      <c r="G54" s="7"/>
      <c r="H54" s="44">
        <f t="shared" si="10"/>
        <v>96.160647902610137</v>
      </c>
      <c r="I54" s="44">
        <f t="shared" si="11"/>
        <v>99.265289502143972</v>
      </c>
      <c r="K54" s="292">
        <f t="shared" si="2"/>
        <v>96.160647902610137</v>
      </c>
      <c r="L54" s="292">
        <f t="shared" si="3"/>
        <v>99.265289502143972</v>
      </c>
      <c r="M54" s="292" t="str">
        <f t="shared" si="4"/>
        <v>si</v>
      </c>
      <c r="N54" s="292" t="str">
        <f t="shared" si="5"/>
        <v>si</v>
      </c>
      <c r="O54" s="292"/>
      <c r="P54" s="293">
        <f t="shared" si="6"/>
        <v>0</v>
      </c>
      <c r="Q54" s="293">
        <f t="shared" si="7"/>
        <v>0</v>
      </c>
      <c r="R54" s="227"/>
      <c r="S54" s="113">
        <f t="shared" si="8"/>
        <v>-2280334.7861829847</v>
      </c>
      <c r="T54" s="113">
        <f t="shared" si="9"/>
        <v>-518920.42622700334</v>
      </c>
    </row>
    <row r="55" spans="1:20" ht="12" customHeight="1">
      <c r="A55" s="87" t="s">
        <v>323</v>
      </c>
      <c r="B55" s="88" t="s">
        <v>99</v>
      </c>
      <c r="C55" s="7">
        <v>797838377.51815057</v>
      </c>
      <c r="D55" s="7">
        <v>994707576.2672056</v>
      </c>
      <c r="E55" s="7">
        <v>726634740.28227925</v>
      </c>
      <c r="F55" s="7">
        <v>698295801.12634838</v>
      </c>
      <c r="G55" s="7"/>
      <c r="H55" s="44">
        <f t="shared" si="10"/>
        <v>70.201114155258736</v>
      </c>
      <c r="I55" s="44">
        <f t="shared" si="11"/>
        <v>96.099974638575375</v>
      </c>
      <c r="K55" s="292">
        <f t="shared" si="2"/>
        <v>70.201114155258736</v>
      </c>
      <c r="L55" s="292">
        <f t="shared" si="3"/>
        <v>96.099974638575375</v>
      </c>
      <c r="M55" s="292" t="str">
        <f t="shared" si="4"/>
        <v>si</v>
      </c>
      <c r="N55" s="292" t="str">
        <f t="shared" si="5"/>
        <v>si</v>
      </c>
      <c r="O55" s="292"/>
      <c r="P55" s="293">
        <f t="shared" si="6"/>
        <v>0</v>
      </c>
      <c r="Q55" s="293">
        <f t="shared" si="7"/>
        <v>0</v>
      </c>
      <c r="R55" s="227"/>
      <c r="S55" s="113">
        <f t="shared" si="8"/>
        <v>-268072835.98492634</v>
      </c>
      <c r="T55" s="113">
        <f t="shared" si="9"/>
        <v>-28338939.155930877</v>
      </c>
    </row>
    <row r="56" spans="1:20" ht="12" customHeight="1">
      <c r="A56" s="87" t="s">
        <v>322</v>
      </c>
      <c r="B56" s="88" t="s">
        <v>321</v>
      </c>
      <c r="C56" s="7">
        <v>537963886.53148019</v>
      </c>
      <c r="D56" s="7">
        <v>550384643.11373615</v>
      </c>
      <c r="E56" s="7">
        <v>409896371.00543368</v>
      </c>
      <c r="F56" s="7">
        <v>404361020.96934122</v>
      </c>
      <c r="G56" s="7"/>
      <c r="H56" s="44">
        <f t="shared" si="10"/>
        <v>73.468805139932044</v>
      </c>
      <c r="I56" s="44">
        <f t="shared" si="11"/>
        <v>98.649573300072205</v>
      </c>
      <c r="K56" s="292">
        <f t="shared" si="2"/>
        <v>73.468805139932044</v>
      </c>
      <c r="L56" s="292">
        <f t="shared" si="3"/>
        <v>98.649573300072205</v>
      </c>
      <c r="M56" s="292" t="str">
        <f t="shared" si="4"/>
        <v>si</v>
      </c>
      <c r="N56" s="292" t="str">
        <f t="shared" si="5"/>
        <v>si</v>
      </c>
      <c r="O56" s="292"/>
      <c r="P56" s="293">
        <f t="shared" si="6"/>
        <v>0</v>
      </c>
      <c r="Q56" s="293">
        <f t="shared" si="7"/>
        <v>0</v>
      </c>
      <c r="R56" s="227"/>
      <c r="S56" s="113">
        <f t="shared" si="8"/>
        <v>-140488272.10830247</v>
      </c>
      <c r="T56" s="113">
        <f t="shared" si="9"/>
        <v>-5535350.0360924602</v>
      </c>
    </row>
    <row r="57" spans="1:20" ht="12" customHeight="1">
      <c r="A57" s="90" t="s">
        <v>317</v>
      </c>
      <c r="B57" s="90"/>
      <c r="C57" s="186">
        <f>SUM(C58:C65)</f>
        <v>3244452437.298151</v>
      </c>
      <c r="D57" s="186">
        <f>SUM(D58:D65)</f>
        <v>2033050585.6740849</v>
      </c>
      <c r="E57" s="186">
        <f>SUM(E58:E65)</f>
        <v>1731904718.9812765</v>
      </c>
      <c r="F57" s="186">
        <f>SUM(F58:F65)</f>
        <v>1687338050.8795304</v>
      </c>
      <c r="G57" s="186"/>
      <c r="H57" s="69">
        <f t="shared" si="10"/>
        <v>82.995379592095645</v>
      </c>
      <c r="I57" s="69">
        <f t="shared" si="11"/>
        <v>97.426725176431148</v>
      </c>
      <c r="J57" s="191"/>
      <c r="K57" s="292">
        <f t="shared" si="2"/>
        <v>82.995379592095645</v>
      </c>
      <c r="L57" s="292">
        <f t="shared" si="3"/>
        <v>97.426725176431148</v>
      </c>
      <c r="M57" s="292" t="str">
        <f t="shared" si="4"/>
        <v>si</v>
      </c>
      <c r="N57" s="292" t="str">
        <f t="shared" si="5"/>
        <v>si</v>
      </c>
      <c r="O57" s="292"/>
      <c r="P57" s="293">
        <f t="shared" si="6"/>
        <v>0</v>
      </c>
      <c r="Q57" s="293">
        <f t="shared" si="7"/>
        <v>0</v>
      </c>
      <c r="R57" s="227"/>
      <c r="S57" s="113">
        <f t="shared" si="8"/>
        <v>-301145866.69280839</v>
      </c>
      <c r="T57" s="113">
        <f t="shared" si="9"/>
        <v>-44566668.101746082</v>
      </c>
    </row>
    <row r="58" spans="1:20">
      <c r="A58" s="190" t="s">
        <v>728</v>
      </c>
      <c r="B58" s="88" t="s">
        <v>727</v>
      </c>
      <c r="C58" s="7">
        <v>1149197672.0181513</v>
      </c>
      <c r="D58" s="7">
        <v>475136069.83818507</v>
      </c>
      <c r="E58" s="7">
        <v>252500428.81377694</v>
      </c>
      <c r="F58" s="7">
        <v>245023907.39263019</v>
      </c>
      <c r="G58" s="7"/>
      <c r="H58" s="44">
        <f t="shared" si="10"/>
        <v>51.569207843150465</v>
      </c>
      <c r="I58" s="44">
        <f t="shared" si="11"/>
        <v>97.039006445941197</v>
      </c>
      <c r="K58" s="292">
        <f t="shared" si="2"/>
        <v>51.569207843150465</v>
      </c>
      <c r="L58" s="292">
        <f t="shared" si="3"/>
        <v>97.039006445941197</v>
      </c>
      <c r="M58" s="292" t="str">
        <f t="shared" si="4"/>
        <v>si</v>
      </c>
      <c r="N58" s="292" t="str">
        <f t="shared" si="5"/>
        <v>si</v>
      </c>
      <c r="O58" s="292"/>
      <c r="P58" s="293">
        <f t="shared" si="6"/>
        <v>0</v>
      </c>
      <c r="Q58" s="293">
        <f t="shared" si="7"/>
        <v>0</v>
      </c>
      <c r="R58" s="227"/>
      <c r="S58" s="113">
        <f t="shared" si="8"/>
        <v>-222635641.02440813</v>
      </c>
      <c r="T58" s="113">
        <f t="shared" si="9"/>
        <v>-7476521.4211467505</v>
      </c>
    </row>
    <row r="59" spans="1:20" ht="12" customHeight="1">
      <c r="A59" s="87" t="s">
        <v>269</v>
      </c>
      <c r="B59" s="88" t="s">
        <v>316</v>
      </c>
      <c r="C59" s="7">
        <v>454290</v>
      </c>
      <c r="D59" s="7">
        <v>307389.68</v>
      </c>
      <c r="E59" s="7">
        <v>273337.69620000001</v>
      </c>
      <c r="F59" s="7">
        <v>271337.69620000001</v>
      </c>
      <c r="G59" s="7"/>
      <c r="H59" s="44">
        <f t="shared" si="10"/>
        <v>88.271569884844553</v>
      </c>
      <c r="I59" s="44">
        <f t="shared" si="11"/>
        <v>99.26830436203845</v>
      </c>
      <c r="K59" s="292">
        <f t="shared" si="2"/>
        <v>88.271569884844553</v>
      </c>
      <c r="L59" s="292">
        <f t="shared" si="3"/>
        <v>99.26830436203845</v>
      </c>
      <c r="M59" s="292" t="str">
        <f t="shared" si="4"/>
        <v>si</v>
      </c>
      <c r="N59" s="292" t="str">
        <f t="shared" si="5"/>
        <v>si</v>
      </c>
      <c r="O59" s="292"/>
      <c r="P59" s="293">
        <f t="shared" si="6"/>
        <v>0</v>
      </c>
      <c r="Q59" s="293">
        <f t="shared" si="7"/>
        <v>0</v>
      </c>
      <c r="R59" s="227"/>
      <c r="S59" s="113">
        <f t="shared" si="8"/>
        <v>-34051.983799999987</v>
      </c>
      <c r="T59" s="113">
        <f t="shared" si="9"/>
        <v>-2000</v>
      </c>
    </row>
    <row r="60" spans="1:20" ht="12" customHeight="1">
      <c r="A60" s="87" t="s">
        <v>315</v>
      </c>
      <c r="B60" s="88" t="s">
        <v>314</v>
      </c>
      <c r="C60" s="7">
        <v>47510986.950000003</v>
      </c>
      <c r="D60" s="7">
        <v>45604383.8292</v>
      </c>
      <c r="E60" s="7">
        <v>44323328.708400004</v>
      </c>
      <c r="F60" s="7">
        <v>39783630.8499</v>
      </c>
      <c r="G60" s="7"/>
      <c r="H60" s="44">
        <f t="shared" si="10"/>
        <v>87.236417882324218</v>
      </c>
      <c r="I60" s="44">
        <f t="shared" si="11"/>
        <v>89.757768672189869</v>
      </c>
      <c r="K60" s="292">
        <f t="shared" si="2"/>
        <v>87.236417882324218</v>
      </c>
      <c r="L60" s="292">
        <f t="shared" si="3"/>
        <v>89.757768672189869</v>
      </c>
      <c r="M60" s="292" t="str">
        <f t="shared" si="4"/>
        <v>si</v>
      </c>
      <c r="N60" s="292" t="str">
        <f t="shared" si="5"/>
        <v>si</v>
      </c>
      <c r="O60" s="292"/>
      <c r="P60" s="293">
        <f t="shared" si="6"/>
        <v>0</v>
      </c>
      <c r="Q60" s="293">
        <f t="shared" si="7"/>
        <v>0</v>
      </c>
      <c r="R60" s="227"/>
      <c r="S60" s="113">
        <f t="shared" si="8"/>
        <v>-1281055.120799996</v>
      </c>
      <c r="T60" s="113">
        <f t="shared" si="9"/>
        <v>-4539697.8585000038</v>
      </c>
    </row>
    <row r="61" spans="1:20">
      <c r="A61" s="87" t="s">
        <v>313</v>
      </c>
      <c r="B61" s="88" t="s">
        <v>52</v>
      </c>
      <c r="C61" s="7">
        <v>76590617.219999999</v>
      </c>
      <c r="D61" s="7">
        <v>7378421.6272</v>
      </c>
      <c r="E61" s="7">
        <v>6955597.0314999996</v>
      </c>
      <c r="F61" s="7">
        <v>0</v>
      </c>
      <c r="G61" s="7"/>
      <c r="H61" s="44">
        <f t="shared" si="10"/>
        <v>0</v>
      </c>
      <c r="I61" s="44">
        <f t="shared" si="11"/>
        <v>0</v>
      </c>
      <c r="K61" s="292">
        <f t="shared" si="2"/>
        <v>0</v>
      </c>
      <c r="L61" s="292">
        <f t="shared" si="3"/>
        <v>0</v>
      </c>
      <c r="M61" s="292" t="str">
        <f t="shared" si="4"/>
        <v>si</v>
      </c>
      <c r="N61" s="292" t="str">
        <f t="shared" si="5"/>
        <v>si</v>
      </c>
      <c r="O61" s="292"/>
      <c r="P61" s="293">
        <f t="shared" si="6"/>
        <v>0</v>
      </c>
      <c r="Q61" s="293">
        <f t="shared" si="7"/>
        <v>0</v>
      </c>
      <c r="R61" s="227"/>
      <c r="S61" s="113">
        <f t="shared" si="8"/>
        <v>-422824.59570000041</v>
      </c>
      <c r="T61" s="113">
        <f t="shared" si="9"/>
        <v>-6955597.0314999996</v>
      </c>
    </row>
    <row r="62" spans="1:20" ht="16.5">
      <c r="A62" s="87" t="s">
        <v>726</v>
      </c>
      <c r="B62" s="189" t="s">
        <v>725</v>
      </c>
      <c r="C62" s="7">
        <v>364921504.60999978</v>
      </c>
      <c r="D62" s="7">
        <v>361021504.60999978</v>
      </c>
      <c r="E62" s="7">
        <v>336067048.15189993</v>
      </c>
      <c r="F62" s="7">
        <v>312204125.58529997</v>
      </c>
      <c r="G62" s="188"/>
      <c r="H62" s="44">
        <f t="shared" si="10"/>
        <v>86.477985825959124</v>
      </c>
      <c r="I62" s="44">
        <f t="shared" si="11"/>
        <v>92.899356632009315</v>
      </c>
      <c r="K62" s="292">
        <f t="shared" si="2"/>
        <v>86.477985825959124</v>
      </c>
      <c r="L62" s="292">
        <f t="shared" si="3"/>
        <v>92.899356632009315</v>
      </c>
      <c r="M62" s="292" t="str">
        <f t="shared" si="4"/>
        <v>si</v>
      </c>
      <c r="N62" s="292" t="str">
        <f t="shared" si="5"/>
        <v>si</v>
      </c>
      <c r="O62" s="292"/>
      <c r="P62" s="293">
        <f t="shared" si="6"/>
        <v>0</v>
      </c>
      <c r="Q62" s="293">
        <f t="shared" si="7"/>
        <v>0</v>
      </c>
      <c r="R62" s="227"/>
      <c r="S62" s="113">
        <f t="shared" si="8"/>
        <v>-24954456.458099842</v>
      </c>
      <c r="T62" s="113">
        <f t="shared" si="9"/>
        <v>-23862922.566599965</v>
      </c>
    </row>
    <row r="63" spans="1:20">
      <c r="A63" s="87" t="s">
        <v>312</v>
      </c>
      <c r="B63" s="78" t="s">
        <v>311</v>
      </c>
      <c r="C63" s="7">
        <v>722318564.79999995</v>
      </c>
      <c r="D63" s="7">
        <v>875304464.31399989</v>
      </c>
      <c r="E63" s="7">
        <v>870670424.27399993</v>
      </c>
      <c r="F63" s="7">
        <v>868945154.71399999</v>
      </c>
      <c r="G63" s="188"/>
      <c r="H63" s="44">
        <f t="shared" si="10"/>
        <v>99.273474561222102</v>
      </c>
      <c r="I63" s="44">
        <f t="shared" si="11"/>
        <v>99.801845852127286</v>
      </c>
      <c r="K63" s="292">
        <f t="shared" si="2"/>
        <v>99.273474561222102</v>
      </c>
      <c r="L63" s="292">
        <f t="shared" si="3"/>
        <v>99.801845852127286</v>
      </c>
      <c r="M63" s="292" t="str">
        <f t="shared" si="4"/>
        <v>si</v>
      </c>
      <c r="N63" s="292" t="str">
        <f t="shared" si="5"/>
        <v>si</v>
      </c>
      <c r="O63" s="292"/>
      <c r="P63" s="293">
        <f t="shared" si="6"/>
        <v>0</v>
      </c>
      <c r="Q63" s="293">
        <f t="shared" si="7"/>
        <v>0</v>
      </c>
      <c r="R63" s="227"/>
      <c r="S63" s="113">
        <f t="shared" si="8"/>
        <v>-4634040.0399999619</v>
      </c>
      <c r="T63" s="113">
        <f t="shared" si="9"/>
        <v>-1725269.5599999428</v>
      </c>
    </row>
    <row r="64" spans="1:20">
      <c r="A64" s="87" t="s">
        <v>310</v>
      </c>
      <c r="B64" s="88" t="s">
        <v>724</v>
      </c>
      <c r="C64" s="7">
        <v>14857827.200000001</v>
      </c>
      <c r="D64" s="7">
        <v>11932092</v>
      </c>
      <c r="E64" s="7">
        <v>11298294.544</v>
      </c>
      <c r="F64" s="7">
        <v>11293634.879999999</v>
      </c>
      <c r="G64" s="7"/>
      <c r="H64" s="44">
        <f t="shared" si="10"/>
        <v>94.649244072204596</v>
      </c>
      <c r="I64" s="44">
        <f t="shared" si="11"/>
        <v>99.958757810908054</v>
      </c>
      <c r="K64" s="292">
        <f t="shared" si="2"/>
        <v>94.649244072204596</v>
      </c>
      <c r="L64" s="292">
        <f t="shared" si="3"/>
        <v>99.958757810908054</v>
      </c>
      <c r="M64" s="292" t="str">
        <f t="shared" si="4"/>
        <v>si</v>
      </c>
      <c r="N64" s="292" t="str">
        <f t="shared" si="5"/>
        <v>si</v>
      </c>
      <c r="O64" s="292"/>
      <c r="P64" s="293">
        <f t="shared" si="6"/>
        <v>0</v>
      </c>
      <c r="Q64" s="293">
        <f t="shared" si="7"/>
        <v>0</v>
      </c>
      <c r="R64" s="227"/>
      <c r="S64" s="113">
        <f t="shared" si="8"/>
        <v>-633797.45600000024</v>
      </c>
      <c r="T64" s="113">
        <f t="shared" si="9"/>
        <v>-4659.6640000008047</v>
      </c>
    </row>
    <row r="65" spans="1:20">
      <c r="A65" s="87" t="s">
        <v>723</v>
      </c>
      <c r="B65" s="88" t="s">
        <v>722</v>
      </c>
      <c r="C65" s="7">
        <v>868600974.5</v>
      </c>
      <c r="D65" s="7">
        <v>256366259.7755</v>
      </c>
      <c r="E65" s="7">
        <v>209816259.7615</v>
      </c>
      <c r="F65" s="7">
        <v>209816259.7615</v>
      </c>
      <c r="G65" s="7"/>
      <c r="H65" s="44">
        <f t="shared" si="10"/>
        <v>81.842384386009357</v>
      </c>
      <c r="I65" s="44">
        <f t="shared" si="11"/>
        <v>100</v>
      </c>
      <c r="K65" s="292">
        <f t="shared" si="2"/>
        <v>81.842384386009357</v>
      </c>
      <c r="L65" s="292">
        <f t="shared" si="3"/>
        <v>100</v>
      </c>
      <c r="M65" s="292" t="str">
        <f t="shared" si="4"/>
        <v>si</v>
      </c>
      <c r="N65" s="292" t="str">
        <f t="shared" si="5"/>
        <v>si</v>
      </c>
      <c r="O65" s="292"/>
      <c r="P65" s="293">
        <f t="shared" si="6"/>
        <v>0</v>
      </c>
      <c r="Q65" s="293">
        <f t="shared" si="7"/>
        <v>0</v>
      </c>
      <c r="R65" s="227"/>
      <c r="S65" s="113">
        <f t="shared" si="8"/>
        <v>-46550000.013999999</v>
      </c>
      <c r="T65" s="113">
        <f t="shared" si="9"/>
        <v>0</v>
      </c>
    </row>
    <row r="66" spans="1:20">
      <c r="A66" s="90" t="s">
        <v>165</v>
      </c>
      <c r="B66" s="90"/>
      <c r="C66" s="186">
        <f>C67</f>
        <v>3305533930</v>
      </c>
      <c r="D66" s="186">
        <f>D67</f>
        <v>3305533930</v>
      </c>
      <c r="E66" s="186">
        <f>E67</f>
        <v>2280710600</v>
      </c>
      <c r="F66" s="186">
        <f>F67</f>
        <v>2280710600</v>
      </c>
      <c r="G66" s="186"/>
      <c r="H66" s="69">
        <f t="shared" si="10"/>
        <v>68.996738448242155</v>
      </c>
      <c r="I66" s="69">
        <f t="shared" si="11"/>
        <v>100</v>
      </c>
      <c r="K66" s="292">
        <f t="shared" si="2"/>
        <v>68.996738448242155</v>
      </c>
      <c r="L66" s="292">
        <f t="shared" si="3"/>
        <v>100</v>
      </c>
      <c r="M66" s="292" t="str">
        <f t="shared" si="4"/>
        <v>si</v>
      </c>
      <c r="N66" s="292" t="str">
        <f t="shared" si="5"/>
        <v>si</v>
      </c>
      <c r="O66" s="292"/>
      <c r="P66" s="293">
        <f t="shared" si="6"/>
        <v>0</v>
      </c>
      <c r="Q66" s="293">
        <f t="shared" si="7"/>
        <v>0</v>
      </c>
      <c r="R66" s="227"/>
      <c r="S66" s="113">
        <f t="shared" si="8"/>
        <v>-1024823330</v>
      </c>
      <c r="T66" s="113">
        <f t="shared" si="9"/>
        <v>0</v>
      </c>
    </row>
    <row r="67" spans="1:20">
      <c r="A67" s="87" t="s">
        <v>721</v>
      </c>
      <c r="B67" s="88" t="s">
        <v>164</v>
      </c>
      <c r="C67" s="7">
        <v>3305533930</v>
      </c>
      <c r="D67" s="7">
        <v>3305533930</v>
      </c>
      <c r="E67" s="7">
        <v>2280710600</v>
      </c>
      <c r="F67" s="7">
        <v>2280710600</v>
      </c>
      <c r="G67" s="7"/>
      <c r="H67" s="44">
        <f t="shared" si="10"/>
        <v>68.996738448242155</v>
      </c>
      <c r="I67" s="44">
        <f t="shared" si="11"/>
        <v>100</v>
      </c>
      <c r="K67" s="292">
        <f t="shared" si="2"/>
        <v>68.996738448242155</v>
      </c>
      <c r="L67" s="292">
        <f t="shared" si="3"/>
        <v>100</v>
      </c>
      <c r="M67" s="292" t="str">
        <f t="shared" si="4"/>
        <v>si</v>
      </c>
      <c r="N67" s="292" t="str">
        <f t="shared" si="5"/>
        <v>si</v>
      </c>
      <c r="O67" s="292"/>
      <c r="P67" s="293">
        <f t="shared" si="6"/>
        <v>0</v>
      </c>
      <c r="Q67" s="293">
        <f t="shared" si="7"/>
        <v>0</v>
      </c>
      <c r="R67" s="227"/>
      <c r="S67" s="113">
        <f t="shared" si="8"/>
        <v>-1024823330</v>
      </c>
      <c r="T67" s="113">
        <f t="shared" si="9"/>
        <v>0</v>
      </c>
    </row>
    <row r="68" spans="1:20">
      <c r="A68" s="90" t="s">
        <v>223</v>
      </c>
      <c r="B68" s="90"/>
      <c r="C68" s="186">
        <f>SUM(C69:C80)</f>
        <v>29120663469.003555</v>
      </c>
      <c r="D68" s="186">
        <f>SUM(D69:D80)</f>
        <v>30811860503.493553</v>
      </c>
      <c r="E68" s="186">
        <f>SUM(E69:E80)</f>
        <v>28113102174.733551</v>
      </c>
      <c r="F68" s="186">
        <f>SUM(F69:F80)</f>
        <v>28099467402.523552</v>
      </c>
      <c r="G68" s="186"/>
      <c r="H68" s="69">
        <f t="shared" si="10"/>
        <v>91.196918794752875</v>
      </c>
      <c r="I68" s="69">
        <f t="shared" si="11"/>
        <v>99.951500292905223</v>
      </c>
      <c r="K68" s="292">
        <f t="shared" si="2"/>
        <v>91.196918794752875</v>
      </c>
      <c r="L68" s="292">
        <f t="shared" si="3"/>
        <v>99.951500292905223</v>
      </c>
      <c r="M68" s="292" t="str">
        <f t="shared" si="4"/>
        <v>si</v>
      </c>
      <c r="N68" s="292" t="str">
        <f t="shared" si="5"/>
        <v>si</v>
      </c>
      <c r="O68" s="292"/>
      <c r="P68" s="293">
        <f t="shared" si="6"/>
        <v>0</v>
      </c>
      <c r="Q68" s="293">
        <f t="shared" si="7"/>
        <v>0</v>
      </c>
      <c r="R68" s="227"/>
      <c r="S68" s="113">
        <f t="shared" si="8"/>
        <v>-2698758328.7600021</v>
      </c>
      <c r="T68" s="113">
        <f t="shared" si="9"/>
        <v>-13634772.209999084</v>
      </c>
    </row>
    <row r="69" spans="1:20">
      <c r="A69" s="87" t="s">
        <v>720</v>
      </c>
      <c r="B69" s="88" t="s">
        <v>162</v>
      </c>
      <c r="C69" s="7">
        <v>26775275.003552828</v>
      </c>
      <c r="D69" s="7">
        <v>26775275.003552835</v>
      </c>
      <c r="E69" s="7">
        <v>26775275.003552835</v>
      </c>
      <c r="F69" s="7">
        <v>26775275.003552835</v>
      </c>
      <c r="G69" s="7"/>
      <c r="H69" s="44">
        <f t="shared" si="10"/>
        <v>100</v>
      </c>
      <c r="I69" s="44">
        <f t="shared" si="11"/>
        <v>100</v>
      </c>
      <c r="K69" s="292">
        <f t="shared" si="2"/>
        <v>100</v>
      </c>
      <c r="L69" s="292">
        <f t="shared" si="3"/>
        <v>100</v>
      </c>
      <c r="M69" s="292" t="str">
        <f t="shared" si="4"/>
        <v>si</v>
      </c>
      <c r="N69" s="292" t="str">
        <f t="shared" si="5"/>
        <v>si</v>
      </c>
      <c r="O69" s="292"/>
      <c r="P69" s="293">
        <f t="shared" si="6"/>
        <v>0</v>
      </c>
      <c r="Q69" s="293">
        <f t="shared" si="7"/>
        <v>0</v>
      </c>
      <c r="R69" s="227"/>
      <c r="S69" s="113">
        <f t="shared" si="8"/>
        <v>0</v>
      </c>
      <c r="T69" s="113">
        <f t="shared" si="9"/>
        <v>0</v>
      </c>
    </row>
    <row r="70" spans="1:20">
      <c r="A70" s="87" t="s">
        <v>719</v>
      </c>
      <c r="B70" s="88" t="s">
        <v>718</v>
      </c>
      <c r="C70" s="7">
        <v>896570394</v>
      </c>
      <c r="D70" s="7">
        <v>761750392</v>
      </c>
      <c r="E70" s="7">
        <v>761750392</v>
      </c>
      <c r="F70" s="7">
        <v>761750392</v>
      </c>
      <c r="G70" s="7"/>
      <c r="H70" s="44">
        <f t="shared" si="10"/>
        <v>100</v>
      </c>
      <c r="I70" s="44">
        <f t="shared" si="11"/>
        <v>100</v>
      </c>
      <c r="K70" s="292">
        <f t="shared" si="2"/>
        <v>100</v>
      </c>
      <c r="L70" s="292">
        <f t="shared" si="3"/>
        <v>100</v>
      </c>
      <c r="M70" s="292" t="str">
        <f t="shared" si="4"/>
        <v>si</v>
      </c>
      <c r="N70" s="292" t="str">
        <f t="shared" si="5"/>
        <v>si</v>
      </c>
      <c r="O70" s="292"/>
      <c r="P70" s="293">
        <f t="shared" si="6"/>
        <v>0</v>
      </c>
      <c r="Q70" s="293">
        <f t="shared" si="7"/>
        <v>0</v>
      </c>
      <c r="R70" s="227"/>
      <c r="S70" s="113">
        <f t="shared" si="8"/>
        <v>0</v>
      </c>
      <c r="T70" s="113">
        <f t="shared" si="9"/>
        <v>0</v>
      </c>
    </row>
    <row r="71" spans="1:20">
      <c r="A71" s="87" t="s">
        <v>290</v>
      </c>
      <c r="B71" s="88" t="s">
        <v>112</v>
      </c>
      <c r="C71" s="7">
        <v>140000000</v>
      </c>
      <c r="D71" s="7">
        <v>66557369</v>
      </c>
      <c r="E71" s="7">
        <v>66557369</v>
      </c>
      <c r="F71" s="7">
        <v>66557369</v>
      </c>
      <c r="G71" s="7"/>
      <c r="H71" s="44">
        <f t="shared" si="10"/>
        <v>100</v>
      </c>
      <c r="I71" s="44">
        <f t="shared" si="11"/>
        <v>100</v>
      </c>
      <c r="K71" s="292">
        <f t="shared" si="2"/>
        <v>100</v>
      </c>
      <c r="L71" s="292">
        <f t="shared" si="3"/>
        <v>100</v>
      </c>
      <c r="M71" s="292" t="str">
        <f t="shared" si="4"/>
        <v>si</v>
      </c>
      <c r="N71" s="292" t="str">
        <f t="shared" si="5"/>
        <v>si</v>
      </c>
      <c r="O71" s="292"/>
      <c r="P71" s="293">
        <f t="shared" si="6"/>
        <v>0</v>
      </c>
      <c r="Q71" s="293">
        <f t="shared" si="7"/>
        <v>0</v>
      </c>
      <c r="R71" s="227"/>
      <c r="S71" s="113">
        <f t="shared" si="8"/>
        <v>0</v>
      </c>
      <c r="T71" s="113">
        <f t="shared" si="9"/>
        <v>0</v>
      </c>
    </row>
    <row r="72" spans="1:20">
      <c r="A72" s="87" t="s">
        <v>717</v>
      </c>
      <c r="B72" s="88" t="s">
        <v>113</v>
      </c>
      <c r="C72" s="7">
        <v>219258317</v>
      </c>
      <c r="D72" s="7">
        <v>219733458</v>
      </c>
      <c r="E72" s="7">
        <v>163754092.07999998</v>
      </c>
      <c r="F72" s="7">
        <v>151374499.87</v>
      </c>
      <c r="G72" s="7"/>
      <c r="H72" s="44">
        <f t="shared" ref="H72:H90" si="12">IFERROR(+F72/D72*100,"n.a")</f>
        <v>68.890054909161819</v>
      </c>
      <c r="I72" s="44">
        <f t="shared" ref="I72:I90" si="13">IFERROR(+F72/E72*100,"n.a.")</f>
        <v>92.440132608135315</v>
      </c>
      <c r="K72" s="292">
        <f t="shared" si="2"/>
        <v>68.890054909161819</v>
      </c>
      <c r="L72" s="292">
        <f t="shared" si="3"/>
        <v>92.440132608135315</v>
      </c>
      <c r="M72" s="292" t="str">
        <f t="shared" si="4"/>
        <v>si</v>
      </c>
      <c r="N72" s="292" t="str">
        <f t="shared" si="5"/>
        <v>si</v>
      </c>
      <c r="O72" s="292"/>
      <c r="P72" s="293">
        <f t="shared" si="6"/>
        <v>0</v>
      </c>
      <c r="Q72" s="293">
        <f t="shared" si="7"/>
        <v>0</v>
      </c>
      <c r="R72" s="227"/>
      <c r="S72" s="113">
        <f t="shared" si="8"/>
        <v>-55979365.920000017</v>
      </c>
      <c r="T72" s="113">
        <f t="shared" si="9"/>
        <v>-12379592.209999979</v>
      </c>
    </row>
    <row r="73" spans="1:20">
      <c r="A73" s="87" t="s">
        <v>716</v>
      </c>
      <c r="B73" s="88" t="s">
        <v>114</v>
      </c>
      <c r="C73" s="7">
        <v>33825057</v>
      </c>
      <c r="D73" s="7">
        <v>34082101</v>
      </c>
      <c r="E73" s="7">
        <v>34082101</v>
      </c>
      <c r="F73" s="7">
        <v>33213781</v>
      </c>
      <c r="G73" s="7"/>
      <c r="H73" s="44">
        <f t="shared" si="12"/>
        <v>97.452269741234559</v>
      </c>
      <c r="I73" s="44">
        <f t="shared" si="13"/>
        <v>97.452269741234559</v>
      </c>
      <c r="K73" s="292">
        <f t="shared" ref="K73:K90" si="14">IFERROR(F73/D73*100,"n.a.")</f>
        <v>97.452269741234559</v>
      </c>
      <c r="L73" s="292">
        <f t="shared" ref="L73:L90" si="15">IFERROR(F73/E73*100,"n.a.")</f>
        <v>97.452269741234559</v>
      </c>
      <c r="M73" s="292" t="str">
        <f t="shared" ref="M73:M90" si="16">IF(K73=H73,"si","no")</f>
        <v>si</v>
      </c>
      <c r="N73" s="292" t="str">
        <f t="shared" ref="N73:N90" si="17">IF(L73=I73,"si","no")</f>
        <v>si</v>
      </c>
      <c r="O73" s="292"/>
      <c r="P73" s="293">
        <f t="shared" ref="P73:P90" si="18">((F73/D73)*100)-H73</f>
        <v>0</v>
      </c>
      <c r="Q73" s="293">
        <f t="shared" ref="Q73:Q90" si="19">((F73/E73)*100)-I73</f>
        <v>0</v>
      </c>
      <c r="R73" s="227"/>
      <c r="S73" s="113">
        <f t="shared" ref="S73:S90" si="20">+E73-D73</f>
        <v>0</v>
      </c>
      <c r="T73" s="113">
        <f t="shared" ref="T73:T90" si="21">F73-E73</f>
        <v>-868320</v>
      </c>
    </row>
    <row r="74" spans="1:20">
      <c r="A74" s="87" t="s">
        <v>715</v>
      </c>
      <c r="B74" s="88" t="s">
        <v>115</v>
      </c>
      <c r="C74" s="7">
        <v>288539532</v>
      </c>
      <c r="D74" s="7">
        <v>182083904.27000001</v>
      </c>
      <c r="E74" s="7">
        <v>43815872</v>
      </c>
      <c r="F74" s="7">
        <v>43815872</v>
      </c>
      <c r="G74" s="7"/>
      <c r="H74" s="44">
        <f t="shared" si="12"/>
        <v>24.063561343142325</v>
      </c>
      <c r="I74" s="44">
        <f t="shared" si="13"/>
        <v>100</v>
      </c>
      <c r="K74" s="292">
        <f t="shared" si="14"/>
        <v>24.063561343142325</v>
      </c>
      <c r="L74" s="292">
        <f t="shared" si="15"/>
        <v>100</v>
      </c>
      <c r="M74" s="292" t="str">
        <f t="shared" si="16"/>
        <v>si</v>
      </c>
      <c r="N74" s="292" t="str">
        <f t="shared" si="17"/>
        <v>si</v>
      </c>
      <c r="O74" s="292"/>
      <c r="P74" s="293">
        <f t="shared" si="18"/>
        <v>0</v>
      </c>
      <c r="Q74" s="293">
        <f t="shared" si="19"/>
        <v>0</v>
      </c>
      <c r="R74" s="227"/>
      <c r="S74" s="113">
        <f t="shared" si="20"/>
        <v>-138268032.27000001</v>
      </c>
      <c r="T74" s="113">
        <f t="shared" si="21"/>
        <v>0</v>
      </c>
    </row>
    <row r="75" spans="1:20">
      <c r="A75" s="87" t="s">
        <v>313</v>
      </c>
      <c r="B75" s="88" t="s">
        <v>52</v>
      </c>
      <c r="C75" s="7">
        <v>231991644</v>
      </c>
      <c r="D75" s="7">
        <v>1046965698.0700001</v>
      </c>
      <c r="E75" s="7">
        <v>1046965698.0700001</v>
      </c>
      <c r="F75" s="7">
        <v>1046965698.0700001</v>
      </c>
      <c r="G75" s="7"/>
      <c r="H75" s="44">
        <f t="shared" si="12"/>
        <v>100</v>
      </c>
      <c r="I75" s="44">
        <f t="shared" si="13"/>
        <v>100</v>
      </c>
      <c r="K75" s="292">
        <f t="shared" si="14"/>
        <v>100</v>
      </c>
      <c r="L75" s="292">
        <f t="shared" si="15"/>
        <v>100</v>
      </c>
      <c r="M75" s="292" t="str">
        <f t="shared" si="16"/>
        <v>si</v>
      </c>
      <c r="N75" s="292" t="str">
        <f t="shared" si="17"/>
        <v>si</v>
      </c>
      <c r="O75" s="292"/>
      <c r="P75" s="293">
        <f t="shared" si="18"/>
        <v>0</v>
      </c>
      <c r="Q75" s="293">
        <f t="shared" si="19"/>
        <v>0</v>
      </c>
      <c r="R75" s="227"/>
      <c r="S75" s="113">
        <f t="shared" si="20"/>
        <v>0</v>
      </c>
      <c r="T75" s="113">
        <f t="shared" si="21"/>
        <v>0</v>
      </c>
    </row>
    <row r="76" spans="1:20">
      <c r="A76" s="87" t="s">
        <v>288</v>
      </c>
      <c r="B76" s="88" t="s">
        <v>186</v>
      </c>
      <c r="C76" s="7">
        <v>12561973794</v>
      </c>
      <c r="D76" s="7">
        <v>7250805114.4699993</v>
      </c>
      <c r="E76" s="7">
        <v>7179191508.8999996</v>
      </c>
      <c r="F76" s="7">
        <v>7179191508.8999996</v>
      </c>
      <c r="G76" s="7"/>
      <c r="H76" s="44">
        <f t="shared" si="12"/>
        <v>99.012335810445592</v>
      </c>
      <c r="I76" s="44">
        <f t="shared" si="13"/>
        <v>100</v>
      </c>
      <c r="K76" s="292">
        <f t="shared" si="14"/>
        <v>99.012335810445592</v>
      </c>
      <c r="L76" s="292">
        <f t="shared" si="15"/>
        <v>100</v>
      </c>
      <c r="M76" s="292" t="str">
        <f t="shared" si="16"/>
        <v>si</v>
      </c>
      <c r="N76" s="292" t="str">
        <f t="shared" si="17"/>
        <v>si</v>
      </c>
      <c r="O76" s="292"/>
      <c r="P76" s="293">
        <f t="shared" si="18"/>
        <v>0</v>
      </c>
      <c r="Q76" s="293">
        <f t="shared" si="19"/>
        <v>0</v>
      </c>
      <c r="R76" s="227"/>
      <c r="S76" s="113">
        <f t="shared" si="20"/>
        <v>-71613605.569999695</v>
      </c>
      <c r="T76" s="113">
        <f t="shared" si="21"/>
        <v>0</v>
      </c>
    </row>
    <row r="77" spans="1:20">
      <c r="A77" s="87" t="s">
        <v>714</v>
      </c>
      <c r="B77" s="88" t="s">
        <v>713</v>
      </c>
      <c r="C77" s="7">
        <v>562428727</v>
      </c>
      <c r="D77" s="7">
        <v>703816251.19999993</v>
      </c>
      <c r="E77" s="7">
        <v>703816251.19999993</v>
      </c>
      <c r="F77" s="7">
        <v>703816251.19999993</v>
      </c>
      <c r="G77" s="7"/>
      <c r="H77" s="44">
        <f t="shared" si="12"/>
        <v>100</v>
      </c>
      <c r="I77" s="44">
        <f t="shared" si="13"/>
        <v>100</v>
      </c>
      <c r="K77" s="292">
        <f t="shared" si="14"/>
        <v>100</v>
      </c>
      <c r="L77" s="292">
        <f t="shared" si="15"/>
        <v>100</v>
      </c>
      <c r="M77" s="292" t="str">
        <f t="shared" si="16"/>
        <v>si</v>
      </c>
      <c r="N77" s="292" t="str">
        <f t="shared" si="17"/>
        <v>si</v>
      </c>
      <c r="O77" s="292"/>
      <c r="P77" s="293">
        <f t="shared" si="18"/>
        <v>0</v>
      </c>
      <c r="Q77" s="293">
        <f t="shared" si="19"/>
        <v>0</v>
      </c>
      <c r="R77" s="227"/>
      <c r="S77" s="113">
        <f t="shared" si="20"/>
        <v>0</v>
      </c>
      <c r="T77" s="113">
        <f t="shared" si="21"/>
        <v>0</v>
      </c>
    </row>
    <row r="78" spans="1:20">
      <c r="A78" s="87" t="s">
        <v>286</v>
      </c>
      <c r="B78" s="88" t="s">
        <v>712</v>
      </c>
      <c r="C78" s="7">
        <v>228451533</v>
      </c>
      <c r="D78" s="7">
        <v>1584670551.48</v>
      </c>
      <c r="E78" s="7">
        <v>1584670551.48</v>
      </c>
      <c r="F78" s="7">
        <v>1584670551.48</v>
      </c>
      <c r="G78" s="7"/>
      <c r="H78" s="44">
        <f t="shared" si="12"/>
        <v>100</v>
      </c>
      <c r="I78" s="44">
        <f t="shared" si="13"/>
        <v>100</v>
      </c>
      <c r="K78" s="292">
        <f t="shared" si="14"/>
        <v>100</v>
      </c>
      <c r="L78" s="292">
        <f t="shared" si="15"/>
        <v>100</v>
      </c>
      <c r="M78" s="292" t="str">
        <f t="shared" si="16"/>
        <v>si</v>
      </c>
      <c r="N78" s="292" t="str">
        <f t="shared" si="17"/>
        <v>si</v>
      </c>
      <c r="O78" s="292"/>
      <c r="P78" s="293">
        <f t="shared" si="18"/>
        <v>0</v>
      </c>
      <c r="Q78" s="293">
        <f t="shared" si="19"/>
        <v>0</v>
      </c>
      <c r="R78" s="227"/>
      <c r="S78" s="113">
        <f t="shared" si="20"/>
        <v>0</v>
      </c>
      <c r="T78" s="113">
        <f t="shared" si="21"/>
        <v>0</v>
      </c>
    </row>
    <row r="79" spans="1:20">
      <c r="A79" s="87" t="s">
        <v>711</v>
      </c>
      <c r="B79" s="88" t="s">
        <v>222</v>
      </c>
      <c r="C79" s="7">
        <v>12958126483</v>
      </c>
      <c r="D79" s="7">
        <v>16038314050</v>
      </c>
      <c r="E79" s="7">
        <v>16038314050</v>
      </c>
      <c r="F79" s="7">
        <v>16038314050</v>
      </c>
      <c r="G79" s="7"/>
      <c r="H79" s="44">
        <f t="shared" si="12"/>
        <v>100</v>
      </c>
      <c r="I79" s="44">
        <f t="shared" si="13"/>
        <v>100</v>
      </c>
      <c r="K79" s="292">
        <f t="shared" si="14"/>
        <v>100</v>
      </c>
      <c r="L79" s="292">
        <f t="shared" si="15"/>
        <v>100</v>
      </c>
      <c r="M79" s="292" t="str">
        <f t="shared" si="16"/>
        <v>si</v>
      </c>
      <c r="N79" s="292" t="str">
        <f t="shared" si="17"/>
        <v>si</v>
      </c>
      <c r="O79" s="292"/>
      <c r="P79" s="293">
        <f t="shared" si="18"/>
        <v>0</v>
      </c>
      <c r="Q79" s="293">
        <f t="shared" si="19"/>
        <v>0</v>
      </c>
      <c r="R79" s="227"/>
      <c r="S79" s="113">
        <f t="shared" si="20"/>
        <v>0</v>
      </c>
      <c r="T79" s="113">
        <f t="shared" si="21"/>
        <v>0</v>
      </c>
    </row>
    <row r="80" spans="1:20">
      <c r="A80" s="87" t="s">
        <v>710</v>
      </c>
      <c r="B80" s="88" t="s">
        <v>709</v>
      </c>
      <c r="C80" s="7">
        <v>972722713</v>
      </c>
      <c r="D80" s="7">
        <v>2896306339</v>
      </c>
      <c r="E80" s="7">
        <v>463409014</v>
      </c>
      <c r="F80" s="7">
        <v>463022154</v>
      </c>
      <c r="G80" s="7"/>
      <c r="H80" s="44">
        <f t="shared" si="12"/>
        <v>15.986642979204554</v>
      </c>
      <c r="I80" s="44">
        <f t="shared" si="13"/>
        <v>99.91651867177535</v>
      </c>
      <c r="K80" s="292">
        <f t="shared" si="14"/>
        <v>15.986642979204554</v>
      </c>
      <c r="L80" s="292">
        <f t="shared" si="15"/>
        <v>99.91651867177535</v>
      </c>
      <c r="M80" s="292" t="str">
        <f t="shared" si="16"/>
        <v>si</v>
      </c>
      <c r="N80" s="292" t="str">
        <f t="shared" si="17"/>
        <v>si</v>
      </c>
      <c r="O80" s="292"/>
      <c r="P80" s="293">
        <f t="shared" si="18"/>
        <v>0</v>
      </c>
      <c r="Q80" s="293">
        <f t="shared" si="19"/>
        <v>0</v>
      </c>
      <c r="R80" s="227"/>
      <c r="S80" s="113">
        <f t="shared" si="20"/>
        <v>-2432897325</v>
      </c>
      <c r="T80" s="113">
        <f t="shared" si="21"/>
        <v>-386860</v>
      </c>
    </row>
    <row r="81" spans="1:20">
      <c r="A81" s="90" t="s">
        <v>218</v>
      </c>
      <c r="B81" s="90"/>
      <c r="C81" s="186">
        <f>SUM(C82)</f>
        <v>150000000</v>
      </c>
      <c r="D81" s="187">
        <f>SUM(D82)</f>
        <v>150000000</v>
      </c>
      <c r="E81" s="187">
        <f>SUM(E82)</f>
        <v>79657165</v>
      </c>
      <c r="F81" s="187">
        <f>SUM(F82)</f>
        <v>79657165</v>
      </c>
      <c r="G81" s="186"/>
      <c r="H81" s="69">
        <f t="shared" si="12"/>
        <v>53.104776666666666</v>
      </c>
      <c r="I81" s="69">
        <f t="shared" si="13"/>
        <v>100</v>
      </c>
      <c r="K81" s="292">
        <f t="shared" si="14"/>
        <v>53.104776666666666</v>
      </c>
      <c r="L81" s="292">
        <f t="shared" si="15"/>
        <v>100</v>
      </c>
      <c r="M81" s="292" t="str">
        <f t="shared" si="16"/>
        <v>si</v>
      </c>
      <c r="N81" s="292" t="str">
        <f t="shared" si="17"/>
        <v>si</v>
      </c>
      <c r="O81" s="292"/>
      <c r="P81" s="293">
        <f t="shared" si="18"/>
        <v>0</v>
      </c>
      <c r="Q81" s="293">
        <f t="shared" si="19"/>
        <v>0</v>
      </c>
      <c r="R81" s="227"/>
      <c r="S81" s="113">
        <f t="shared" si="20"/>
        <v>-70342835</v>
      </c>
      <c r="T81" s="113">
        <f t="shared" si="21"/>
        <v>0</v>
      </c>
    </row>
    <row r="82" spans="1:20">
      <c r="A82" s="87" t="s">
        <v>708</v>
      </c>
      <c r="B82" s="88" t="s">
        <v>707</v>
      </c>
      <c r="C82" s="7">
        <v>150000000</v>
      </c>
      <c r="D82" s="7">
        <v>150000000</v>
      </c>
      <c r="E82" s="7">
        <v>79657165</v>
      </c>
      <c r="F82" s="7">
        <v>79657165</v>
      </c>
      <c r="G82" s="7"/>
      <c r="H82" s="44">
        <f t="shared" si="12"/>
        <v>53.104776666666666</v>
      </c>
      <c r="I82" s="44">
        <f t="shared" si="13"/>
        <v>100</v>
      </c>
      <c r="K82" s="292">
        <f t="shared" si="14"/>
        <v>53.104776666666666</v>
      </c>
      <c r="L82" s="292">
        <f t="shared" si="15"/>
        <v>100</v>
      </c>
      <c r="M82" s="292" t="str">
        <f t="shared" si="16"/>
        <v>si</v>
      </c>
      <c r="N82" s="292" t="str">
        <f t="shared" si="17"/>
        <v>si</v>
      </c>
      <c r="O82" s="292"/>
      <c r="P82" s="293">
        <f t="shared" si="18"/>
        <v>0</v>
      </c>
      <c r="Q82" s="293">
        <f t="shared" si="19"/>
        <v>0</v>
      </c>
      <c r="R82" s="227"/>
      <c r="S82" s="113">
        <f t="shared" si="20"/>
        <v>-70342835</v>
      </c>
      <c r="T82" s="113">
        <f t="shared" si="21"/>
        <v>0</v>
      </c>
    </row>
    <row r="83" spans="1:20" ht="12" customHeight="1">
      <c r="A83" s="90" t="s">
        <v>152</v>
      </c>
      <c r="B83" s="90"/>
      <c r="C83" s="187">
        <f>SUM(C84:C85)</f>
        <v>9847619525.5696278</v>
      </c>
      <c r="D83" s="187">
        <f>SUM(D84:D85)</f>
        <v>9847619525.5696278</v>
      </c>
      <c r="E83" s="187">
        <f>SUM(E84:E85)</f>
        <v>8579138627.9062691</v>
      </c>
      <c r="F83" s="187">
        <f>SUM(F84:F85)</f>
        <v>8579138627.9062691</v>
      </c>
      <c r="G83" s="187"/>
      <c r="H83" s="69">
        <f t="shared" si="12"/>
        <v>87.118908337495043</v>
      </c>
      <c r="I83" s="69">
        <f t="shared" si="13"/>
        <v>100</v>
      </c>
      <c r="K83" s="292">
        <f t="shared" si="14"/>
        <v>87.118908337495043</v>
      </c>
      <c r="L83" s="292">
        <f t="shared" si="15"/>
        <v>100</v>
      </c>
      <c r="M83" s="292" t="str">
        <f t="shared" si="16"/>
        <v>si</v>
      </c>
      <c r="N83" s="292" t="str">
        <f t="shared" si="17"/>
        <v>si</v>
      </c>
      <c r="O83" s="292"/>
      <c r="P83" s="293">
        <f t="shared" si="18"/>
        <v>0</v>
      </c>
      <c r="Q83" s="293">
        <f t="shared" si="19"/>
        <v>0</v>
      </c>
      <c r="R83" s="227"/>
      <c r="S83" s="113">
        <f t="shared" si="20"/>
        <v>-1268480897.6633587</v>
      </c>
      <c r="T83" s="113">
        <f t="shared" si="21"/>
        <v>0</v>
      </c>
    </row>
    <row r="84" spans="1:20" ht="12" customHeight="1">
      <c r="A84" s="87" t="s">
        <v>706</v>
      </c>
      <c r="B84" s="88" t="s">
        <v>705</v>
      </c>
      <c r="C84" s="7">
        <v>7956159889.2997198</v>
      </c>
      <c r="D84" s="7">
        <v>7956159889.2997198</v>
      </c>
      <c r="E84" s="7">
        <v>7160543903.6778564</v>
      </c>
      <c r="F84" s="7">
        <v>7160543903.6778564</v>
      </c>
      <c r="G84" s="7"/>
      <c r="H84" s="44">
        <f t="shared" si="12"/>
        <v>90.000000041579213</v>
      </c>
      <c r="I84" s="44">
        <f t="shared" si="13"/>
        <v>100</v>
      </c>
      <c r="K84" s="292">
        <f t="shared" si="14"/>
        <v>90.000000041579213</v>
      </c>
      <c r="L84" s="292">
        <f t="shared" si="15"/>
        <v>100</v>
      </c>
      <c r="M84" s="292" t="str">
        <f t="shared" si="16"/>
        <v>si</v>
      </c>
      <c r="N84" s="292" t="str">
        <f t="shared" si="17"/>
        <v>si</v>
      </c>
      <c r="O84" s="292"/>
      <c r="P84" s="293">
        <f t="shared" si="18"/>
        <v>0</v>
      </c>
      <c r="Q84" s="293">
        <f t="shared" si="19"/>
        <v>0</v>
      </c>
      <c r="R84" s="227"/>
      <c r="S84" s="113">
        <f t="shared" si="20"/>
        <v>-795615985.62186337</v>
      </c>
      <c r="T84" s="113">
        <f t="shared" si="21"/>
        <v>0</v>
      </c>
    </row>
    <row r="85" spans="1:20" ht="12" customHeight="1">
      <c r="A85" s="87" t="s">
        <v>704</v>
      </c>
      <c r="B85" s="88" t="s">
        <v>149</v>
      </c>
      <c r="C85" s="7">
        <v>1891459636.2699082</v>
      </c>
      <c r="D85" s="7">
        <v>1891459636.2699084</v>
      </c>
      <c r="E85" s="7">
        <v>1418594724.2284122</v>
      </c>
      <c r="F85" s="7">
        <v>1418594724.2284122</v>
      </c>
      <c r="G85" s="7"/>
      <c r="H85" s="44">
        <f t="shared" si="12"/>
        <v>74.999999842765916</v>
      </c>
      <c r="I85" s="44">
        <f t="shared" si="13"/>
        <v>100</v>
      </c>
      <c r="K85" s="292">
        <f t="shared" si="14"/>
        <v>74.999999842765916</v>
      </c>
      <c r="L85" s="292">
        <f t="shared" si="15"/>
        <v>100</v>
      </c>
      <c r="M85" s="292" t="str">
        <f t="shared" si="16"/>
        <v>si</v>
      </c>
      <c r="N85" s="292" t="str">
        <f t="shared" si="17"/>
        <v>si</v>
      </c>
      <c r="O85" s="292"/>
      <c r="P85" s="293">
        <f t="shared" si="18"/>
        <v>0</v>
      </c>
      <c r="Q85" s="293">
        <f t="shared" si="19"/>
        <v>0</v>
      </c>
      <c r="R85" s="227"/>
      <c r="S85" s="113">
        <f t="shared" si="20"/>
        <v>-472864912.04149628</v>
      </c>
      <c r="T85" s="113">
        <f t="shared" si="21"/>
        <v>0</v>
      </c>
    </row>
    <row r="86" spans="1:20" ht="12" customHeight="1">
      <c r="A86" s="90" t="s">
        <v>141</v>
      </c>
      <c r="B86" s="90"/>
      <c r="C86" s="186">
        <f>SUM(C87:C88)</f>
        <v>14715327</v>
      </c>
      <c r="D86" s="186">
        <f>SUM(D87:D88)</f>
        <v>14715327</v>
      </c>
      <c r="E86" s="186">
        <f>SUM(E87:E88)</f>
        <v>10872753</v>
      </c>
      <c r="F86" s="186">
        <f>SUM(F87:F88)</f>
        <v>8411525.4100000001</v>
      </c>
      <c r="G86" s="186"/>
      <c r="H86" s="69">
        <f t="shared" si="12"/>
        <v>57.161661511157725</v>
      </c>
      <c r="I86" s="69">
        <f t="shared" si="13"/>
        <v>77.363344959643626</v>
      </c>
      <c r="K86" s="292">
        <f t="shared" si="14"/>
        <v>57.161661511157725</v>
      </c>
      <c r="L86" s="292">
        <f t="shared" si="15"/>
        <v>77.363344959643626</v>
      </c>
      <c r="M86" s="292" t="str">
        <f t="shared" si="16"/>
        <v>si</v>
      </c>
      <c r="N86" s="292" t="str">
        <f t="shared" si="17"/>
        <v>si</v>
      </c>
      <c r="O86" s="292"/>
      <c r="P86" s="293">
        <f t="shared" si="18"/>
        <v>0</v>
      </c>
      <c r="Q86" s="293">
        <f t="shared" si="19"/>
        <v>0</v>
      </c>
      <c r="R86" s="227"/>
      <c r="S86" s="113">
        <f t="shared" si="20"/>
        <v>-3842574</v>
      </c>
      <c r="T86" s="113">
        <f t="shared" si="21"/>
        <v>-2461227.59</v>
      </c>
    </row>
    <row r="87" spans="1:20" ht="12" customHeight="1">
      <c r="A87" s="87" t="s">
        <v>348</v>
      </c>
      <c r="B87" s="88" t="s">
        <v>703</v>
      </c>
      <c r="C87" s="7">
        <v>5417135</v>
      </c>
      <c r="D87" s="7">
        <v>5417135</v>
      </c>
      <c r="E87" s="7">
        <v>3770721.9999999995</v>
      </c>
      <c r="F87" s="7">
        <v>3449134.66</v>
      </c>
      <c r="G87" s="7"/>
      <c r="H87" s="44">
        <f t="shared" si="12"/>
        <v>63.6708271069486</v>
      </c>
      <c r="I87" s="44">
        <f t="shared" si="13"/>
        <v>91.471465146462677</v>
      </c>
      <c r="K87" s="292">
        <f t="shared" si="14"/>
        <v>63.6708271069486</v>
      </c>
      <c r="L87" s="292">
        <f t="shared" si="15"/>
        <v>91.471465146462677</v>
      </c>
      <c r="M87" s="292" t="str">
        <f t="shared" si="16"/>
        <v>si</v>
      </c>
      <c r="N87" s="292" t="str">
        <f t="shared" si="17"/>
        <v>si</v>
      </c>
      <c r="O87" s="292"/>
      <c r="P87" s="293">
        <f t="shared" si="18"/>
        <v>0</v>
      </c>
      <c r="Q87" s="293">
        <f t="shared" si="19"/>
        <v>0</v>
      </c>
      <c r="R87" s="227"/>
      <c r="S87" s="113">
        <f t="shared" si="20"/>
        <v>-1646413.0000000005</v>
      </c>
      <c r="T87" s="113">
        <f t="shared" si="21"/>
        <v>-321587.33999999939</v>
      </c>
    </row>
    <row r="88" spans="1:20" ht="12" customHeight="1">
      <c r="A88" s="87" t="s">
        <v>345</v>
      </c>
      <c r="B88" s="78" t="s">
        <v>702</v>
      </c>
      <c r="C88" s="7">
        <v>9298192</v>
      </c>
      <c r="D88" s="7">
        <v>9298192</v>
      </c>
      <c r="E88" s="7">
        <v>7102031</v>
      </c>
      <c r="F88" s="7">
        <v>4962390.75</v>
      </c>
      <c r="G88" s="7"/>
      <c r="H88" s="44">
        <f t="shared" si="12"/>
        <v>53.369415796103162</v>
      </c>
      <c r="I88" s="44">
        <f t="shared" si="13"/>
        <v>69.872839896080436</v>
      </c>
      <c r="K88" s="292">
        <f t="shared" si="14"/>
        <v>53.369415796103162</v>
      </c>
      <c r="L88" s="292">
        <f t="shared" si="15"/>
        <v>69.872839896080436</v>
      </c>
      <c r="M88" s="292" t="str">
        <f t="shared" si="16"/>
        <v>si</v>
      </c>
      <c r="N88" s="292" t="str">
        <f t="shared" si="17"/>
        <v>si</v>
      </c>
      <c r="O88" s="292"/>
      <c r="P88" s="293">
        <f t="shared" si="18"/>
        <v>0</v>
      </c>
      <c r="Q88" s="293">
        <f t="shared" si="19"/>
        <v>0</v>
      </c>
      <c r="R88" s="227"/>
      <c r="S88" s="113">
        <f t="shared" si="20"/>
        <v>-2196161</v>
      </c>
      <c r="T88" s="113">
        <f t="shared" si="21"/>
        <v>-2139640.25</v>
      </c>
    </row>
    <row r="89" spans="1:20" ht="12" customHeight="1">
      <c r="A89" s="90" t="s">
        <v>273</v>
      </c>
      <c r="B89" s="71"/>
      <c r="C89" s="186">
        <f>+C90</f>
        <v>30000000</v>
      </c>
      <c r="D89" s="186">
        <f>+D90</f>
        <v>30000000</v>
      </c>
      <c r="E89" s="186">
        <f>+E90</f>
        <v>28000000</v>
      </c>
      <c r="F89" s="186">
        <f>+F90</f>
        <v>28000000</v>
      </c>
      <c r="G89" s="186"/>
      <c r="H89" s="69">
        <f t="shared" si="12"/>
        <v>93.333333333333329</v>
      </c>
      <c r="I89" s="69">
        <f t="shared" si="13"/>
        <v>100</v>
      </c>
      <c r="K89" s="292">
        <f t="shared" si="14"/>
        <v>93.333333333333329</v>
      </c>
      <c r="L89" s="292">
        <f t="shared" si="15"/>
        <v>100</v>
      </c>
      <c r="M89" s="292" t="str">
        <f t="shared" si="16"/>
        <v>si</v>
      </c>
      <c r="N89" s="292" t="str">
        <f t="shared" si="17"/>
        <v>si</v>
      </c>
      <c r="O89" s="292"/>
      <c r="P89" s="293">
        <f t="shared" si="18"/>
        <v>0</v>
      </c>
      <c r="Q89" s="293">
        <f t="shared" si="19"/>
        <v>0</v>
      </c>
      <c r="R89" s="227"/>
      <c r="S89" s="113">
        <f t="shared" si="20"/>
        <v>-2000000</v>
      </c>
      <c r="T89" s="113">
        <f t="shared" si="21"/>
        <v>0</v>
      </c>
    </row>
    <row r="90" spans="1:20" ht="12.75" customHeight="1" thickBot="1">
      <c r="A90" s="17" t="s">
        <v>272</v>
      </c>
      <c r="B90" s="8" t="s">
        <v>271</v>
      </c>
      <c r="C90" s="9">
        <v>30000000</v>
      </c>
      <c r="D90" s="9">
        <v>30000000</v>
      </c>
      <c r="E90" s="9">
        <v>28000000</v>
      </c>
      <c r="F90" s="9">
        <v>28000000</v>
      </c>
      <c r="G90" s="9"/>
      <c r="H90" s="10">
        <f t="shared" si="12"/>
        <v>93.333333333333329</v>
      </c>
      <c r="I90" s="10">
        <f t="shared" si="13"/>
        <v>100</v>
      </c>
      <c r="K90" s="292">
        <f t="shared" si="14"/>
        <v>93.333333333333329</v>
      </c>
      <c r="L90" s="292">
        <f t="shared" si="15"/>
        <v>100</v>
      </c>
      <c r="M90" s="292" t="str">
        <f t="shared" si="16"/>
        <v>si</v>
      </c>
      <c r="N90" s="292" t="str">
        <f t="shared" si="17"/>
        <v>si</v>
      </c>
      <c r="O90" s="292"/>
      <c r="P90" s="293">
        <f t="shared" si="18"/>
        <v>0</v>
      </c>
      <c r="Q90" s="293">
        <f t="shared" si="19"/>
        <v>0</v>
      </c>
      <c r="R90" s="227"/>
      <c r="S90" s="113">
        <f t="shared" si="20"/>
        <v>-2000000</v>
      </c>
      <c r="T90" s="113">
        <f t="shared" si="21"/>
        <v>0</v>
      </c>
    </row>
    <row r="91" spans="1:20">
      <c r="A91" s="386" t="s">
        <v>15</v>
      </c>
      <c r="B91" s="386"/>
      <c r="C91" s="386"/>
      <c r="D91" s="386"/>
      <c r="E91" s="386"/>
      <c r="F91" s="386"/>
      <c r="G91" s="386"/>
      <c r="H91" s="386"/>
      <c r="I91" s="386"/>
    </row>
    <row r="92" spans="1:20">
      <c r="A92" s="387" t="s">
        <v>16</v>
      </c>
      <c r="B92" s="387"/>
      <c r="C92" s="387"/>
      <c r="D92" s="387"/>
      <c r="E92" s="387"/>
      <c r="F92" s="387"/>
      <c r="G92" s="387"/>
      <c r="H92" s="387"/>
      <c r="I92" s="387"/>
    </row>
    <row r="93" spans="1:20" ht="21" customHeight="1">
      <c r="A93" s="385" t="s">
        <v>128</v>
      </c>
      <c r="B93" s="385"/>
      <c r="C93" s="385"/>
      <c r="D93" s="385"/>
      <c r="E93" s="385"/>
      <c r="F93" s="385"/>
      <c r="G93" s="385"/>
      <c r="H93" s="385"/>
      <c r="I93" s="385"/>
    </row>
    <row r="94" spans="1:20">
      <c r="A94" s="59" t="s">
        <v>14</v>
      </c>
      <c r="B94" s="184"/>
      <c r="C94" s="185"/>
      <c r="D94" s="185"/>
      <c r="E94" s="185"/>
      <c r="F94" s="185"/>
      <c r="G94" s="185"/>
      <c r="H94" s="184"/>
      <c r="I94" s="184"/>
    </row>
    <row r="95" spans="1:20">
      <c r="A95" s="59"/>
      <c r="B95" s="184"/>
      <c r="C95" s="185"/>
      <c r="D95" s="185"/>
      <c r="E95" s="185"/>
      <c r="F95" s="185"/>
      <c r="G95" s="185"/>
      <c r="H95" s="184"/>
      <c r="I95" s="184"/>
    </row>
    <row r="96" spans="1:20" hidden="1">
      <c r="A96" s="59"/>
      <c r="B96" s="184"/>
      <c r="C96" s="185"/>
      <c r="D96" s="185"/>
      <c r="E96" s="185"/>
      <c r="F96" s="185"/>
      <c r="G96" s="185"/>
      <c r="H96" s="184"/>
      <c r="I96" s="184"/>
    </row>
    <row r="97" spans="1:11" s="41" customFormat="1" ht="8.25" hidden="1">
      <c r="A97" s="68"/>
      <c r="B97" s="41" t="s">
        <v>122</v>
      </c>
      <c r="C97" s="183" t="s">
        <v>123</v>
      </c>
      <c r="D97" s="183" t="s">
        <v>124</v>
      </c>
      <c r="E97" s="183" t="s">
        <v>125</v>
      </c>
      <c r="F97" s="183" t="s">
        <v>126</v>
      </c>
      <c r="G97" s="222"/>
      <c r="H97" s="228">
        <f>+C98-C9</f>
        <v>0</v>
      </c>
      <c r="I97" s="228">
        <f t="shared" ref="I97:K97" si="22">+D98-D9</f>
        <v>0</v>
      </c>
      <c r="J97" s="228">
        <f t="shared" si="22"/>
        <v>0</v>
      </c>
      <c r="K97" s="228">
        <f t="shared" si="22"/>
        <v>0</v>
      </c>
    </row>
    <row r="98" spans="1:11" s="41" customFormat="1" ht="8.25" hidden="1">
      <c r="A98" s="68"/>
      <c r="B98" s="41">
        <v>4</v>
      </c>
      <c r="C98" s="182">
        <v>0</v>
      </c>
      <c r="D98" s="182">
        <v>22396230.580000002</v>
      </c>
      <c r="E98" s="182">
        <v>14457240.249999998</v>
      </c>
      <c r="F98" s="182">
        <v>14414499.249999998</v>
      </c>
      <c r="G98" s="223"/>
      <c r="H98" s="228">
        <f>+C99-C11</f>
        <v>0</v>
      </c>
      <c r="I98" s="228">
        <f t="shared" ref="I98:K98" si="23">+D99-D11</f>
        <v>0</v>
      </c>
      <c r="J98" s="228">
        <f t="shared" si="23"/>
        <v>0</v>
      </c>
      <c r="K98" s="228">
        <f t="shared" si="23"/>
        <v>0</v>
      </c>
    </row>
    <row r="99" spans="1:11" s="41" customFormat="1" ht="8.25" hidden="1">
      <c r="A99" s="68"/>
      <c r="B99" s="41">
        <v>6</v>
      </c>
      <c r="C99" s="224">
        <v>12129311599</v>
      </c>
      <c r="D99" s="224">
        <v>9059453410.2899895</v>
      </c>
      <c r="E99" s="224">
        <v>7204765099.239995</v>
      </c>
      <c r="F99" s="224">
        <v>6872909788.0499983</v>
      </c>
      <c r="G99" s="225"/>
      <c r="H99" s="228">
        <f>+C22-C100</f>
        <v>0</v>
      </c>
      <c r="I99" s="228">
        <f t="shared" ref="I99:K99" si="24">+D22-D100</f>
        <v>0</v>
      </c>
      <c r="J99" s="228">
        <f t="shared" si="24"/>
        <v>0</v>
      </c>
      <c r="K99" s="228">
        <f t="shared" si="24"/>
        <v>0</v>
      </c>
    </row>
    <row r="100" spans="1:11" s="41" customFormat="1" ht="8.25" hidden="1">
      <c r="A100" s="226"/>
      <c r="B100" s="41">
        <v>8</v>
      </c>
      <c r="C100" s="182">
        <v>3797789327</v>
      </c>
      <c r="D100" s="41">
        <v>2707487558.6999998</v>
      </c>
      <c r="E100" s="41">
        <v>2633910091.3099999</v>
      </c>
      <c r="F100" s="41">
        <v>2631667678.8899994</v>
      </c>
      <c r="G100" s="184"/>
      <c r="H100" s="228">
        <f>+C101-C27</f>
        <v>5.054473876953125E-5</v>
      </c>
      <c r="I100" s="228">
        <f t="shared" ref="I100:K100" si="25">+D101-D27</f>
        <v>-5.245208740234375E-5</v>
      </c>
      <c r="J100" s="228">
        <f t="shared" si="25"/>
        <v>-3.9577484130859375E-5</v>
      </c>
      <c r="K100" s="228">
        <f t="shared" si="25"/>
        <v>-4.5299530029296875E-5</v>
      </c>
    </row>
    <row r="101" spans="1:11" s="41" customFormat="1" ht="8.25" hidden="1">
      <c r="A101" s="226"/>
      <c r="B101" s="41">
        <v>9</v>
      </c>
      <c r="C101" s="182">
        <v>5586672055.1465502</v>
      </c>
      <c r="D101" s="182">
        <v>3847526065.3241463</v>
      </c>
      <c r="E101" s="182">
        <v>3497179500.437747</v>
      </c>
      <c r="F101" s="182">
        <v>3366503232.8475919</v>
      </c>
      <c r="G101" s="184"/>
      <c r="H101" s="228">
        <f>+C102-C32</f>
        <v>0</v>
      </c>
      <c r="I101" s="228">
        <f t="shared" ref="I101:K101" si="26">+D102-D32</f>
        <v>0</v>
      </c>
      <c r="J101" s="228">
        <f t="shared" si="26"/>
        <v>0</v>
      </c>
      <c r="K101" s="228">
        <f t="shared" si="26"/>
        <v>0</v>
      </c>
    </row>
    <row r="102" spans="1:11" s="41" customFormat="1" ht="8.25" hidden="1">
      <c r="A102" s="226"/>
      <c r="B102" s="41">
        <v>10</v>
      </c>
      <c r="C102" s="182">
        <v>36744696</v>
      </c>
      <c r="D102" s="41">
        <v>147533325.683</v>
      </c>
      <c r="E102" s="41">
        <v>147533325.683</v>
      </c>
      <c r="F102" s="41">
        <v>147533325.683</v>
      </c>
      <c r="G102" s="184"/>
      <c r="H102" s="228">
        <f>+C103-C36</f>
        <v>0</v>
      </c>
      <c r="I102" s="228">
        <f t="shared" ref="I102:K102" si="27">+D103-D36</f>
        <v>0</v>
      </c>
      <c r="J102" s="228">
        <f t="shared" si="27"/>
        <v>0</v>
      </c>
      <c r="K102" s="228">
        <f t="shared" si="27"/>
        <v>0</v>
      </c>
    </row>
    <row r="103" spans="1:11" s="41" customFormat="1" ht="8.25" hidden="1">
      <c r="A103" s="226"/>
      <c r="B103" s="41">
        <v>11</v>
      </c>
      <c r="C103" s="227">
        <v>8646121600.9200478</v>
      </c>
      <c r="D103" s="227">
        <v>8473285330.9546919</v>
      </c>
      <c r="E103" s="227">
        <v>7902937781.1604795</v>
      </c>
      <c r="F103" s="227">
        <v>7901307793.3217459</v>
      </c>
      <c r="G103" s="184"/>
      <c r="H103" s="228">
        <f>+C104-C46</f>
        <v>0</v>
      </c>
      <c r="I103" s="228">
        <f t="shared" ref="I103:K103" si="28">+D104-D46</f>
        <v>0</v>
      </c>
      <c r="J103" s="228">
        <f t="shared" si="28"/>
        <v>0</v>
      </c>
      <c r="K103" s="228">
        <f t="shared" si="28"/>
        <v>0</v>
      </c>
    </row>
    <row r="104" spans="1:11" s="41" customFormat="1" ht="8.25" hidden="1">
      <c r="A104" s="226"/>
      <c r="B104" s="41">
        <v>12</v>
      </c>
      <c r="C104" s="182">
        <v>4866492344.4396696</v>
      </c>
      <c r="D104" s="41">
        <v>4645974447.6768341</v>
      </c>
      <c r="E104" s="41">
        <v>4052176846.7590375</v>
      </c>
      <c r="F104" s="41">
        <v>4052176058.1290374</v>
      </c>
      <c r="G104" s="184"/>
      <c r="H104" s="228">
        <f>+C104-C46</f>
        <v>0</v>
      </c>
      <c r="I104" s="228">
        <f t="shared" ref="I104:K104" si="29">+D104-D46</f>
        <v>0</v>
      </c>
      <c r="J104" s="228">
        <f t="shared" si="29"/>
        <v>0</v>
      </c>
      <c r="K104" s="228">
        <f t="shared" si="29"/>
        <v>0</v>
      </c>
    </row>
    <row r="105" spans="1:11" s="41" customFormat="1" ht="8.25" hidden="1">
      <c r="A105" s="226"/>
      <c r="B105" s="41">
        <v>15</v>
      </c>
      <c r="C105" s="182">
        <v>1409747064.0473907</v>
      </c>
      <c r="D105" s="41">
        <v>1618001792.1787331</v>
      </c>
      <c r="E105" s="41">
        <v>1207160349.2993212</v>
      </c>
      <c r="F105" s="41">
        <v>1172767139.6810708</v>
      </c>
      <c r="G105" s="184"/>
      <c r="H105" s="228">
        <f>+C105-C53</f>
        <v>0</v>
      </c>
      <c r="I105" s="228">
        <f t="shared" ref="I105:K105" si="30">+D105-D53</f>
        <v>0</v>
      </c>
      <c r="J105" s="228">
        <f t="shared" si="30"/>
        <v>0</v>
      </c>
      <c r="K105" s="228">
        <f t="shared" si="30"/>
        <v>0</v>
      </c>
    </row>
    <row r="106" spans="1:11" s="41" customFormat="1" ht="8.25" hidden="1">
      <c r="A106" s="226"/>
      <c r="B106" s="41">
        <v>16</v>
      </c>
      <c r="C106" s="182">
        <v>3244452437.298151</v>
      </c>
      <c r="D106" s="41">
        <v>2033050585.6740854</v>
      </c>
      <c r="E106" s="41">
        <v>1731904718.9812777</v>
      </c>
      <c r="F106" s="41">
        <v>1687338050.8795314</v>
      </c>
      <c r="G106" s="184"/>
      <c r="H106" s="228">
        <f>+C106-C57</f>
        <v>0</v>
      </c>
      <c r="I106" s="228">
        <f t="shared" ref="I106:K106" si="31">+D106-D57</f>
        <v>0</v>
      </c>
      <c r="J106" s="228">
        <f t="shared" si="31"/>
        <v>0</v>
      </c>
      <c r="K106" s="228">
        <f t="shared" si="31"/>
        <v>0</v>
      </c>
    </row>
    <row r="107" spans="1:11" s="41" customFormat="1" ht="8.25" hidden="1">
      <c r="A107" s="226"/>
      <c r="B107" s="41">
        <v>19</v>
      </c>
      <c r="C107" s="182">
        <v>3305533930</v>
      </c>
      <c r="D107" s="41">
        <v>3305533930</v>
      </c>
      <c r="E107" s="41">
        <v>2280710600</v>
      </c>
      <c r="F107" s="41">
        <v>2280710600</v>
      </c>
      <c r="G107" s="184"/>
      <c r="H107" s="228">
        <f>+C107-C66</f>
        <v>0</v>
      </c>
      <c r="I107" s="228">
        <f t="shared" ref="I107:K107" si="32">+D107-D66</f>
        <v>0</v>
      </c>
      <c r="J107" s="228">
        <f t="shared" si="32"/>
        <v>0</v>
      </c>
      <c r="K107" s="228">
        <f t="shared" si="32"/>
        <v>0</v>
      </c>
    </row>
    <row r="108" spans="1:11" s="41" customFormat="1" ht="8.25" hidden="1">
      <c r="A108" s="226"/>
      <c r="B108" s="41">
        <v>20</v>
      </c>
      <c r="C108" s="182">
        <v>29120663470.003544</v>
      </c>
      <c r="D108" s="41">
        <v>30811860503.493542</v>
      </c>
      <c r="E108" s="41">
        <v>28113102174.73354</v>
      </c>
      <c r="F108" s="41">
        <v>28099467402.523552</v>
      </c>
      <c r="G108" s="184"/>
      <c r="H108" s="228">
        <f>+C108-C68</f>
        <v>0.99998855590820313</v>
      </c>
      <c r="I108" s="228">
        <f t="shared" ref="I108:K108" si="33">+D108-D68</f>
        <v>0</v>
      </c>
      <c r="J108" s="228">
        <f t="shared" si="33"/>
        <v>0</v>
      </c>
      <c r="K108" s="228">
        <f t="shared" si="33"/>
        <v>0</v>
      </c>
    </row>
    <row r="109" spans="1:11" s="41" customFormat="1" ht="8.25" hidden="1">
      <c r="A109" s="226"/>
      <c r="B109" s="41">
        <v>23</v>
      </c>
      <c r="C109" s="182">
        <v>150000000</v>
      </c>
      <c r="D109" s="41">
        <v>150000000</v>
      </c>
      <c r="E109" s="41">
        <v>79657165</v>
      </c>
      <c r="F109" s="41">
        <v>79657165</v>
      </c>
      <c r="G109" s="184"/>
      <c r="H109" s="228">
        <f>+C109-C81</f>
        <v>0</v>
      </c>
      <c r="I109" s="228">
        <f t="shared" ref="I109:K109" si="34">+D109-D81</f>
        <v>0</v>
      </c>
      <c r="J109" s="228">
        <f t="shared" si="34"/>
        <v>0</v>
      </c>
      <c r="K109" s="228">
        <f t="shared" si="34"/>
        <v>0</v>
      </c>
    </row>
    <row r="110" spans="1:11" s="41" customFormat="1" ht="8.25" hidden="1">
      <c r="A110" s="226"/>
      <c r="B110" s="41">
        <v>33</v>
      </c>
      <c r="C110" s="182">
        <v>9847619525.5696278</v>
      </c>
      <c r="D110" s="41">
        <v>9847619525.5696278</v>
      </c>
      <c r="E110" s="41">
        <v>8579138627.9062691</v>
      </c>
      <c r="F110" s="41">
        <v>8579138627.9062691</v>
      </c>
      <c r="G110" s="184"/>
      <c r="H110" s="228">
        <f>+C110-C83</f>
        <v>0</v>
      </c>
      <c r="I110" s="228">
        <f t="shared" ref="I110:K110" si="35">+D110-D83</f>
        <v>0</v>
      </c>
      <c r="J110" s="228">
        <f t="shared" si="35"/>
        <v>0</v>
      </c>
      <c r="K110" s="228">
        <f t="shared" si="35"/>
        <v>0</v>
      </c>
    </row>
    <row r="111" spans="1:11" s="41" customFormat="1" ht="8.25" hidden="1">
      <c r="A111" s="226"/>
      <c r="B111" s="41">
        <v>35</v>
      </c>
      <c r="C111" s="182">
        <v>14715327</v>
      </c>
      <c r="D111" s="41">
        <v>14715326.999999998</v>
      </c>
      <c r="E111" s="41">
        <v>10872753</v>
      </c>
      <c r="F111" s="41">
        <v>8411525.4100000001</v>
      </c>
      <c r="G111" s="184"/>
      <c r="H111" s="228">
        <f>+C111-C86</f>
        <v>0</v>
      </c>
      <c r="I111" s="228">
        <f t="shared" ref="I111:K111" si="36">+D111-D86</f>
        <v>0</v>
      </c>
      <c r="J111" s="228">
        <f t="shared" si="36"/>
        <v>0</v>
      </c>
      <c r="K111" s="228">
        <f t="shared" si="36"/>
        <v>0</v>
      </c>
    </row>
    <row r="112" spans="1:11" s="41" customFormat="1" ht="8.25" hidden="1">
      <c r="A112" s="226"/>
      <c r="B112" s="41">
        <v>38</v>
      </c>
      <c r="C112" s="182">
        <v>30000000</v>
      </c>
      <c r="D112" s="41">
        <v>30000000</v>
      </c>
      <c r="E112" s="41">
        <v>28000000</v>
      </c>
      <c r="F112" s="41">
        <v>28000000</v>
      </c>
      <c r="G112" s="184"/>
      <c r="H112" s="228">
        <f>+C112-C89</f>
        <v>0</v>
      </c>
      <c r="I112" s="228">
        <f t="shared" ref="I112:K112" si="37">+D112-D89</f>
        <v>0</v>
      </c>
      <c r="J112" s="228">
        <f t="shared" si="37"/>
        <v>0</v>
      </c>
      <c r="K112" s="228">
        <f t="shared" si="37"/>
        <v>0</v>
      </c>
    </row>
    <row r="113" spans="1:11" s="41" customFormat="1" ht="8.25" hidden="1">
      <c r="A113" s="226"/>
      <c r="B113" s="41" t="s">
        <v>127</v>
      </c>
      <c r="C113" s="182">
        <v>82185863376.424973</v>
      </c>
      <c r="D113" s="41">
        <v>76714438033.124649</v>
      </c>
      <c r="E113" s="41">
        <v>67483506273.760666</v>
      </c>
      <c r="F113" s="41">
        <v>66922002887.571793</v>
      </c>
      <c r="G113" s="184"/>
      <c r="H113" s="228">
        <f>+C113-C8</f>
        <v>1.000030517578125</v>
      </c>
      <c r="I113" s="228">
        <f t="shared" ref="I113:K113" si="38">+D113-D8</f>
        <v>0</v>
      </c>
      <c r="J113" s="228">
        <f t="shared" si="38"/>
        <v>0</v>
      </c>
      <c r="K113" s="228">
        <f t="shared" si="38"/>
        <v>0</v>
      </c>
    </row>
    <row r="114" spans="1:11" hidden="1"/>
    <row r="115" spans="1:11" hidden="1"/>
    <row r="116" spans="1:11" hidden="1"/>
  </sheetData>
  <mergeCells count="12">
    <mergeCell ref="A93:I93"/>
    <mergeCell ref="A91:I91"/>
    <mergeCell ref="A92:I92"/>
    <mergeCell ref="A1:B1"/>
    <mergeCell ref="A3:I3"/>
    <mergeCell ref="A4:A7"/>
    <mergeCell ref="B4:B7"/>
    <mergeCell ref="E4:F4"/>
    <mergeCell ref="H4:I5"/>
    <mergeCell ref="C5:C6"/>
    <mergeCell ref="D5:D6"/>
    <mergeCell ref="E5:E6"/>
  </mergeCells>
  <conditionalFormatting sqref="T8">
    <cfRule type="cellIs" dxfId="106" priority="9" operator="greaterThan">
      <formula>0.1</formula>
    </cfRule>
    <cfRule type="cellIs" dxfId="105" priority="10" operator="greaterThan">
      <formula>1</formula>
    </cfRule>
  </conditionalFormatting>
  <conditionalFormatting sqref="S8">
    <cfRule type="cellIs" dxfId="104" priority="15" operator="greaterThan">
      <formula>0</formula>
    </cfRule>
    <cfRule type="cellIs" dxfId="103" priority="16" operator="greaterThan">
      <formula>1</formula>
    </cfRule>
  </conditionalFormatting>
  <conditionalFormatting sqref="S8">
    <cfRule type="cellIs" dxfId="102" priority="13" operator="greaterThan">
      <formula>0.1</formula>
    </cfRule>
    <cfRule type="cellIs" dxfId="101" priority="14" operator="greaterThan">
      <formula>1</formula>
    </cfRule>
  </conditionalFormatting>
  <conditionalFormatting sqref="T8">
    <cfRule type="cellIs" dxfId="100" priority="11" operator="greaterThan">
      <formula>0</formula>
    </cfRule>
    <cfRule type="cellIs" dxfId="99" priority="12" operator="greaterThan">
      <formula>1</formula>
    </cfRule>
  </conditionalFormatting>
  <conditionalFormatting sqref="T9:T90">
    <cfRule type="cellIs" dxfId="98" priority="1" operator="greaterThan">
      <formula>0.1</formula>
    </cfRule>
    <cfRule type="cellIs" dxfId="97" priority="2" operator="greaterThan">
      <formula>1</formula>
    </cfRule>
  </conditionalFormatting>
  <conditionalFormatting sqref="S9:S90">
    <cfRule type="cellIs" dxfId="96" priority="7" operator="greaterThan">
      <formula>0</formula>
    </cfRule>
    <cfRule type="cellIs" dxfId="95" priority="8" operator="greaterThan">
      <formula>1</formula>
    </cfRule>
  </conditionalFormatting>
  <conditionalFormatting sqref="S9:S90">
    <cfRule type="cellIs" dxfId="94" priority="5" operator="greaterThan">
      <formula>0.1</formula>
    </cfRule>
    <cfRule type="cellIs" dxfId="93" priority="6" operator="greaterThan">
      <formula>1</formula>
    </cfRule>
  </conditionalFormatting>
  <conditionalFormatting sqref="T9:T90">
    <cfRule type="cellIs" dxfId="92" priority="3" operator="greaterThan">
      <formula>0</formula>
    </cfRule>
    <cfRule type="cellIs" dxfId="91" priority="4" operator="greaterThan">
      <formula>1</formula>
    </cfRule>
  </conditionalFormatting>
  <pageMargins left="0" right="0" top="0" bottom="0" header="0.31496062992125984" footer="0.39370078740157483"/>
  <pageSetup fitToHeight="10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21"/>
  <sheetViews>
    <sheetView showGridLines="0" zoomScale="130" zoomScaleNormal="130" workbookViewId="0">
      <selection sqref="A1:B1"/>
    </sheetView>
  </sheetViews>
  <sheetFormatPr baseColWidth="10" defaultRowHeight="12"/>
  <cols>
    <col min="1" max="1" width="4.7109375" style="18" customWidth="1"/>
    <col min="2" max="2" width="51.7109375" style="1" customWidth="1"/>
    <col min="3" max="3" width="13.7109375" style="3" customWidth="1"/>
    <col min="4" max="4" width="17" style="1" customWidth="1"/>
    <col min="5" max="5" width="13.7109375" style="1" customWidth="1"/>
    <col min="6" max="6" width="15" style="1" bestFit="1" customWidth="1"/>
    <col min="7" max="7" width="0.85546875" style="4" customWidth="1"/>
    <col min="8" max="8" width="8.140625" style="1" customWidth="1"/>
    <col min="9" max="9" width="10.42578125" style="1" customWidth="1"/>
    <col min="10" max="11" width="1.85546875" style="2" customWidth="1"/>
    <col min="12" max="15" width="4.140625" style="2" hidden="1" customWidth="1"/>
    <col min="16" max="16" width="1.140625" style="2" hidden="1" customWidth="1"/>
    <col min="17" max="18" width="4.140625" style="2" hidden="1" customWidth="1"/>
    <col min="19" max="19" width="1.7109375" style="2" hidden="1" customWidth="1"/>
    <col min="20" max="21" width="13.42578125" style="2" hidden="1" customWidth="1"/>
    <col min="22" max="16384" width="11.42578125" style="2"/>
  </cols>
  <sheetData>
    <row r="1" spans="1:21" s="376" customFormat="1" ht="42" customHeight="1">
      <c r="A1" s="396" t="s">
        <v>0</v>
      </c>
      <c r="B1" s="396"/>
      <c r="C1" s="20" t="s">
        <v>19</v>
      </c>
      <c r="D1" s="20"/>
      <c r="E1" s="19"/>
      <c r="F1" s="19"/>
      <c r="G1" s="28"/>
      <c r="H1" s="19"/>
      <c r="I1" s="19"/>
    </row>
    <row r="2" spans="1:21" ht="13.5" customHeight="1">
      <c r="C2" s="1"/>
    </row>
    <row r="3" spans="1:21" s="377" customFormat="1" ht="57.75" customHeight="1">
      <c r="A3" s="389" t="s">
        <v>21</v>
      </c>
      <c r="B3" s="389"/>
      <c r="C3" s="389"/>
      <c r="D3" s="389"/>
      <c r="E3" s="389"/>
      <c r="F3" s="389"/>
      <c r="G3" s="389"/>
      <c r="H3" s="389"/>
      <c r="I3" s="389"/>
    </row>
    <row r="4" spans="1:21" ht="12.75" customHeight="1">
      <c r="A4" s="390" t="s">
        <v>6</v>
      </c>
      <c r="B4" s="392" t="s">
        <v>12</v>
      </c>
      <c r="C4" s="12"/>
      <c r="D4" s="12"/>
      <c r="E4" s="394" t="s">
        <v>1</v>
      </c>
      <c r="F4" s="394"/>
      <c r="G4" s="11"/>
      <c r="H4" s="392" t="s">
        <v>5</v>
      </c>
      <c r="I4" s="392"/>
    </row>
    <row r="5" spans="1:21" ht="12.75" customHeight="1">
      <c r="A5" s="390"/>
      <c r="B5" s="392"/>
      <c r="C5" s="395" t="s">
        <v>2</v>
      </c>
      <c r="D5" s="395" t="s">
        <v>3</v>
      </c>
      <c r="E5" s="395" t="s">
        <v>4</v>
      </c>
      <c r="F5" s="21" t="s">
        <v>13</v>
      </c>
      <c r="G5" s="15"/>
      <c r="H5" s="393"/>
      <c r="I5" s="393"/>
    </row>
    <row r="6" spans="1:21" ht="18" customHeight="1">
      <c r="A6" s="390"/>
      <c r="B6" s="392"/>
      <c r="C6" s="395"/>
      <c r="D6" s="395"/>
      <c r="E6" s="395"/>
      <c r="F6" s="16" t="s">
        <v>20</v>
      </c>
      <c r="G6" s="16"/>
      <c r="H6" s="15" t="s">
        <v>3</v>
      </c>
      <c r="I6" s="15" t="s">
        <v>7</v>
      </c>
    </row>
    <row r="7" spans="1:21" ht="12.75" customHeight="1">
      <c r="A7" s="391"/>
      <c r="B7" s="393"/>
      <c r="C7" s="13" t="s">
        <v>8</v>
      </c>
      <c r="D7" s="13" t="s">
        <v>9</v>
      </c>
      <c r="E7" s="13" t="s">
        <v>10</v>
      </c>
      <c r="F7" s="14" t="s">
        <v>11</v>
      </c>
      <c r="G7" s="14"/>
      <c r="H7" s="14" t="s">
        <v>17</v>
      </c>
      <c r="I7" s="14" t="s">
        <v>18</v>
      </c>
    </row>
    <row r="8" spans="1:21" ht="12.75" customHeight="1">
      <c r="A8" s="30"/>
      <c r="B8" s="33" t="s">
        <v>121</v>
      </c>
      <c r="C8" s="34">
        <f>+C9+C26+C29+C34+C36+C41+C61+C66+C68+C73+C81+C84</f>
        <v>139785036008.7597</v>
      </c>
      <c r="D8" s="34">
        <f>+D9+D26+D29+D34+D36+D41+D61+D66+D68+D73+D81+D84</f>
        <v>129716585261.97598</v>
      </c>
      <c r="E8" s="34">
        <f>+E9+E26+E29+E34+E36+E41+E61+E66+E68+E73+E81+E84</f>
        <v>103408729861.54201</v>
      </c>
      <c r="F8" s="34">
        <f>+F9+F26+F29+F34+F36+F41+F61+F66+F68+F73+F81+F84</f>
        <v>102375690883.52577</v>
      </c>
      <c r="G8" s="32"/>
      <c r="H8" s="37">
        <f>+F8/D8*100</f>
        <v>78.922591646062472</v>
      </c>
      <c r="I8" s="37">
        <f>+F8/E8*100</f>
        <v>99.001013764118937</v>
      </c>
      <c r="L8" s="119">
        <f>IFERROR(F8/D8*100,"n.a.")</f>
        <v>78.922591646062472</v>
      </c>
      <c r="M8" s="119">
        <f>IFERROR(F8/E8*100,"n.a.")</f>
        <v>99.001013764118937</v>
      </c>
      <c r="N8" s="349" t="str">
        <f>IF(L8=H8,"si","no")</f>
        <v>si</v>
      </c>
      <c r="O8" s="349" t="str">
        <f>IF(M8=I8,"si","no")</f>
        <v>si</v>
      </c>
      <c r="P8" s="349"/>
      <c r="Q8" s="350">
        <f>((F8/D8)*100)-H8</f>
        <v>0</v>
      </c>
      <c r="R8" s="350">
        <f>((F8/E8)*100)-I8</f>
        <v>0</v>
      </c>
      <c r="S8" s="199"/>
      <c r="T8" s="198">
        <f>+E8-D8</f>
        <v>-26307855400.433975</v>
      </c>
      <c r="U8" s="198">
        <f>F8-E8</f>
        <v>-1033038978.0162354</v>
      </c>
    </row>
    <row r="9" spans="1:21" ht="12.75">
      <c r="A9" s="378" t="s">
        <v>22</v>
      </c>
      <c r="B9" s="379" t="s">
        <v>23</v>
      </c>
      <c r="C9" s="380">
        <f>SUM(C10:C25)</f>
        <v>36673826629</v>
      </c>
      <c r="D9" s="380">
        <f>SUM(D10:D25)</f>
        <v>36738037265.999985</v>
      </c>
      <c r="E9" s="380">
        <f t="shared" ref="E9:G9" si="0">SUM(E10:E25)</f>
        <v>27262438813.439995</v>
      </c>
      <c r="F9" s="380">
        <f t="shared" si="0"/>
        <v>27256014223.649998</v>
      </c>
      <c r="G9" s="380">
        <f t="shared" si="0"/>
        <v>0</v>
      </c>
      <c r="H9" s="381">
        <f t="shared" ref="H9:H70" si="1">+F9/D9*100</f>
        <v>74.19017522984187</v>
      </c>
      <c r="I9" s="381">
        <f t="shared" ref="I9:I70" si="2">+F9/E9*100</f>
        <v>99.976434280755427</v>
      </c>
      <c r="L9" s="119">
        <f t="shared" ref="L9:L71" si="3">IFERROR(F9/D9*100,"n.a.")</f>
        <v>74.19017522984187</v>
      </c>
      <c r="M9" s="119">
        <f t="shared" ref="M9:M71" si="4">IFERROR(F9/E9*100,"n.a.")</f>
        <v>99.976434280755427</v>
      </c>
      <c r="N9" s="349" t="str">
        <f t="shared" ref="N9:N71" si="5">IF(L9=H9,"si","no")</f>
        <v>si</v>
      </c>
      <c r="O9" s="349" t="str">
        <f t="shared" ref="O9:O71" si="6">IF(M9=I9,"si","no")</f>
        <v>si</v>
      </c>
      <c r="P9" s="349"/>
      <c r="Q9" s="350">
        <f t="shared" ref="Q9:Q71" si="7">((F9/D9)*100)-H9</f>
        <v>0</v>
      </c>
      <c r="R9" s="350">
        <f t="shared" ref="R9:R71" si="8">((F9/E9)*100)-I9</f>
        <v>0</v>
      </c>
      <c r="S9" s="199"/>
      <c r="T9" s="198">
        <f t="shared" ref="T9:T71" si="9">+E9-D9</f>
        <v>-9475598452.5599899</v>
      </c>
      <c r="U9" s="198">
        <f t="shared" ref="U9:U71" si="10">F9-E9</f>
        <v>-6424589.7899971008</v>
      </c>
    </row>
    <row r="10" spans="1:21" ht="12.75">
      <c r="A10" s="31"/>
      <c r="B10" s="31" t="s">
        <v>24</v>
      </c>
      <c r="C10" s="35">
        <v>197915879</v>
      </c>
      <c r="D10" s="35">
        <v>122758241.3</v>
      </c>
      <c r="E10" s="7">
        <v>54918512.61999999</v>
      </c>
      <c r="F10" s="35">
        <v>54850975.61999999</v>
      </c>
      <c r="G10" s="7"/>
      <c r="H10" s="36">
        <f t="shared" si="1"/>
        <v>44.682112613485273</v>
      </c>
      <c r="I10" s="36">
        <f t="shared" si="2"/>
        <v>99.877023253584255</v>
      </c>
      <c r="L10" s="119">
        <f t="shared" si="3"/>
        <v>44.682112613485273</v>
      </c>
      <c r="M10" s="119">
        <f t="shared" si="4"/>
        <v>99.877023253584255</v>
      </c>
      <c r="N10" s="349" t="str">
        <f t="shared" si="5"/>
        <v>si</v>
      </c>
      <c r="O10" s="349" t="str">
        <f t="shared" si="6"/>
        <v>si</v>
      </c>
      <c r="P10" s="349"/>
      <c r="Q10" s="350">
        <f t="shared" si="7"/>
        <v>0</v>
      </c>
      <c r="R10" s="350">
        <f t="shared" si="8"/>
        <v>0</v>
      </c>
      <c r="S10" s="199"/>
      <c r="T10" s="198">
        <f t="shared" si="9"/>
        <v>-67839728.680000007</v>
      </c>
      <c r="U10" s="198">
        <f t="shared" si="10"/>
        <v>-67537</v>
      </c>
    </row>
    <row r="11" spans="1:21" ht="12.75">
      <c r="A11" s="31"/>
      <c r="B11" s="31" t="s">
        <v>25</v>
      </c>
      <c r="C11" s="35">
        <v>4591970499</v>
      </c>
      <c r="D11" s="35">
        <v>3345621258.1200008</v>
      </c>
      <c r="E11" s="7">
        <v>2231577678.7399998</v>
      </c>
      <c r="F11" s="35">
        <v>2231577678.7399998</v>
      </c>
      <c r="G11" s="7"/>
      <c r="H11" s="36">
        <f t="shared" si="1"/>
        <v>66.701443665323495</v>
      </c>
      <c r="I11" s="36">
        <f t="shared" si="2"/>
        <v>100</v>
      </c>
      <c r="L11" s="119">
        <f t="shared" si="3"/>
        <v>66.701443665323495</v>
      </c>
      <c r="M11" s="119">
        <f t="shared" si="4"/>
        <v>100</v>
      </c>
      <c r="N11" s="349" t="str">
        <f t="shared" si="5"/>
        <v>si</v>
      </c>
      <c r="O11" s="349" t="str">
        <f t="shared" si="6"/>
        <v>si</v>
      </c>
      <c r="P11" s="349"/>
      <c r="Q11" s="350">
        <f t="shared" si="7"/>
        <v>0</v>
      </c>
      <c r="R11" s="350">
        <f t="shared" si="8"/>
        <v>0</v>
      </c>
      <c r="S11" s="199"/>
      <c r="T11" s="198">
        <f t="shared" si="9"/>
        <v>-1114043579.3800011</v>
      </c>
      <c r="U11" s="198">
        <f t="shared" si="10"/>
        <v>0</v>
      </c>
    </row>
    <row r="12" spans="1:21" ht="12.75">
      <c r="A12" s="31"/>
      <c r="B12" s="31" t="s">
        <v>26</v>
      </c>
      <c r="C12" s="35">
        <v>1605052424</v>
      </c>
      <c r="D12" s="35">
        <v>1804451914.5700006</v>
      </c>
      <c r="E12" s="7">
        <v>1082777743.9499991</v>
      </c>
      <c r="F12" s="35">
        <v>1080758690.6199992</v>
      </c>
      <c r="G12" s="7"/>
      <c r="H12" s="36">
        <f t="shared" si="1"/>
        <v>59.894014459096468</v>
      </c>
      <c r="I12" s="36">
        <f t="shared" si="2"/>
        <v>99.813530215108187</v>
      </c>
      <c r="L12" s="119">
        <f t="shared" si="3"/>
        <v>59.894014459096468</v>
      </c>
      <c r="M12" s="119">
        <f t="shared" si="4"/>
        <v>99.813530215108187</v>
      </c>
      <c r="N12" s="349" t="str">
        <f t="shared" si="5"/>
        <v>si</v>
      </c>
      <c r="O12" s="349" t="str">
        <f t="shared" si="6"/>
        <v>si</v>
      </c>
      <c r="P12" s="349"/>
      <c r="Q12" s="350">
        <f t="shared" si="7"/>
        <v>0</v>
      </c>
      <c r="R12" s="350">
        <f t="shared" si="8"/>
        <v>0</v>
      </c>
      <c r="S12" s="199"/>
      <c r="T12" s="198">
        <f t="shared" si="9"/>
        <v>-721674170.62000155</v>
      </c>
      <c r="U12" s="198">
        <f t="shared" si="10"/>
        <v>-2019053.3299999237</v>
      </c>
    </row>
    <row r="13" spans="1:21" ht="12.75">
      <c r="A13" s="31"/>
      <c r="B13" s="31" t="s">
        <v>27</v>
      </c>
      <c r="C13" s="35">
        <v>20378753962</v>
      </c>
      <c r="D13" s="35">
        <v>23885982838.729984</v>
      </c>
      <c r="E13" s="7">
        <v>17988100052.159992</v>
      </c>
      <c r="F13" s="35">
        <v>17988070495.359993</v>
      </c>
      <c r="G13" s="7"/>
      <c r="H13" s="36">
        <f t="shared" si="1"/>
        <v>75.308060869043217</v>
      </c>
      <c r="I13" s="36">
        <f t="shared" si="2"/>
        <v>99.999835686926843</v>
      </c>
      <c r="L13" s="119">
        <f t="shared" si="3"/>
        <v>75.308060869043217</v>
      </c>
      <c r="M13" s="119">
        <f t="shared" si="4"/>
        <v>99.999835686926843</v>
      </c>
      <c r="N13" s="349" t="str">
        <f t="shared" si="5"/>
        <v>si</v>
      </c>
      <c r="O13" s="349" t="str">
        <f t="shared" si="6"/>
        <v>si</v>
      </c>
      <c r="P13" s="349"/>
      <c r="Q13" s="350">
        <f t="shared" si="7"/>
        <v>0</v>
      </c>
      <c r="R13" s="350">
        <f t="shared" si="8"/>
        <v>0</v>
      </c>
      <c r="S13" s="199"/>
      <c r="T13" s="198">
        <f t="shared" si="9"/>
        <v>-5897882786.5699921</v>
      </c>
      <c r="U13" s="198">
        <f t="shared" si="10"/>
        <v>-29556.799999237061</v>
      </c>
    </row>
    <row r="14" spans="1:21" ht="12.75">
      <c r="A14" s="31"/>
      <c r="B14" s="31" t="s">
        <v>28</v>
      </c>
      <c r="C14" s="35">
        <v>1629089</v>
      </c>
      <c r="D14" s="35">
        <v>1131521.99</v>
      </c>
      <c r="E14" s="7">
        <v>793446.59</v>
      </c>
      <c r="F14" s="35">
        <v>793446.59</v>
      </c>
      <c r="G14" s="7"/>
      <c r="H14" s="36">
        <f t="shared" si="1"/>
        <v>70.122065413859076</v>
      </c>
      <c r="I14" s="36">
        <f t="shared" si="2"/>
        <v>100</v>
      </c>
      <c r="L14" s="119">
        <f t="shared" si="3"/>
        <v>70.122065413859076</v>
      </c>
      <c r="M14" s="119">
        <f t="shared" si="4"/>
        <v>100</v>
      </c>
      <c r="N14" s="349" t="str">
        <f t="shared" si="5"/>
        <v>si</v>
      </c>
      <c r="O14" s="349" t="str">
        <f t="shared" si="6"/>
        <v>si</v>
      </c>
      <c r="P14" s="349"/>
      <c r="Q14" s="350">
        <f t="shared" si="7"/>
        <v>0</v>
      </c>
      <c r="R14" s="350">
        <f t="shared" si="8"/>
        <v>0</v>
      </c>
      <c r="S14" s="199"/>
      <c r="T14" s="198">
        <f t="shared" si="9"/>
        <v>-338075.4</v>
      </c>
      <c r="U14" s="198">
        <f t="shared" si="10"/>
        <v>0</v>
      </c>
    </row>
    <row r="15" spans="1:21" ht="12.75">
      <c r="A15" s="31"/>
      <c r="B15" s="31" t="s">
        <v>29</v>
      </c>
      <c r="C15" s="35">
        <v>1403758</v>
      </c>
      <c r="D15" s="35">
        <v>1403758</v>
      </c>
      <c r="E15" s="7">
        <v>826764.2</v>
      </c>
      <c r="F15" s="35">
        <v>826764.2</v>
      </c>
      <c r="G15" s="7"/>
      <c r="H15" s="36">
        <f t="shared" si="1"/>
        <v>58.896490705662941</v>
      </c>
      <c r="I15" s="36">
        <f t="shared" si="2"/>
        <v>100</v>
      </c>
      <c r="L15" s="119">
        <f t="shared" si="3"/>
        <v>58.896490705662941</v>
      </c>
      <c r="M15" s="119">
        <f t="shared" si="4"/>
        <v>100</v>
      </c>
      <c r="N15" s="349" t="str">
        <f t="shared" si="5"/>
        <v>si</v>
      </c>
      <c r="O15" s="349" t="str">
        <f t="shared" si="6"/>
        <v>si</v>
      </c>
      <c r="P15" s="349"/>
      <c r="Q15" s="350">
        <f t="shared" si="7"/>
        <v>0</v>
      </c>
      <c r="R15" s="350">
        <f t="shared" si="8"/>
        <v>0</v>
      </c>
      <c r="S15" s="199"/>
      <c r="T15" s="198">
        <f t="shared" si="9"/>
        <v>-576993.80000000005</v>
      </c>
      <c r="U15" s="198">
        <f t="shared" si="10"/>
        <v>0</v>
      </c>
    </row>
    <row r="16" spans="1:21" ht="12.75">
      <c r="A16" s="31"/>
      <c r="B16" s="31" t="s">
        <v>30</v>
      </c>
      <c r="C16" s="35">
        <v>65685760</v>
      </c>
      <c r="D16" s="35">
        <v>75344869.719999999</v>
      </c>
      <c r="E16" s="7">
        <v>46847756.789999999</v>
      </c>
      <c r="F16" s="35">
        <v>46780791.789999999</v>
      </c>
      <c r="G16" s="7"/>
      <c r="H16" s="36">
        <f t="shared" si="1"/>
        <v>62.088888020974601</v>
      </c>
      <c r="I16" s="36">
        <f t="shared" si="2"/>
        <v>99.857058257239132</v>
      </c>
      <c r="L16" s="119">
        <f t="shared" si="3"/>
        <v>62.088888020974601</v>
      </c>
      <c r="M16" s="119">
        <f t="shared" si="4"/>
        <v>99.857058257239132</v>
      </c>
      <c r="N16" s="349" t="str">
        <f t="shared" si="5"/>
        <v>si</v>
      </c>
      <c r="O16" s="349" t="str">
        <f t="shared" si="6"/>
        <v>si</v>
      </c>
      <c r="P16" s="349"/>
      <c r="Q16" s="350">
        <f t="shared" si="7"/>
        <v>0</v>
      </c>
      <c r="R16" s="350">
        <f t="shared" si="8"/>
        <v>0</v>
      </c>
      <c r="S16" s="199"/>
      <c r="T16" s="198">
        <f t="shared" si="9"/>
        <v>-28497112.93</v>
      </c>
      <c r="U16" s="198">
        <f t="shared" si="10"/>
        <v>-66965</v>
      </c>
    </row>
    <row r="17" spans="1:21" ht="12.75">
      <c r="A17" s="31"/>
      <c r="B17" s="31" t="s">
        <v>31</v>
      </c>
      <c r="C17" s="35">
        <v>56054989</v>
      </c>
      <c r="D17" s="35">
        <v>49128166.790000007</v>
      </c>
      <c r="E17" s="7">
        <v>25393691.5</v>
      </c>
      <c r="F17" s="35">
        <v>25316859.5</v>
      </c>
      <c r="G17" s="7"/>
      <c r="H17" s="36">
        <f t="shared" si="1"/>
        <v>51.532269885456472</v>
      </c>
      <c r="I17" s="36">
        <f t="shared" si="2"/>
        <v>99.69743666453536</v>
      </c>
      <c r="L17" s="119">
        <f t="shared" si="3"/>
        <v>51.532269885456472</v>
      </c>
      <c r="M17" s="119">
        <f t="shared" si="4"/>
        <v>99.69743666453536</v>
      </c>
      <c r="N17" s="349" t="str">
        <f t="shared" si="5"/>
        <v>si</v>
      </c>
      <c r="O17" s="349" t="str">
        <f t="shared" si="6"/>
        <v>si</v>
      </c>
      <c r="P17" s="349"/>
      <c r="Q17" s="350">
        <f t="shared" si="7"/>
        <v>0</v>
      </c>
      <c r="R17" s="350">
        <f t="shared" si="8"/>
        <v>0</v>
      </c>
      <c r="S17" s="199"/>
      <c r="T17" s="198">
        <f t="shared" si="9"/>
        <v>-23734475.290000007</v>
      </c>
      <c r="U17" s="198">
        <f t="shared" si="10"/>
        <v>-76832</v>
      </c>
    </row>
    <row r="18" spans="1:21" ht="12.75">
      <c r="A18" s="31"/>
      <c r="B18" s="31" t="s">
        <v>32</v>
      </c>
      <c r="C18" s="35">
        <v>649012262</v>
      </c>
      <c r="D18" s="35">
        <v>609331693.91000009</v>
      </c>
      <c r="E18" s="7">
        <v>333831482.57999998</v>
      </c>
      <c r="F18" s="35">
        <v>333234568.57999998</v>
      </c>
      <c r="G18" s="7"/>
      <c r="H18" s="36">
        <f t="shared" si="1"/>
        <v>54.688533669023229</v>
      </c>
      <c r="I18" s="36">
        <f t="shared" si="2"/>
        <v>99.821193017690618</v>
      </c>
      <c r="L18" s="119">
        <f t="shared" si="3"/>
        <v>54.688533669023229</v>
      </c>
      <c r="M18" s="119">
        <f t="shared" si="4"/>
        <v>99.821193017690618</v>
      </c>
      <c r="N18" s="349" t="str">
        <f t="shared" si="5"/>
        <v>si</v>
      </c>
      <c r="O18" s="349" t="str">
        <f t="shared" si="6"/>
        <v>si</v>
      </c>
      <c r="P18" s="349"/>
      <c r="Q18" s="350">
        <f t="shared" si="7"/>
        <v>0</v>
      </c>
      <c r="R18" s="350">
        <f t="shared" si="8"/>
        <v>0</v>
      </c>
      <c r="S18" s="199"/>
      <c r="T18" s="198">
        <f t="shared" si="9"/>
        <v>-275500211.3300001</v>
      </c>
      <c r="U18" s="198">
        <f t="shared" si="10"/>
        <v>-596914</v>
      </c>
    </row>
    <row r="19" spans="1:21" ht="12.75">
      <c r="A19" s="31"/>
      <c r="B19" s="31" t="s">
        <v>33</v>
      </c>
      <c r="C19" s="35">
        <v>10750000</v>
      </c>
      <c r="D19" s="35">
        <v>10750000</v>
      </c>
      <c r="E19" s="7">
        <v>2413690.7999999998</v>
      </c>
      <c r="F19" s="35">
        <v>2413690.7999999998</v>
      </c>
      <c r="G19" s="7"/>
      <c r="H19" s="36">
        <f t="shared" si="1"/>
        <v>22.452937674418603</v>
      </c>
      <c r="I19" s="36">
        <f t="shared" si="2"/>
        <v>100</v>
      </c>
      <c r="L19" s="119">
        <f t="shared" si="3"/>
        <v>22.452937674418603</v>
      </c>
      <c r="M19" s="119">
        <f t="shared" si="4"/>
        <v>100</v>
      </c>
      <c r="N19" s="349" t="str">
        <f t="shared" si="5"/>
        <v>si</v>
      </c>
      <c r="O19" s="349" t="str">
        <f t="shared" si="6"/>
        <v>si</v>
      </c>
      <c r="P19" s="349"/>
      <c r="Q19" s="350">
        <f t="shared" si="7"/>
        <v>0</v>
      </c>
      <c r="R19" s="350">
        <f t="shared" si="8"/>
        <v>0</v>
      </c>
      <c r="S19" s="199"/>
      <c r="T19" s="198">
        <f t="shared" si="9"/>
        <v>-8336309.2000000002</v>
      </c>
      <c r="U19" s="198">
        <f t="shared" si="10"/>
        <v>0</v>
      </c>
    </row>
    <row r="20" spans="1:21" ht="12.75">
      <c r="A20" s="31"/>
      <c r="B20" s="31" t="s">
        <v>34</v>
      </c>
      <c r="C20" s="35">
        <v>138963571</v>
      </c>
      <c r="D20" s="35">
        <v>140665571</v>
      </c>
      <c r="E20" s="7">
        <v>1224465.32</v>
      </c>
      <c r="F20" s="35">
        <v>1224465.32</v>
      </c>
      <c r="G20" s="7"/>
      <c r="H20" s="36">
        <f t="shared" si="1"/>
        <v>0.87047975655677678</v>
      </c>
      <c r="I20" s="36">
        <f t="shared" si="2"/>
        <v>100</v>
      </c>
      <c r="L20" s="119">
        <f t="shared" si="3"/>
        <v>0.87047975655677678</v>
      </c>
      <c r="M20" s="119">
        <f t="shared" si="4"/>
        <v>100</v>
      </c>
      <c r="N20" s="349" t="str">
        <f t="shared" si="5"/>
        <v>si</v>
      </c>
      <c r="O20" s="349" t="str">
        <f t="shared" si="6"/>
        <v>si</v>
      </c>
      <c r="P20" s="349"/>
      <c r="Q20" s="350">
        <f t="shared" si="7"/>
        <v>0</v>
      </c>
      <c r="R20" s="350">
        <f t="shared" si="8"/>
        <v>0</v>
      </c>
      <c r="S20" s="199"/>
      <c r="T20" s="198">
        <f t="shared" si="9"/>
        <v>-139441105.68000001</v>
      </c>
      <c r="U20" s="198">
        <f t="shared" si="10"/>
        <v>0</v>
      </c>
    </row>
    <row r="21" spans="1:21" ht="12.75">
      <c r="A21" s="31"/>
      <c r="B21" s="31" t="s">
        <v>35</v>
      </c>
      <c r="C21" s="35">
        <v>241898629</v>
      </c>
      <c r="D21" s="35">
        <v>169389671.41000006</v>
      </c>
      <c r="E21" s="7">
        <v>84895969.63000004</v>
      </c>
      <c r="F21" s="35">
        <v>84668252.63000004</v>
      </c>
      <c r="G21" s="7"/>
      <c r="H21" s="36">
        <f t="shared" si="1"/>
        <v>49.984306554951843</v>
      </c>
      <c r="I21" s="36">
        <f t="shared" si="2"/>
        <v>99.731769363148274</v>
      </c>
      <c r="L21" s="119">
        <f t="shared" si="3"/>
        <v>49.984306554951843</v>
      </c>
      <c r="M21" s="119">
        <f t="shared" si="4"/>
        <v>99.731769363148274</v>
      </c>
      <c r="N21" s="349" t="str">
        <f t="shared" si="5"/>
        <v>si</v>
      </c>
      <c r="O21" s="349" t="str">
        <f t="shared" si="6"/>
        <v>si</v>
      </c>
      <c r="P21" s="349"/>
      <c r="Q21" s="350">
        <f t="shared" si="7"/>
        <v>0</v>
      </c>
      <c r="R21" s="350">
        <f t="shared" si="8"/>
        <v>0</v>
      </c>
      <c r="S21" s="199"/>
      <c r="T21" s="198">
        <f t="shared" si="9"/>
        <v>-84493701.780000016</v>
      </c>
      <c r="U21" s="198">
        <f t="shared" si="10"/>
        <v>-227717</v>
      </c>
    </row>
    <row r="22" spans="1:21" ht="12.75">
      <c r="A22" s="31"/>
      <c r="B22" s="31" t="s">
        <v>36</v>
      </c>
      <c r="C22" s="35">
        <v>147913449</v>
      </c>
      <c r="D22" s="35">
        <v>154952259.79999998</v>
      </c>
      <c r="E22" s="7">
        <v>95178949.179999977</v>
      </c>
      <c r="F22" s="35">
        <v>95178949.179999977</v>
      </c>
      <c r="G22" s="7"/>
      <c r="H22" s="36">
        <f t="shared" si="1"/>
        <v>61.424692549078905</v>
      </c>
      <c r="I22" s="36">
        <f t="shared" si="2"/>
        <v>100</v>
      </c>
      <c r="L22" s="119">
        <f t="shared" si="3"/>
        <v>61.424692549078905</v>
      </c>
      <c r="M22" s="119">
        <f t="shared" si="4"/>
        <v>100</v>
      </c>
      <c r="N22" s="349" t="str">
        <f t="shared" si="5"/>
        <v>si</v>
      </c>
      <c r="O22" s="349" t="str">
        <f t="shared" si="6"/>
        <v>si</v>
      </c>
      <c r="P22" s="349"/>
      <c r="Q22" s="350">
        <f t="shared" si="7"/>
        <v>0</v>
      </c>
      <c r="R22" s="350">
        <f t="shared" si="8"/>
        <v>0</v>
      </c>
      <c r="S22" s="199"/>
      <c r="T22" s="198">
        <f t="shared" si="9"/>
        <v>-59773310.620000005</v>
      </c>
      <c r="U22" s="198">
        <f t="shared" si="10"/>
        <v>0</v>
      </c>
    </row>
    <row r="23" spans="1:21" ht="12.75">
      <c r="A23" s="31"/>
      <c r="B23" s="31" t="s">
        <v>37</v>
      </c>
      <c r="C23" s="35">
        <v>4893949427</v>
      </c>
      <c r="D23" s="35">
        <v>3670462070</v>
      </c>
      <c r="E23" s="7">
        <v>2618738733.1400003</v>
      </c>
      <c r="F23" s="35">
        <v>2618614719.1400003</v>
      </c>
      <c r="G23" s="7"/>
      <c r="H23" s="36">
        <f t="shared" si="1"/>
        <v>71.342917300327812</v>
      </c>
      <c r="I23" s="36">
        <f t="shared" si="2"/>
        <v>99.99526436148706</v>
      </c>
      <c r="L23" s="119">
        <f t="shared" si="3"/>
        <v>71.342917300327812</v>
      </c>
      <c r="M23" s="119">
        <f t="shared" si="4"/>
        <v>99.99526436148706</v>
      </c>
      <c r="N23" s="349" t="str">
        <f t="shared" si="5"/>
        <v>si</v>
      </c>
      <c r="O23" s="349" t="str">
        <f t="shared" si="6"/>
        <v>si</v>
      </c>
      <c r="P23" s="349"/>
      <c r="Q23" s="350">
        <f t="shared" si="7"/>
        <v>0</v>
      </c>
      <c r="R23" s="350">
        <f t="shared" si="8"/>
        <v>0</v>
      </c>
      <c r="S23" s="199"/>
      <c r="T23" s="198">
        <f t="shared" si="9"/>
        <v>-1051723336.8599997</v>
      </c>
      <c r="U23" s="198">
        <f t="shared" si="10"/>
        <v>-124014</v>
      </c>
    </row>
    <row r="24" spans="1:21" ht="12.75">
      <c r="A24" s="31"/>
      <c r="B24" s="31" t="s">
        <v>38</v>
      </c>
      <c r="C24" s="35">
        <v>1009642931</v>
      </c>
      <c r="D24" s="35">
        <v>757232198.00000012</v>
      </c>
      <c r="E24" s="7">
        <v>755488643.59000003</v>
      </c>
      <c r="F24" s="35">
        <v>752272642.92999995</v>
      </c>
      <c r="G24" s="7"/>
      <c r="H24" s="36">
        <f t="shared" si="1"/>
        <v>99.345041708065324</v>
      </c>
      <c r="I24" s="36">
        <f t="shared" si="2"/>
        <v>99.574315155193077</v>
      </c>
      <c r="L24" s="119">
        <f t="shared" si="3"/>
        <v>99.345041708065324</v>
      </c>
      <c r="M24" s="119">
        <f t="shared" si="4"/>
        <v>99.574315155193077</v>
      </c>
      <c r="N24" s="349" t="str">
        <f t="shared" si="5"/>
        <v>si</v>
      </c>
      <c r="O24" s="349" t="str">
        <f t="shared" si="6"/>
        <v>si</v>
      </c>
      <c r="P24" s="349"/>
      <c r="Q24" s="350">
        <f t="shared" si="7"/>
        <v>0</v>
      </c>
      <c r="R24" s="350">
        <f t="shared" si="8"/>
        <v>0</v>
      </c>
      <c r="S24" s="199"/>
      <c r="T24" s="198">
        <f t="shared" si="9"/>
        <v>-1743554.4100000858</v>
      </c>
      <c r="U24" s="198">
        <f t="shared" si="10"/>
        <v>-3216000.6600000858</v>
      </c>
    </row>
    <row r="25" spans="1:21" ht="12.75">
      <c r="A25" s="31"/>
      <c r="B25" s="31" t="s">
        <v>39</v>
      </c>
      <c r="C25" s="35">
        <v>2683230000</v>
      </c>
      <c r="D25" s="35">
        <v>1939431232.6599994</v>
      </c>
      <c r="E25" s="7">
        <v>1939431232.6500001</v>
      </c>
      <c r="F25" s="7">
        <v>1939431232.6500001</v>
      </c>
      <c r="G25" s="7"/>
      <c r="H25" s="36">
        <f t="shared" ref="H25" si="11">+F25/D25*100</f>
        <v>99.99999999948443</v>
      </c>
      <c r="I25" s="36">
        <f t="shared" ref="I25" si="12">+F25/E25*100</f>
        <v>100</v>
      </c>
      <c r="L25" s="119">
        <f t="shared" si="3"/>
        <v>99.99999999948443</v>
      </c>
      <c r="M25" s="119">
        <f t="shared" si="4"/>
        <v>100</v>
      </c>
      <c r="N25" s="349" t="str">
        <f t="shared" si="5"/>
        <v>si</v>
      </c>
      <c r="O25" s="349" t="str">
        <f t="shared" si="6"/>
        <v>si</v>
      </c>
      <c r="P25" s="349"/>
      <c r="Q25" s="350">
        <f t="shared" si="7"/>
        <v>0</v>
      </c>
      <c r="R25" s="350">
        <f t="shared" si="8"/>
        <v>0</v>
      </c>
      <c r="S25" s="199"/>
      <c r="T25" s="198">
        <f t="shared" si="9"/>
        <v>-9.9992752075195313E-3</v>
      </c>
      <c r="U25" s="198">
        <f t="shared" si="10"/>
        <v>0</v>
      </c>
    </row>
    <row r="26" spans="1:21" ht="12.75">
      <c r="A26" s="378" t="s">
        <v>40</v>
      </c>
      <c r="B26" s="379" t="s">
        <v>41</v>
      </c>
      <c r="C26" s="380">
        <f>SUM(C27:C28)</f>
        <v>402847433</v>
      </c>
      <c r="D26" s="380">
        <f>SUM(D27:D28)</f>
        <v>415777336.85000002</v>
      </c>
      <c r="E26" s="380">
        <f t="shared" ref="E26:F26" si="13">SUM(E27:E28)</f>
        <v>283444143.32999992</v>
      </c>
      <c r="F26" s="380">
        <f t="shared" si="13"/>
        <v>276274105.16999996</v>
      </c>
      <c r="G26" s="382"/>
      <c r="H26" s="381">
        <f t="shared" si="1"/>
        <v>66.447610459747438</v>
      </c>
      <c r="I26" s="381">
        <f t="shared" si="2"/>
        <v>97.470387612965339</v>
      </c>
      <c r="L26" s="119">
        <f t="shared" si="3"/>
        <v>66.447610459747438</v>
      </c>
      <c r="M26" s="119">
        <f t="shared" si="4"/>
        <v>97.470387612965339</v>
      </c>
      <c r="N26" s="349" t="str">
        <f t="shared" si="5"/>
        <v>si</v>
      </c>
      <c r="O26" s="349" t="str">
        <f t="shared" si="6"/>
        <v>si</v>
      </c>
      <c r="P26" s="349"/>
      <c r="Q26" s="350">
        <f t="shared" si="7"/>
        <v>0</v>
      </c>
      <c r="R26" s="350">
        <f t="shared" si="8"/>
        <v>0</v>
      </c>
      <c r="S26" s="199"/>
      <c r="T26" s="198">
        <f t="shared" si="9"/>
        <v>-132333193.5200001</v>
      </c>
      <c r="U26" s="198">
        <f t="shared" si="10"/>
        <v>-7170038.1599999666</v>
      </c>
    </row>
    <row r="27" spans="1:21" ht="12.75">
      <c r="A27" s="31"/>
      <c r="B27" s="31" t="s">
        <v>42</v>
      </c>
      <c r="C27" s="35">
        <v>186884616</v>
      </c>
      <c r="D27" s="35">
        <v>186785254.06</v>
      </c>
      <c r="E27" s="7">
        <v>119597564.98999998</v>
      </c>
      <c r="F27" s="7">
        <v>117585356.56999999</v>
      </c>
      <c r="G27" s="7"/>
      <c r="H27" s="36">
        <f t="shared" si="1"/>
        <v>62.95216245080497</v>
      </c>
      <c r="I27" s="36">
        <f t="shared" si="2"/>
        <v>98.317517233592312</v>
      </c>
      <c r="L27" s="119">
        <f t="shared" si="3"/>
        <v>62.95216245080497</v>
      </c>
      <c r="M27" s="119">
        <f t="shared" si="4"/>
        <v>98.317517233592312</v>
      </c>
      <c r="N27" s="349" t="str">
        <f t="shared" si="5"/>
        <v>si</v>
      </c>
      <c r="O27" s="349" t="str">
        <f t="shared" si="6"/>
        <v>si</v>
      </c>
      <c r="P27" s="349"/>
      <c r="Q27" s="350">
        <f t="shared" si="7"/>
        <v>0</v>
      </c>
      <c r="R27" s="350">
        <f t="shared" si="8"/>
        <v>0</v>
      </c>
      <c r="S27" s="199"/>
      <c r="T27" s="198">
        <f t="shared" si="9"/>
        <v>-67187689.070000023</v>
      </c>
      <c r="U27" s="198">
        <f t="shared" si="10"/>
        <v>-2012208.4199999869</v>
      </c>
    </row>
    <row r="28" spans="1:21" ht="12.75">
      <c r="A28" s="31"/>
      <c r="B28" s="31" t="s">
        <v>43</v>
      </c>
      <c r="C28" s="35">
        <v>215962817</v>
      </c>
      <c r="D28" s="35">
        <v>228992082.79000002</v>
      </c>
      <c r="E28" s="7">
        <v>163846578.33999997</v>
      </c>
      <c r="F28" s="7">
        <v>158688748.59999996</v>
      </c>
      <c r="G28" s="7"/>
      <c r="H28" s="36">
        <f t="shared" si="1"/>
        <v>69.298792633598353</v>
      </c>
      <c r="I28" s="36">
        <f t="shared" si="2"/>
        <v>96.852036952949405</v>
      </c>
      <c r="L28" s="119">
        <f t="shared" si="3"/>
        <v>69.298792633598353</v>
      </c>
      <c r="M28" s="119">
        <f t="shared" si="4"/>
        <v>96.852036952949405</v>
      </c>
      <c r="N28" s="349" t="str">
        <f t="shared" si="5"/>
        <v>si</v>
      </c>
      <c r="O28" s="349" t="str">
        <f t="shared" si="6"/>
        <v>si</v>
      </c>
      <c r="P28" s="349"/>
      <c r="Q28" s="350">
        <f t="shared" si="7"/>
        <v>0</v>
      </c>
      <c r="R28" s="350">
        <f t="shared" si="8"/>
        <v>0</v>
      </c>
      <c r="S28" s="199"/>
      <c r="T28" s="198">
        <f t="shared" si="9"/>
        <v>-65145504.450000048</v>
      </c>
      <c r="U28" s="198">
        <f t="shared" si="10"/>
        <v>-5157829.7400000095</v>
      </c>
    </row>
    <row r="29" spans="1:21" ht="12.75">
      <c r="A29" s="378" t="s">
        <v>44</v>
      </c>
      <c r="B29" s="379" t="s">
        <v>45</v>
      </c>
      <c r="C29" s="380">
        <f>SUM(C30:C33)</f>
        <v>4506384656</v>
      </c>
      <c r="D29" s="380">
        <f>SUM(D30:D33)</f>
        <v>6264402226.9300003</v>
      </c>
      <c r="E29" s="380">
        <f>SUM(E30:E33)</f>
        <v>4786382750.6300001</v>
      </c>
      <c r="F29" s="380">
        <f>SUM(F30:F33)</f>
        <v>4786235445.9200001</v>
      </c>
      <c r="G29" s="382"/>
      <c r="H29" s="381">
        <f t="shared" si="1"/>
        <v>76.403705773305589</v>
      </c>
      <c r="I29" s="381">
        <f t="shared" si="2"/>
        <v>99.996922421008207</v>
      </c>
      <c r="L29" s="119">
        <f t="shared" si="3"/>
        <v>76.403705773305589</v>
      </c>
      <c r="M29" s="119">
        <f t="shared" si="4"/>
        <v>99.996922421008207</v>
      </c>
      <c r="N29" s="349" t="str">
        <f t="shared" si="5"/>
        <v>si</v>
      </c>
      <c r="O29" s="349" t="str">
        <f t="shared" si="6"/>
        <v>si</v>
      </c>
      <c r="P29" s="349"/>
      <c r="Q29" s="350">
        <f t="shared" si="7"/>
        <v>0</v>
      </c>
      <c r="R29" s="350">
        <f t="shared" si="8"/>
        <v>0</v>
      </c>
      <c r="S29" s="199"/>
      <c r="T29" s="198">
        <f t="shared" si="9"/>
        <v>-1478019476.3000002</v>
      </c>
      <c r="U29" s="198">
        <f t="shared" si="10"/>
        <v>-147304.71000003815</v>
      </c>
    </row>
    <row r="30" spans="1:21" ht="12.75">
      <c r="A30" s="31"/>
      <c r="B30" s="31" t="s">
        <v>46</v>
      </c>
      <c r="C30" s="35">
        <v>2690444146</v>
      </c>
      <c r="D30" s="35">
        <v>4214449524.3099999</v>
      </c>
      <c r="E30" s="7">
        <v>3512321582.1600003</v>
      </c>
      <c r="F30" s="7">
        <v>3512321582.1600003</v>
      </c>
      <c r="G30" s="7"/>
      <c r="H30" s="36">
        <f t="shared" si="1"/>
        <v>83.339984543652733</v>
      </c>
      <c r="I30" s="36">
        <f t="shared" si="2"/>
        <v>100</v>
      </c>
      <c r="L30" s="119">
        <f t="shared" si="3"/>
        <v>83.339984543652733</v>
      </c>
      <c r="M30" s="119">
        <f t="shared" si="4"/>
        <v>100</v>
      </c>
      <c r="N30" s="349" t="str">
        <f t="shared" si="5"/>
        <v>si</v>
      </c>
      <c r="O30" s="349" t="str">
        <f t="shared" si="6"/>
        <v>si</v>
      </c>
      <c r="P30" s="349"/>
      <c r="Q30" s="350">
        <f t="shared" si="7"/>
        <v>0</v>
      </c>
      <c r="R30" s="350">
        <f t="shared" si="8"/>
        <v>0</v>
      </c>
      <c r="S30" s="199"/>
      <c r="T30" s="198">
        <f t="shared" si="9"/>
        <v>-702127942.14999962</v>
      </c>
      <c r="U30" s="198">
        <f t="shared" si="10"/>
        <v>0</v>
      </c>
    </row>
    <row r="31" spans="1:21" ht="12.75">
      <c r="A31" s="31"/>
      <c r="B31" s="31" t="s">
        <v>47</v>
      </c>
      <c r="C31" s="35">
        <v>43329753</v>
      </c>
      <c r="D31" s="35">
        <v>37503288.780000001</v>
      </c>
      <c r="E31" s="7">
        <v>26962613.620000001</v>
      </c>
      <c r="F31" s="7">
        <v>26962613.620000001</v>
      </c>
      <c r="G31" s="7"/>
      <c r="H31" s="36">
        <f t="shared" si="1"/>
        <v>71.893997825542172</v>
      </c>
      <c r="I31" s="36">
        <f t="shared" si="2"/>
        <v>100</v>
      </c>
      <c r="L31" s="119">
        <f t="shared" si="3"/>
        <v>71.893997825542172</v>
      </c>
      <c r="M31" s="119">
        <f t="shared" si="4"/>
        <v>100</v>
      </c>
      <c r="N31" s="349" t="str">
        <f t="shared" si="5"/>
        <v>si</v>
      </c>
      <c r="O31" s="349" t="str">
        <f t="shared" si="6"/>
        <v>si</v>
      </c>
      <c r="P31" s="349"/>
      <c r="Q31" s="350">
        <f t="shared" si="7"/>
        <v>0</v>
      </c>
      <c r="R31" s="350">
        <f t="shared" si="8"/>
        <v>0</v>
      </c>
      <c r="S31" s="199"/>
      <c r="T31" s="198">
        <f t="shared" si="9"/>
        <v>-10540675.16</v>
      </c>
      <c r="U31" s="198">
        <f t="shared" si="10"/>
        <v>0</v>
      </c>
    </row>
    <row r="32" spans="1:21" ht="12.75">
      <c r="A32" s="31"/>
      <c r="B32" s="31" t="s">
        <v>48</v>
      </c>
      <c r="C32" s="35">
        <v>1664610757</v>
      </c>
      <c r="D32" s="35">
        <v>1969526606.8400004</v>
      </c>
      <c r="E32" s="7">
        <v>1217996970.7099998</v>
      </c>
      <c r="F32" s="7">
        <v>1217849665.9999998</v>
      </c>
      <c r="G32" s="7"/>
      <c r="H32" s="36">
        <f t="shared" si="1"/>
        <v>61.834638931533611</v>
      </c>
      <c r="I32" s="36">
        <f t="shared" si="2"/>
        <v>99.987905987162335</v>
      </c>
      <c r="L32" s="119">
        <f t="shared" si="3"/>
        <v>61.834638931533611</v>
      </c>
      <c r="M32" s="119">
        <f t="shared" si="4"/>
        <v>99.987905987162335</v>
      </c>
      <c r="N32" s="349" t="str">
        <f t="shared" si="5"/>
        <v>si</v>
      </c>
      <c r="O32" s="349" t="str">
        <f t="shared" si="6"/>
        <v>si</v>
      </c>
      <c r="P32" s="349"/>
      <c r="Q32" s="350">
        <f t="shared" si="7"/>
        <v>0</v>
      </c>
      <c r="R32" s="350">
        <f t="shared" si="8"/>
        <v>0</v>
      </c>
      <c r="S32" s="199"/>
      <c r="T32" s="198">
        <f t="shared" si="9"/>
        <v>-751529636.13000059</v>
      </c>
      <c r="U32" s="198">
        <f t="shared" si="10"/>
        <v>-147304.71000003815</v>
      </c>
    </row>
    <row r="33" spans="1:21" ht="12.75">
      <c r="A33" s="31"/>
      <c r="B33" s="31" t="s">
        <v>49</v>
      </c>
      <c r="C33" s="35">
        <v>108000000</v>
      </c>
      <c r="D33" s="35">
        <v>42922807</v>
      </c>
      <c r="E33" s="7">
        <v>29101584.140000001</v>
      </c>
      <c r="F33" s="7">
        <v>29101584.140000001</v>
      </c>
      <c r="G33" s="7"/>
      <c r="H33" s="36">
        <f t="shared" si="1"/>
        <v>67.799815934684787</v>
      </c>
      <c r="I33" s="36">
        <f t="shared" si="2"/>
        <v>100</v>
      </c>
      <c r="L33" s="119">
        <f t="shared" si="3"/>
        <v>67.799815934684787</v>
      </c>
      <c r="M33" s="119">
        <f t="shared" si="4"/>
        <v>100</v>
      </c>
      <c r="N33" s="349" t="str">
        <f t="shared" si="5"/>
        <v>si</v>
      </c>
      <c r="O33" s="349" t="str">
        <f t="shared" si="6"/>
        <v>si</v>
      </c>
      <c r="P33" s="349"/>
      <c r="Q33" s="350">
        <f t="shared" si="7"/>
        <v>0</v>
      </c>
      <c r="R33" s="350">
        <f t="shared" si="8"/>
        <v>0</v>
      </c>
      <c r="S33" s="199"/>
      <c r="T33" s="198">
        <f t="shared" si="9"/>
        <v>-13821222.859999999</v>
      </c>
      <c r="U33" s="198">
        <f t="shared" si="10"/>
        <v>0</v>
      </c>
    </row>
    <row r="34" spans="1:21" ht="12.75">
      <c r="A34" s="378" t="s">
        <v>50</v>
      </c>
      <c r="B34" s="379" t="s">
        <v>51</v>
      </c>
      <c r="C34" s="380">
        <f>SUM(C35)</f>
        <v>1860683006</v>
      </c>
      <c r="D34" s="380">
        <f>SUM(D35)</f>
        <v>1903847048.0899999</v>
      </c>
      <c r="E34" s="380">
        <f t="shared" ref="E34:F34" si="14">SUM(E35)</f>
        <v>1442451329.8500011</v>
      </c>
      <c r="F34" s="380">
        <f t="shared" si="14"/>
        <v>1422724759.1700003</v>
      </c>
      <c r="G34" s="382"/>
      <c r="H34" s="381">
        <f t="shared" si="1"/>
        <v>74.728942148862387</v>
      </c>
      <c r="I34" s="381">
        <f t="shared" si="2"/>
        <v>98.632427294302389</v>
      </c>
      <c r="L34" s="119">
        <f t="shared" si="3"/>
        <v>74.728942148862387</v>
      </c>
      <c r="M34" s="119">
        <f t="shared" si="4"/>
        <v>98.632427294302389</v>
      </c>
      <c r="N34" s="349" t="str">
        <f t="shared" si="5"/>
        <v>si</v>
      </c>
      <c r="O34" s="349" t="str">
        <f t="shared" si="6"/>
        <v>si</v>
      </c>
      <c r="P34" s="349"/>
      <c r="Q34" s="350">
        <f t="shared" si="7"/>
        <v>0</v>
      </c>
      <c r="R34" s="350">
        <f t="shared" si="8"/>
        <v>0</v>
      </c>
      <c r="S34" s="199"/>
      <c r="T34" s="198">
        <f t="shared" si="9"/>
        <v>-461395718.23999882</v>
      </c>
      <c r="U34" s="198">
        <f t="shared" si="10"/>
        <v>-19726570.680000782</v>
      </c>
    </row>
    <row r="35" spans="1:21" ht="12.75">
      <c r="A35" s="31"/>
      <c r="B35" s="31" t="s">
        <v>52</v>
      </c>
      <c r="C35" s="35">
        <v>1860683006</v>
      </c>
      <c r="D35" s="35">
        <v>1903847048.0899999</v>
      </c>
      <c r="E35" s="7">
        <v>1442451329.8500011</v>
      </c>
      <c r="F35" s="7">
        <v>1422724759.1700003</v>
      </c>
      <c r="G35" s="7"/>
      <c r="H35" s="36">
        <f t="shared" si="1"/>
        <v>74.728942148862387</v>
      </c>
      <c r="I35" s="36">
        <f t="shared" si="2"/>
        <v>98.632427294302389</v>
      </c>
      <c r="L35" s="119">
        <f t="shared" si="3"/>
        <v>74.728942148862387</v>
      </c>
      <c r="M35" s="119">
        <f t="shared" si="4"/>
        <v>98.632427294302389</v>
      </c>
      <c r="N35" s="349" t="str">
        <f t="shared" si="5"/>
        <v>si</v>
      </c>
      <c r="O35" s="349" t="str">
        <f t="shared" si="6"/>
        <v>si</v>
      </c>
      <c r="P35" s="349"/>
      <c r="Q35" s="350">
        <f t="shared" si="7"/>
        <v>0</v>
      </c>
      <c r="R35" s="350">
        <f t="shared" si="8"/>
        <v>0</v>
      </c>
      <c r="S35" s="199"/>
      <c r="T35" s="198">
        <f t="shared" si="9"/>
        <v>-461395718.23999882</v>
      </c>
      <c r="U35" s="198">
        <f t="shared" si="10"/>
        <v>-19726570.680000782</v>
      </c>
    </row>
    <row r="36" spans="1:21" ht="12.75">
      <c r="A36" s="378" t="s">
        <v>53</v>
      </c>
      <c r="B36" s="379" t="s">
        <v>54</v>
      </c>
      <c r="C36" s="380">
        <f>SUM(C37:C40)</f>
        <v>1085915054</v>
      </c>
      <c r="D36" s="380">
        <f>SUM(D37:D40)</f>
        <v>1064573410.447</v>
      </c>
      <c r="E36" s="380">
        <f t="shared" ref="E36:F36" si="15">SUM(E37:E40)</f>
        <v>333840791.05700004</v>
      </c>
      <c r="F36" s="380">
        <f t="shared" si="15"/>
        <v>333840791.05700004</v>
      </c>
      <c r="G36" s="382"/>
      <c r="H36" s="381">
        <f t="shared" si="1"/>
        <v>31.359114156047234</v>
      </c>
      <c r="I36" s="381">
        <f t="shared" si="2"/>
        <v>100</v>
      </c>
      <c r="L36" s="119">
        <f t="shared" si="3"/>
        <v>31.359114156047234</v>
      </c>
      <c r="M36" s="119">
        <f t="shared" si="4"/>
        <v>100</v>
      </c>
      <c r="N36" s="349" t="str">
        <f t="shared" si="5"/>
        <v>si</v>
      </c>
      <c r="O36" s="349" t="str">
        <f t="shared" si="6"/>
        <v>si</v>
      </c>
      <c r="P36" s="349"/>
      <c r="Q36" s="350">
        <f t="shared" si="7"/>
        <v>0</v>
      </c>
      <c r="R36" s="350">
        <f t="shared" si="8"/>
        <v>0</v>
      </c>
      <c r="S36" s="199"/>
      <c r="T36" s="198">
        <f t="shared" si="9"/>
        <v>-730732619.38999999</v>
      </c>
      <c r="U36" s="198">
        <f t="shared" si="10"/>
        <v>0</v>
      </c>
    </row>
    <row r="37" spans="1:21" ht="12.75">
      <c r="A37" s="31"/>
      <c r="B37" s="31" t="s">
        <v>55</v>
      </c>
      <c r="C37" s="35">
        <v>40320000</v>
      </c>
      <c r="D37" s="35">
        <v>27885239.842</v>
      </c>
      <c r="E37" s="7">
        <v>27885239.842</v>
      </c>
      <c r="F37" s="7">
        <v>27885239.842</v>
      </c>
      <c r="G37" s="7"/>
      <c r="H37" s="36">
        <f t="shared" si="1"/>
        <v>100</v>
      </c>
      <c r="I37" s="36">
        <f t="shared" si="2"/>
        <v>100</v>
      </c>
      <c r="L37" s="119">
        <f t="shared" si="3"/>
        <v>100</v>
      </c>
      <c r="M37" s="119">
        <f t="shared" si="4"/>
        <v>100</v>
      </c>
      <c r="N37" s="349" t="str">
        <f t="shared" si="5"/>
        <v>si</v>
      </c>
      <c r="O37" s="349" t="str">
        <f t="shared" si="6"/>
        <v>si</v>
      </c>
      <c r="P37" s="349"/>
      <c r="Q37" s="350">
        <f t="shared" si="7"/>
        <v>0</v>
      </c>
      <c r="R37" s="350">
        <f t="shared" si="8"/>
        <v>0</v>
      </c>
      <c r="S37" s="199"/>
      <c r="T37" s="198">
        <f t="shared" si="9"/>
        <v>0</v>
      </c>
      <c r="U37" s="198">
        <f t="shared" si="10"/>
        <v>0</v>
      </c>
    </row>
    <row r="38" spans="1:21" ht="12.75">
      <c r="A38" s="31"/>
      <c r="B38" s="31" t="s">
        <v>56</v>
      </c>
      <c r="C38" s="35">
        <v>767650054</v>
      </c>
      <c r="D38" s="35">
        <v>767650054</v>
      </c>
      <c r="E38" s="7">
        <v>249557070.38999999</v>
      </c>
      <c r="F38" s="7">
        <v>249557070.38999999</v>
      </c>
      <c r="G38" s="7"/>
      <c r="H38" s="36">
        <f t="shared" si="1"/>
        <v>32.509223322480217</v>
      </c>
      <c r="I38" s="36">
        <f t="shared" si="2"/>
        <v>100</v>
      </c>
      <c r="L38" s="119">
        <f t="shared" si="3"/>
        <v>32.509223322480217</v>
      </c>
      <c r="M38" s="119">
        <f t="shared" si="4"/>
        <v>100</v>
      </c>
      <c r="N38" s="349" t="str">
        <f t="shared" si="5"/>
        <v>si</v>
      </c>
      <c r="O38" s="349" t="str">
        <f t="shared" si="6"/>
        <v>si</v>
      </c>
      <c r="P38" s="349"/>
      <c r="Q38" s="350">
        <f t="shared" si="7"/>
        <v>0</v>
      </c>
      <c r="R38" s="350">
        <f t="shared" si="8"/>
        <v>0</v>
      </c>
      <c r="S38" s="199"/>
      <c r="T38" s="198">
        <f t="shared" si="9"/>
        <v>-518092983.61000001</v>
      </c>
      <c r="U38" s="198">
        <f t="shared" si="10"/>
        <v>0</v>
      </c>
    </row>
    <row r="39" spans="1:21" ht="12.75">
      <c r="A39" s="31"/>
      <c r="B39" s="31" t="s">
        <v>57</v>
      </c>
      <c r="C39" s="35">
        <v>250000000</v>
      </c>
      <c r="D39" s="35">
        <v>250000000</v>
      </c>
      <c r="E39" s="7">
        <v>37360364.219999999</v>
      </c>
      <c r="F39" s="7">
        <v>37360364.219999999</v>
      </c>
      <c r="G39" s="7"/>
      <c r="H39" s="36">
        <f t="shared" si="1"/>
        <v>14.944145687999999</v>
      </c>
      <c r="I39" s="36">
        <f t="shared" si="2"/>
        <v>100</v>
      </c>
      <c r="L39" s="119">
        <f t="shared" si="3"/>
        <v>14.944145687999999</v>
      </c>
      <c r="M39" s="119">
        <f t="shared" si="4"/>
        <v>100</v>
      </c>
      <c r="N39" s="349" t="str">
        <f t="shared" si="5"/>
        <v>si</v>
      </c>
      <c r="O39" s="349" t="str">
        <f t="shared" si="6"/>
        <v>si</v>
      </c>
      <c r="P39" s="349"/>
      <c r="Q39" s="350">
        <f t="shared" si="7"/>
        <v>0</v>
      </c>
      <c r="R39" s="350">
        <f t="shared" si="8"/>
        <v>0</v>
      </c>
      <c r="S39" s="199"/>
      <c r="T39" s="198">
        <f t="shared" si="9"/>
        <v>-212639635.78</v>
      </c>
      <c r="U39" s="198">
        <f t="shared" si="10"/>
        <v>0</v>
      </c>
    </row>
    <row r="40" spans="1:21" ht="12.75">
      <c r="A40" s="31"/>
      <c r="B40" s="31" t="s">
        <v>58</v>
      </c>
      <c r="C40" s="35">
        <v>27945000</v>
      </c>
      <c r="D40" s="35">
        <v>19038116.605</v>
      </c>
      <c r="E40" s="7">
        <v>19038116.605</v>
      </c>
      <c r="F40" s="7">
        <v>19038116.605</v>
      </c>
      <c r="G40" s="7"/>
      <c r="H40" s="36">
        <f t="shared" si="1"/>
        <v>100</v>
      </c>
      <c r="I40" s="36">
        <f t="shared" si="2"/>
        <v>100</v>
      </c>
      <c r="L40" s="119">
        <f t="shared" si="3"/>
        <v>100</v>
      </c>
      <c r="M40" s="119">
        <f t="shared" si="4"/>
        <v>100</v>
      </c>
      <c r="N40" s="349" t="str">
        <f t="shared" si="5"/>
        <v>si</v>
      </c>
      <c r="O40" s="349" t="str">
        <f t="shared" si="6"/>
        <v>si</v>
      </c>
      <c r="P40" s="349"/>
      <c r="Q40" s="350">
        <f t="shared" si="7"/>
        <v>0</v>
      </c>
      <c r="R40" s="350">
        <f t="shared" si="8"/>
        <v>0</v>
      </c>
      <c r="S40" s="199"/>
      <c r="T40" s="198">
        <f t="shared" si="9"/>
        <v>0</v>
      </c>
      <c r="U40" s="198">
        <f t="shared" si="10"/>
        <v>0</v>
      </c>
    </row>
    <row r="41" spans="1:21" ht="12.75">
      <c r="A41" s="378" t="s">
        <v>59</v>
      </c>
      <c r="B41" s="379" t="s">
        <v>60</v>
      </c>
      <c r="C41" s="380">
        <f>SUM(C42:C60)</f>
        <v>82106323964</v>
      </c>
      <c r="D41" s="380">
        <f>SUM(D42:D60)</f>
        <v>70663553168.729996</v>
      </c>
      <c r="E41" s="380">
        <f t="shared" ref="E41:F41" si="16">SUM(E42:E60)</f>
        <v>59517939659.580009</v>
      </c>
      <c r="F41" s="380">
        <f t="shared" si="16"/>
        <v>58723272286.369995</v>
      </c>
      <c r="G41" s="382"/>
      <c r="H41" s="381">
        <f t="shared" si="1"/>
        <v>83.102631629845916</v>
      </c>
      <c r="I41" s="381">
        <f t="shared" si="2"/>
        <v>98.66482714664653</v>
      </c>
      <c r="L41" s="119">
        <f t="shared" si="3"/>
        <v>83.102631629845916</v>
      </c>
      <c r="M41" s="119">
        <f t="shared" si="4"/>
        <v>98.66482714664653</v>
      </c>
      <c r="N41" s="349" t="str">
        <f t="shared" si="5"/>
        <v>si</v>
      </c>
      <c r="O41" s="349" t="str">
        <f t="shared" si="6"/>
        <v>si</v>
      </c>
      <c r="P41" s="349"/>
      <c r="Q41" s="350">
        <f t="shared" si="7"/>
        <v>0</v>
      </c>
      <c r="R41" s="350">
        <f t="shared" si="8"/>
        <v>0</v>
      </c>
      <c r="S41" s="199"/>
      <c r="T41" s="198">
        <f t="shared" si="9"/>
        <v>-11145613509.149986</v>
      </c>
      <c r="U41" s="198">
        <f t="shared" si="10"/>
        <v>-794667373.21001434</v>
      </c>
    </row>
    <row r="42" spans="1:21" ht="12.75">
      <c r="A42" s="31"/>
      <c r="B42" s="31" t="s">
        <v>61</v>
      </c>
      <c r="C42" s="35">
        <v>2606036444</v>
      </c>
      <c r="D42" s="35">
        <v>2477056075.4699998</v>
      </c>
      <c r="E42" s="7">
        <v>1885780838.6700003</v>
      </c>
      <c r="F42" s="7">
        <v>1869293332.5400004</v>
      </c>
      <c r="G42" s="7"/>
      <c r="H42" s="36">
        <f t="shared" si="1"/>
        <v>75.464312296011244</v>
      </c>
      <c r="I42" s="36">
        <f t="shared" si="2"/>
        <v>99.125693410819252</v>
      </c>
      <c r="L42" s="119">
        <f t="shared" si="3"/>
        <v>75.464312296011244</v>
      </c>
      <c r="M42" s="119">
        <f t="shared" si="4"/>
        <v>99.125693410819252</v>
      </c>
      <c r="N42" s="349" t="str">
        <f t="shared" si="5"/>
        <v>si</v>
      </c>
      <c r="O42" s="349" t="str">
        <f t="shared" si="6"/>
        <v>si</v>
      </c>
      <c r="P42" s="349"/>
      <c r="Q42" s="350">
        <f t="shared" si="7"/>
        <v>0</v>
      </c>
      <c r="R42" s="350">
        <f t="shared" si="8"/>
        <v>0</v>
      </c>
      <c r="S42" s="199"/>
      <c r="T42" s="198">
        <f t="shared" si="9"/>
        <v>-591275236.79999948</v>
      </c>
      <c r="U42" s="198">
        <f t="shared" si="10"/>
        <v>-16487506.129999876</v>
      </c>
    </row>
    <row r="43" spans="1:21" ht="12.75">
      <c r="A43" s="31"/>
      <c r="B43" s="31" t="s">
        <v>62</v>
      </c>
      <c r="C43" s="35">
        <v>8052914216</v>
      </c>
      <c r="D43" s="35">
        <v>8031043985.7100039</v>
      </c>
      <c r="E43" s="7">
        <v>5748841107.7600021</v>
      </c>
      <c r="F43" s="7">
        <v>5711958278.710001</v>
      </c>
      <c r="G43" s="7"/>
      <c r="H43" s="36">
        <f t="shared" si="1"/>
        <v>71.123483931523026</v>
      </c>
      <c r="I43" s="36">
        <f t="shared" si="2"/>
        <v>99.358430188647674</v>
      </c>
      <c r="L43" s="119">
        <f t="shared" si="3"/>
        <v>71.123483931523026</v>
      </c>
      <c r="M43" s="119">
        <f t="shared" si="4"/>
        <v>99.358430188647674</v>
      </c>
      <c r="N43" s="349" t="str">
        <f t="shared" si="5"/>
        <v>si</v>
      </c>
      <c r="O43" s="349" t="str">
        <f t="shared" si="6"/>
        <v>si</v>
      </c>
      <c r="P43" s="349"/>
      <c r="Q43" s="350">
        <f t="shared" si="7"/>
        <v>0</v>
      </c>
      <c r="R43" s="350">
        <f t="shared" si="8"/>
        <v>0</v>
      </c>
      <c r="S43" s="199"/>
      <c r="T43" s="198">
        <f t="shared" si="9"/>
        <v>-2282202877.9500017</v>
      </c>
      <c r="U43" s="198">
        <f t="shared" si="10"/>
        <v>-36882829.050001144</v>
      </c>
    </row>
    <row r="44" spans="1:21" ht="12.75">
      <c r="A44" s="31"/>
      <c r="B44" s="31" t="s">
        <v>63</v>
      </c>
      <c r="C44" s="35">
        <v>1227285393</v>
      </c>
      <c r="D44" s="35">
        <v>1061203555.73</v>
      </c>
      <c r="E44" s="7">
        <v>772555816.49999964</v>
      </c>
      <c r="F44" s="7">
        <v>766014808.73999929</v>
      </c>
      <c r="G44" s="7"/>
      <c r="H44" s="36">
        <f t="shared" si="1"/>
        <v>72.183588587116915</v>
      </c>
      <c r="I44" s="36">
        <f t="shared" si="2"/>
        <v>99.153328779578175</v>
      </c>
      <c r="L44" s="119">
        <f t="shared" si="3"/>
        <v>72.183588587116915</v>
      </c>
      <c r="M44" s="119">
        <f t="shared" si="4"/>
        <v>99.153328779578175</v>
      </c>
      <c r="N44" s="349" t="str">
        <f t="shared" si="5"/>
        <v>si</v>
      </c>
      <c r="O44" s="349" t="str">
        <f t="shared" si="6"/>
        <v>si</v>
      </c>
      <c r="P44" s="349"/>
      <c r="Q44" s="350">
        <f t="shared" si="7"/>
        <v>0</v>
      </c>
      <c r="R44" s="350">
        <f t="shared" si="8"/>
        <v>0</v>
      </c>
      <c r="S44" s="199"/>
      <c r="T44" s="198">
        <f t="shared" si="9"/>
        <v>-288647739.23000038</v>
      </c>
      <c r="U44" s="198">
        <f t="shared" si="10"/>
        <v>-6541007.7600003481</v>
      </c>
    </row>
    <row r="45" spans="1:21" ht="12.75">
      <c r="A45" s="31"/>
      <c r="B45" s="31" t="s">
        <v>64</v>
      </c>
      <c r="C45" s="35">
        <v>285148372</v>
      </c>
      <c r="D45" s="35">
        <v>289890209.56999993</v>
      </c>
      <c r="E45" s="7">
        <v>230719086.95000005</v>
      </c>
      <c r="F45" s="7">
        <v>230717507.15000004</v>
      </c>
      <c r="G45" s="7"/>
      <c r="H45" s="36">
        <f t="shared" si="1"/>
        <v>79.58789208239493</v>
      </c>
      <c r="I45" s="36">
        <f t="shared" si="2"/>
        <v>99.999315271215366</v>
      </c>
      <c r="L45" s="119">
        <f t="shared" si="3"/>
        <v>79.58789208239493</v>
      </c>
      <c r="M45" s="119">
        <f t="shared" si="4"/>
        <v>99.999315271215366</v>
      </c>
      <c r="N45" s="349" t="str">
        <f t="shared" si="5"/>
        <v>si</v>
      </c>
      <c r="O45" s="349" t="str">
        <f t="shared" si="6"/>
        <v>si</v>
      </c>
      <c r="P45" s="349"/>
      <c r="Q45" s="350">
        <f t="shared" si="7"/>
        <v>0</v>
      </c>
      <c r="R45" s="350">
        <f t="shared" si="8"/>
        <v>0</v>
      </c>
      <c r="S45" s="199"/>
      <c r="T45" s="198">
        <f t="shared" si="9"/>
        <v>-59171122.619999886</v>
      </c>
      <c r="U45" s="198">
        <f t="shared" si="10"/>
        <v>-1579.8000000119209</v>
      </c>
    </row>
    <row r="46" spans="1:21" ht="12.75">
      <c r="A46" s="31"/>
      <c r="B46" s="31" t="s">
        <v>65</v>
      </c>
      <c r="C46" s="35">
        <v>845244146</v>
      </c>
      <c r="D46" s="35">
        <v>685872759.63</v>
      </c>
      <c r="E46" s="7">
        <v>446763437.50999993</v>
      </c>
      <c r="F46" s="7">
        <v>443231783.13999999</v>
      </c>
      <c r="G46" s="7"/>
      <c r="H46" s="36">
        <f t="shared" si="1"/>
        <v>64.62303348788852</v>
      </c>
      <c r="I46" s="36">
        <f t="shared" si="2"/>
        <v>99.209502373407418</v>
      </c>
      <c r="L46" s="119">
        <f t="shared" si="3"/>
        <v>64.62303348788852</v>
      </c>
      <c r="M46" s="119">
        <f t="shared" si="4"/>
        <v>99.209502373407418</v>
      </c>
      <c r="N46" s="349" t="str">
        <f t="shared" si="5"/>
        <v>si</v>
      </c>
      <c r="O46" s="349" t="str">
        <f t="shared" si="6"/>
        <v>si</v>
      </c>
      <c r="P46" s="349"/>
      <c r="Q46" s="350">
        <f t="shared" si="7"/>
        <v>0</v>
      </c>
      <c r="R46" s="350">
        <f t="shared" si="8"/>
        <v>0</v>
      </c>
      <c r="S46" s="199"/>
      <c r="T46" s="198">
        <f t="shared" si="9"/>
        <v>-239109322.12000006</v>
      </c>
      <c r="U46" s="198">
        <f t="shared" si="10"/>
        <v>-3531654.3699999452</v>
      </c>
    </row>
    <row r="47" spans="1:21" ht="12.75">
      <c r="A47" s="31"/>
      <c r="B47" s="31" t="s">
        <v>66</v>
      </c>
      <c r="C47" s="35">
        <v>214122133</v>
      </c>
      <c r="D47" s="35">
        <v>200861235.48000005</v>
      </c>
      <c r="E47" s="7">
        <v>153910608.02000001</v>
      </c>
      <c r="F47" s="7">
        <v>153907812.28</v>
      </c>
      <c r="G47" s="7"/>
      <c r="H47" s="36">
        <f t="shared" si="1"/>
        <v>76.62394981899071</v>
      </c>
      <c r="I47" s="36">
        <f t="shared" si="2"/>
        <v>99.998183530013961</v>
      </c>
      <c r="L47" s="119">
        <f t="shared" si="3"/>
        <v>76.62394981899071</v>
      </c>
      <c r="M47" s="119">
        <f t="shared" si="4"/>
        <v>99.998183530013961</v>
      </c>
      <c r="N47" s="349" t="str">
        <f t="shared" si="5"/>
        <v>si</v>
      </c>
      <c r="O47" s="349" t="str">
        <f t="shared" si="6"/>
        <v>si</v>
      </c>
      <c r="P47" s="349"/>
      <c r="Q47" s="350">
        <f t="shared" si="7"/>
        <v>0</v>
      </c>
      <c r="R47" s="350">
        <f t="shared" si="8"/>
        <v>0</v>
      </c>
      <c r="S47" s="199"/>
      <c r="T47" s="198">
        <f t="shared" si="9"/>
        <v>-46950627.460000038</v>
      </c>
      <c r="U47" s="198">
        <f t="shared" si="10"/>
        <v>-2795.7400000095367</v>
      </c>
    </row>
    <row r="48" spans="1:21" ht="12.75">
      <c r="A48" s="31"/>
      <c r="B48" s="31" t="s">
        <v>67</v>
      </c>
      <c r="C48" s="35">
        <v>104931774</v>
      </c>
      <c r="D48" s="35">
        <v>100929961.41999997</v>
      </c>
      <c r="E48" s="7">
        <v>71362730.859999999</v>
      </c>
      <c r="F48" s="7">
        <v>70744729.399999991</v>
      </c>
      <c r="G48" s="7"/>
      <c r="H48" s="36">
        <f t="shared" si="1"/>
        <v>70.092892541204748</v>
      </c>
      <c r="I48" s="36">
        <f t="shared" si="2"/>
        <v>99.133999704674409</v>
      </c>
      <c r="L48" s="119">
        <f t="shared" si="3"/>
        <v>70.092892541204748</v>
      </c>
      <c r="M48" s="119">
        <f t="shared" si="4"/>
        <v>99.133999704674409</v>
      </c>
      <c r="N48" s="349" t="str">
        <f t="shared" si="5"/>
        <v>si</v>
      </c>
      <c r="O48" s="349" t="str">
        <f t="shared" si="6"/>
        <v>si</v>
      </c>
      <c r="P48" s="349"/>
      <c r="Q48" s="350">
        <f t="shared" si="7"/>
        <v>0</v>
      </c>
      <c r="R48" s="350">
        <f t="shared" si="8"/>
        <v>0</v>
      </c>
      <c r="S48" s="199"/>
      <c r="T48" s="198">
        <f t="shared" si="9"/>
        <v>-29567230.559999973</v>
      </c>
      <c r="U48" s="198">
        <f t="shared" si="10"/>
        <v>-618001.46000000834</v>
      </c>
    </row>
    <row r="49" spans="1:21" ht="12.75">
      <c r="A49" s="31"/>
      <c r="B49" s="31" t="s">
        <v>68</v>
      </c>
      <c r="C49" s="35">
        <v>1469822691</v>
      </c>
      <c r="D49" s="35">
        <v>1017784783.49</v>
      </c>
      <c r="E49" s="7">
        <v>997589020.62</v>
      </c>
      <c r="F49" s="7">
        <v>997572722.21000004</v>
      </c>
      <c r="G49" s="7"/>
      <c r="H49" s="36">
        <f t="shared" si="1"/>
        <v>98.014112452075324</v>
      </c>
      <c r="I49" s="36">
        <f t="shared" si="2"/>
        <v>99.998366219990089</v>
      </c>
      <c r="L49" s="119">
        <f t="shared" si="3"/>
        <v>98.014112452075324</v>
      </c>
      <c r="M49" s="119">
        <f t="shared" si="4"/>
        <v>99.998366219990089</v>
      </c>
      <c r="N49" s="349" t="str">
        <f t="shared" si="5"/>
        <v>si</v>
      </c>
      <c r="O49" s="349" t="str">
        <f t="shared" si="6"/>
        <v>si</v>
      </c>
      <c r="P49" s="349"/>
      <c r="Q49" s="350">
        <f t="shared" si="7"/>
        <v>0</v>
      </c>
      <c r="R49" s="350">
        <f t="shared" si="8"/>
        <v>0</v>
      </c>
      <c r="S49" s="199"/>
      <c r="T49" s="198">
        <f t="shared" si="9"/>
        <v>-20195762.870000005</v>
      </c>
      <c r="U49" s="198">
        <f t="shared" si="10"/>
        <v>-16298.409999966621</v>
      </c>
    </row>
    <row r="50" spans="1:21" ht="12.75">
      <c r="A50" s="31"/>
      <c r="B50" s="31" t="s">
        <v>69</v>
      </c>
      <c r="C50" s="35">
        <v>28275872750</v>
      </c>
      <c r="D50" s="35">
        <v>28275872750</v>
      </c>
      <c r="E50" s="7">
        <v>27074338493</v>
      </c>
      <c r="F50" s="7">
        <v>27074338493</v>
      </c>
      <c r="G50" s="7"/>
      <c r="H50" s="36">
        <f t="shared" si="1"/>
        <v>95.750673135279257</v>
      </c>
      <c r="I50" s="36">
        <f t="shared" si="2"/>
        <v>100</v>
      </c>
      <c r="L50" s="119">
        <f t="shared" si="3"/>
        <v>95.750673135279257</v>
      </c>
      <c r="M50" s="119">
        <f t="shared" si="4"/>
        <v>100</v>
      </c>
      <c r="N50" s="349" t="str">
        <f t="shared" si="5"/>
        <v>si</v>
      </c>
      <c r="O50" s="349" t="str">
        <f t="shared" si="6"/>
        <v>si</v>
      </c>
      <c r="P50" s="349"/>
      <c r="Q50" s="350">
        <f t="shared" si="7"/>
        <v>0</v>
      </c>
      <c r="R50" s="350">
        <f t="shared" si="8"/>
        <v>0</v>
      </c>
      <c r="S50" s="199"/>
      <c r="T50" s="198">
        <f t="shared" si="9"/>
        <v>-1201534257</v>
      </c>
      <c r="U50" s="198">
        <f t="shared" si="10"/>
        <v>0</v>
      </c>
    </row>
    <row r="51" spans="1:21" ht="12.75">
      <c r="A51" s="31"/>
      <c r="B51" s="31" t="s">
        <v>70</v>
      </c>
      <c r="C51" s="35">
        <v>736418894</v>
      </c>
      <c r="D51" s="35">
        <v>661418894</v>
      </c>
      <c r="E51" s="7">
        <v>593334353.25</v>
      </c>
      <c r="F51" s="7">
        <v>593334353.25</v>
      </c>
      <c r="G51" s="7"/>
      <c r="H51" s="36">
        <f t="shared" si="1"/>
        <v>89.706290315014797</v>
      </c>
      <c r="I51" s="36">
        <f t="shared" si="2"/>
        <v>100</v>
      </c>
      <c r="L51" s="119">
        <f t="shared" si="3"/>
        <v>89.706290315014797</v>
      </c>
      <c r="M51" s="119">
        <f t="shared" si="4"/>
        <v>100</v>
      </c>
      <c r="N51" s="349" t="str">
        <f t="shared" si="5"/>
        <v>si</v>
      </c>
      <c r="O51" s="349" t="str">
        <f t="shared" si="6"/>
        <v>si</v>
      </c>
      <c r="P51" s="349"/>
      <c r="Q51" s="350">
        <f t="shared" si="7"/>
        <v>0</v>
      </c>
      <c r="R51" s="350">
        <f t="shared" si="8"/>
        <v>0</v>
      </c>
      <c r="S51" s="199"/>
      <c r="T51" s="198">
        <f t="shared" si="9"/>
        <v>-68084540.75</v>
      </c>
      <c r="U51" s="198">
        <f t="shared" si="10"/>
        <v>0</v>
      </c>
    </row>
    <row r="52" spans="1:21" ht="12.75">
      <c r="A52" s="31"/>
      <c r="B52" s="31" t="s">
        <v>71</v>
      </c>
      <c r="C52" s="35">
        <v>1365862061</v>
      </c>
      <c r="D52" s="35">
        <v>914630343.27999949</v>
      </c>
      <c r="E52" s="7">
        <v>545856530.18000007</v>
      </c>
      <c r="F52" s="7">
        <v>545856530.18000007</v>
      </c>
      <c r="G52" s="7"/>
      <c r="H52" s="36">
        <f t="shared" si="1"/>
        <v>59.680562118951563</v>
      </c>
      <c r="I52" s="36">
        <f t="shared" si="2"/>
        <v>100</v>
      </c>
      <c r="L52" s="119">
        <f t="shared" si="3"/>
        <v>59.680562118951563</v>
      </c>
      <c r="M52" s="119">
        <f t="shared" si="4"/>
        <v>100</v>
      </c>
      <c r="N52" s="349" t="str">
        <f t="shared" si="5"/>
        <v>si</v>
      </c>
      <c r="O52" s="349" t="str">
        <f t="shared" si="6"/>
        <v>si</v>
      </c>
      <c r="P52" s="349"/>
      <c r="Q52" s="350">
        <f t="shared" si="7"/>
        <v>0</v>
      </c>
      <c r="R52" s="350">
        <f t="shared" si="8"/>
        <v>0</v>
      </c>
      <c r="S52" s="199"/>
      <c r="T52" s="198">
        <f t="shared" si="9"/>
        <v>-368773813.09999943</v>
      </c>
      <c r="U52" s="198">
        <f t="shared" si="10"/>
        <v>0</v>
      </c>
    </row>
    <row r="53" spans="1:21" ht="12.75">
      <c r="A53" s="31"/>
      <c r="B53" s="31" t="s">
        <v>72</v>
      </c>
      <c r="C53" s="35">
        <v>55239648</v>
      </c>
      <c r="D53" s="35">
        <v>55239648</v>
      </c>
      <c r="E53" s="7">
        <v>18800000</v>
      </c>
      <c r="F53" s="7">
        <v>18800000</v>
      </c>
      <c r="G53" s="7"/>
      <c r="H53" s="36">
        <f t="shared" si="1"/>
        <v>34.033526064467317</v>
      </c>
      <c r="I53" s="36">
        <f t="shared" si="2"/>
        <v>100</v>
      </c>
      <c r="L53" s="119">
        <f t="shared" si="3"/>
        <v>34.033526064467317</v>
      </c>
      <c r="M53" s="119">
        <f t="shared" si="4"/>
        <v>100</v>
      </c>
      <c r="N53" s="349" t="str">
        <f t="shared" si="5"/>
        <v>si</v>
      </c>
      <c r="O53" s="349" t="str">
        <f t="shared" si="6"/>
        <v>si</v>
      </c>
      <c r="P53" s="349"/>
      <c r="Q53" s="350">
        <f t="shared" si="7"/>
        <v>0</v>
      </c>
      <c r="R53" s="350">
        <f t="shared" si="8"/>
        <v>0</v>
      </c>
      <c r="S53" s="199"/>
      <c r="T53" s="198">
        <f t="shared" si="9"/>
        <v>-36439648</v>
      </c>
      <c r="U53" s="198">
        <f t="shared" si="10"/>
        <v>0</v>
      </c>
    </row>
    <row r="54" spans="1:21" ht="12.75">
      <c r="A54" s="31"/>
      <c r="B54" s="31" t="s">
        <v>73</v>
      </c>
      <c r="C54" s="35">
        <v>600400000</v>
      </c>
      <c r="D54" s="35">
        <v>300400000</v>
      </c>
      <c r="E54" s="7">
        <v>0</v>
      </c>
      <c r="F54" s="7">
        <v>0</v>
      </c>
      <c r="G54" s="7"/>
      <c r="H54" s="36">
        <f t="shared" si="1"/>
        <v>0</v>
      </c>
      <c r="I54" s="36"/>
      <c r="L54" s="119">
        <f t="shared" si="3"/>
        <v>0</v>
      </c>
      <c r="M54" s="119" t="str">
        <f t="shared" si="4"/>
        <v>n.a.</v>
      </c>
      <c r="N54" s="349" t="str">
        <f t="shared" si="5"/>
        <v>si</v>
      </c>
      <c r="O54" s="349" t="str">
        <f t="shared" si="6"/>
        <v>no</v>
      </c>
      <c r="P54" s="349"/>
      <c r="Q54" s="350">
        <f t="shared" si="7"/>
        <v>0</v>
      </c>
      <c r="R54" s="350" t="e">
        <f t="shared" si="8"/>
        <v>#DIV/0!</v>
      </c>
      <c r="S54" s="199"/>
      <c r="T54" s="198">
        <f t="shared" si="9"/>
        <v>-300400000</v>
      </c>
      <c r="U54" s="198">
        <f t="shared" si="10"/>
        <v>0</v>
      </c>
    </row>
    <row r="55" spans="1:21" ht="12.75">
      <c r="A55" s="31"/>
      <c r="B55" s="31" t="s">
        <v>74</v>
      </c>
      <c r="C55" s="35">
        <v>12500381529</v>
      </c>
      <c r="D55" s="35">
        <v>6540299891.1299992</v>
      </c>
      <c r="E55" s="7">
        <v>6419559353.3400002</v>
      </c>
      <c r="F55" s="7">
        <v>6419520436.2400007</v>
      </c>
      <c r="G55" s="7"/>
      <c r="H55" s="36">
        <f t="shared" si="1"/>
        <v>98.153304024272643</v>
      </c>
      <c r="I55" s="36">
        <f t="shared" si="2"/>
        <v>99.999393773032423</v>
      </c>
      <c r="L55" s="119">
        <f t="shared" si="3"/>
        <v>98.153304024272643</v>
      </c>
      <c r="M55" s="119">
        <f t="shared" si="4"/>
        <v>99.999393773032423</v>
      </c>
      <c r="N55" s="349" t="str">
        <f t="shared" si="5"/>
        <v>si</v>
      </c>
      <c r="O55" s="349" t="str">
        <f t="shared" si="6"/>
        <v>si</v>
      </c>
      <c r="P55" s="349"/>
      <c r="Q55" s="350">
        <f t="shared" si="7"/>
        <v>0</v>
      </c>
      <c r="R55" s="350">
        <f t="shared" si="8"/>
        <v>0</v>
      </c>
      <c r="S55" s="199"/>
      <c r="T55" s="198">
        <f t="shared" si="9"/>
        <v>-120740537.78999901</v>
      </c>
      <c r="U55" s="198">
        <f t="shared" si="10"/>
        <v>-38917.099999427795</v>
      </c>
    </row>
    <row r="56" spans="1:21" ht="12.75">
      <c r="A56" s="31"/>
      <c r="B56" s="31" t="s">
        <v>75</v>
      </c>
      <c r="C56" s="35">
        <v>338662944</v>
      </c>
      <c r="D56" s="35">
        <v>179196610.20999998</v>
      </c>
      <c r="E56" s="7">
        <v>153472705.69000003</v>
      </c>
      <c r="F56" s="7">
        <v>153471737.61000001</v>
      </c>
      <c r="G56" s="7"/>
      <c r="H56" s="36">
        <f t="shared" si="1"/>
        <v>85.64433078848252</v>
      </c>
      <c r="I56" s="36">
        <f t="shared" si="2"/>
        <v>99.999369216828711</v>
      </c>
      <c r="L56" s="119">
        <f t="shared" si="3"/>
        <v>85.64433078848252</v>
      </c>
      <c r="M56" s="119">
        <f t="shared" si="4"/>
        <v>99.999369216828711</v>
      </c>
      <c r="N56" s="349" t="str">
        <f t="shared" si="5"/>
        <v>si</v>
      </c>
      <c r="O56" s="349" t="str">
        <f t="shared" si="6"/>
        <v>si</v>
      </c>
      <c r="P56" s="349"/>
      <c r="Q56" s="350">
        <f t="shared" si="7"/>
        <v>0</v>
      </c>
      <c r="R56" s="350">
        <f t="shared" si="8"/>
        <v>0</v>
      </c>
      <c r="S56" s="199"/>
      <c r="T56" s="198">
        <f t="shared" si="9"/>
        <v>-25723904.519999951</v>
      </c>
      <c r="U56" s="198">
        <f t="shared" si="10"/>
        <v>-968.08000001311302</v>
      </c>
    </row>
    <row r="57" spans="1:21" ht="12.75">
      <c r="A57" s="31"/>
      <c r="B57" s="31" t="s">
        <v>76</v>
      </c>
      <c r="C57" s="35">
        <v>13699130682</v>
      </c>
      <c r="D57" s="35">
        <v>10736784787.99</v>
      </c>
      <c r="E57" s="7">
        <v>8062895006.5499992</v>
      </c>
      <c r="F57" s="7">
        <v>7858460011.7299995</v>
      </c>
      <c r="G57" s="7"/>
      <c r="H57" s="36">
        <f t="shared" si="1"/>
        <v>73.191930050794625</v>
      </c>
      <c r="I57" s="36">
        <f t="shared" si="2"/>
        <v>97.46449637935352</v>
      </c>
      <c r="L57" s="119">
        <f t="shared" si="3"/>
        <v>73.191930050794625</v>
      </c>
      <c r="M57" s="119">
        <f t="shared" si="4"/>
        <v>97.46449637935352</v>
      </c>
      <c r="N57" s="349" t="str">
        <f t="shared" si="5"/>
        <v>si</v>
      </c>
      <c r="O57" s="349" t="str">
        <f t="shared" si="6"/>
        <v>si</v>
      </c>
      <c r="P57" s="349"/>
      <c r="Q57" s="350">
        <f t="shared" si="7"/>
        <v>0</v>
      </c>
      <c r="R57" s="350">
        <f t="shared" si="8"/>
        <v>0</v>
      </c>
      <c r="S57" s="199"/>
      <c r="T57" s="198">
        <f t="shared" si="9"/>
        <v>-2673889781.4400005</v>
      </c>
      <c r="U57" s="198">
        <f t="shared" si="10"/>
        <v>-204434994.81999969</v>
      </c>
    </row>
    <row r="58" spans="1:21" ht="12.75">
      <c r="A58" s="31"/>
      <c r="B58" s="31" t="s">
        <v>77</v>
      </c>
      <c r="C58" s="35">
        <v>1060842688</v>
      </c>
      <c r="D58" s="35">
        <v>1060842688</v>
      </c>
      <c r="E58" s="7">
        <v>1060842688</v>
      </c>
      <c r="F58" s="7">
        <v>1060842688</v>
      </c>
      <c r="G58" s="7"/>
      <c r="H58" s="36">
        <f t="shared" si="1"/>
        <v>100</v>
      </c>
      <c r="I58" s="36">
        <f t="shared" si="2"/>
        <v>100</v>
      </c>
      <c r="L58" s="119">
        <f t="shared" si="3"/>
        <v>100</v>
      </c>
      <c r="M58" s="119">
        <f t="shared" si="4"/>
        <v>100</v>
      </c>
      <c r="N58" s="349" t="str">
        <f t="shared" si="5"/>
        <v>si</v>
      </c>
      <c r="O58" s="349" t="str">
        <f t="shared" si="6"/>
        <v>si</v>
      </c>
      <c r="P58" s="349"/>
      <c r="Q58" s="350">
        <f t="shared" si="7"/>
        <v>0</v>
      </c>
      <c r="R58" s="350">
        <f t="shared" si="8"/>
        <v>0</v>
      </c>
      <c r="S58" s="199"/>
      <c r="T58" s="198">
        <f t="shared" si="9"/>
        <v>0</v>
      </c>
      <c r="U58" s="198">
        <f t="shared" si="10"/>
        <v>0</v>
      </c>
    </row>
    <row r="59" spans="1:21" ht="12.75">
      <c r="A59" s="31"/>
      <c r="B59" s="31" t="s">
        <v>78</v>
      </c>
      <c r="C59" s="35">
        <v>2510135065</v>
      </c>
      <c r="D59" s="35">
        <v>2501027923.8799996</v>
      </c>
      <c r="E59" s="7">
        <v>2299386321.3200002</v>
      </c>
      <c r="F59" s="7">
        <v>2299386321.3200002</v>
      </c>
      <c r="G59" s="7"/>
      <c r="H59" s="36">
        <f t="shared" si="1"/>
        <v>91.937650890071623</v>
      </c>
      <c r="I59" s="36">
        <f t="shared" si="2"/>
        <v>100</v>
      </c>
      <c r="L59" s="119">
        <f t="shared" si="3"/>
        <v>91.937650890071623</v>
      </c>
      <c r="M59" s="119">
        <f t="shared" si="4"/>
        <v>100</v>
      </c>
      <c r="N59" s="349" t="str">
        <f t="shared" si="5"/>
        <v>si</v>
      </c>
      <c r="O59" s="349" t="str">
        <f t="shared" si="6"/>
        <v>si</v>
      </c>
      <c r="P59" s="349"/>
      <c r="Q59" s="350">
        <f t="shared" si="7"/>
        <v>0</v>
      </c>
      <c r="R59" s="350">
        <f t="shared" si="8"/>
        <v>0</v>
      </c>
      <c r="S59" s="199"/>
      <c r="T59" s="198">
        <f t="shared" si="9"/>
        <v>-201641602.55999947</v>
      </c>
      <c r="U59" s="198">
        <f t="shared" si="10"/>
        <v>0</v>
      </c>
    </row>
    <row r="60" spans="1:21" ht="12.75">
      <c r="A60" s="31"/>
      <c r="B60" s="31" t="s">
        <v>79</v>
      </c>
      <c r="C60" s="35">
        <v>6157872534</v>
      </c>
      <c r="D60" s="35">
        <v>5573197065.7399988</v>
      </c>
      <c r="E60" s="7">
        <v>2981931561.3599997</v>
      </c>
      <c r="F60" s="7">
        <v>2455820740.8700004</v>
      </c>
      <c r="G60" s="7"/>
      <c r="H60" s="36">
        <f t="shared" si="1"/>
        <v>44.064846656268756</v>
      </c>
      <c r="I60" s="36">
        <f t="shared" si="2"/>
        <v>82.356710418596919</v>
      </c>
      <c r="L60" s="119">
        <f t="shared" si="3"/>
        <v>44.064846656268756</v>
      </c>
      <c r="M60" s="119">
        <f t="shared" si="4"/>
        <v>82.356710418596919</v>
      </c>
      <c r="N60" s="349" t="str">
        <f t="shared" si="5"/>
        <v>si</v>
      </c>
      <c r="O60" s="349" t="str">
        <f t="shared" si="6"/>
        <v>si</v>
      </c>
      <c r="P60" s="349"/>
      <c r="Q60" s="350">
        <f t="shared" si="7"/>
        <v>0</v>
      </c>
      <c r="R60" s="350">
        <f t="shared" si="8"/>
        <v>0</v>
      </c>
      <c r="S60" s="199"/>
      <c r="T60" s="198">
        <f t="shared" si="9"/>
        <v>-2591265504.3799992</v>
      </c>
      <c r="U60" s="198">
        <f t="shared" si="10"/>
        <v>-526110820.48999929</v>
      </c>
    </row>
    <row r="61" spans="1:21" ht="12.75">
      <c r="A61" s="378" t="s">
        <v>80</v>
      </c>
      <c r="B61" s="379" t="s">
        <v>81</v>
      </c>
      <c r="C61" s="380">
        <f>SUM(C62:C65)</f>
        <v>1404824077.5824621</v>
      </c>
      <c r="D61" s="380">
        <f>SUM(D62:D65)</f>
        <v>1265439387.9086728</v>
      </c>
      <c r="E61" s="380">
        <f t="shared" ref="E61:F61" si="17">SUM(E62:E65)</f>
        <v>769609921.74199665</v>
      </c>
      <c r="F61" s="380">
        <f t="shared" si="17"/>
        <v>769569134.59899294</v>
      </c>
      <c r="G61" s="382"/>
      <c r="H61" s="381">
        <f t="shared" si="1"/>
        <v>60.814381309153077</v>
      </c>
      <c r="I61" s="381">
        <f t="shared" si="2"/>
        <v>99.994700283630522</v>
      </c>
      <c r="L61" s="119">
        <f t="shared" si="3"/>
        <v>60.814381309153077</v>
      </c>
      <c r="M61" s="119">
        <f t="shared" si="4"/>
        <v>99.994700283630522</v>
      </c>
      <c r="N61" s="349" t="str">
        <f t="shared" si="5"/>
        <v>si</v>
      </c>
      <c r="O61" s="349" t="str">
        <f t="shared" si="6"/>
        <v>si</v>
      </c>
      <c r="P61" s="349"/>
      <c r="Q61" s="350">
        <f t="shared" si="7"/>
        <v>0</v>
      </c>
      <c r="R61" s="350">
        <f t="shared" si="8"/>
        <v>0</v>
      </c>
      <c r="S61" s="199"/>
      <c r="T61" s="198">
        <f t="shared" si="9"/>
        <v>-495829466.16667616</v>
      </c>
      <c r="U61" s="198">
        <f t="shared" si="10"/>
        <v>-40787.143003702164</v>
      </c>
    </row>
    <row r="62" spans="1:21" ht="12.75">
      <c r="A62" s="31"/>
      <c r="B62" s="31" t="s">
        <v>82</v>
      </c>
      <c r="C62" s="35">
        <v>1379323058.9745092</v>
      </c>
      <c r="D62" s="35">
        <v>1241937979.7021689</v>
      </c>
      <c r="E62" s="7">
        <v>748135422.11182714</v>
      </c>
      <c r="F62" s="7">
        <v>748107358.63959301</v>
      </c>
      <c r="G62" s="7"/>
      <c r="H62" s="36">
        <f t="shared" si="1"/>
        <v>60.237094836168694</v>
      </c>
      <c r="I62" s="36">
        <f t="shared" si="2"/>
        <v>99.996248878023323</v>
      </c>
      <c r="L62" s="119">
        <f t="shared" si="3"/>
        <v>60.237094836168694</v>
      </c>
      <c r="M62" s="119">
        <f t="shared" si="4"/>
        <v>99.996248878023323</v>
      </c>
      <c r="N62" s="349" t="str">
        <f t="shared" si="5"/>
        <v>si</v>
      </c>
      <c r="O62" s="349" t="str">
        <f t="shared" si="6"/>
        <v>si</v>
      </c>
      <c r="P62" s="349"/>
      <c r="Q62" s="350">
        <f t="shared" si="7"/>
        <v>0</v>
      </c>
      <c r="R62" s="350">
        <f t="shared" si="8"/>
        <v>0</v>
      </c>
      <c r="S62" s="199"/>
      <c r="T62" s="198">
        <f t="shared" si="9"/>
        <v>-493802557.59034181</v>
      </c>
      <c r="U62" s="198">
        <f t="shared" si="10"/>
        <v>-28063.472234129906</v>
      </c>
    </row>
    <row r="63" spans="1:21" ht="12.75">
      <c r="A63" s="31"/>
      <c r="B63" s="31" t="s">
        <v>83</v>
      </c>
      <c r="C63" s="35">
        <v>13205808.24</v>
      </c>
      <c r="D63" s="35">
        <v>11311646.434999999</v>
      </c>
      <c r="E63" s="29">
        <v>11094779.795</v>
      </c>
      <c r="F63" s="29">
        <v>11091861.761500001</v>
      </c>
      <c r="G63" s="29"/>
      <c r="H63" s="37">
        <f t="shared" si="1"/>
        <v>98.057005452186431</v>
      </c>
      <c r="I63" s="37">
        <f t="shared" si="2"/>
        <v>99.973699040865014</v>
      </c>
      <c r="L63" s="119">
        <f t="shared" si="3"/>
        <v>98.057005452186431</v>
      </c>
      <c r="M63" s="119">
        <f t="shared" si="4"/>
        <v>99.973699040865014</v>
      </c>
      <c r="N63" s="349" t="str">
        <f t="shared" si="5"/>
        <v>si</v>
      </c>
      <c r="O63" s="349" t="str">
        <f t="shared" si="6"/>
        <v>si</v>
      </c>
      <c r="P63" s="349"/>
      <c r="Q63" s="350">
        <f t="shared" si="7"/>
        <v>0</v>
      </c>
      <c r="R63" s="350">
        <f t="shared" si="8"/>
        <v>0</v>
      </c>
      <c r="S63" s="199"/>
      <c r="T63" s="198">
        <f t="shared" si="9"/>
        <v>-216866.63999999873</v>
      </c>
      <c r="U63" s="198">
        <f t="shared" si="10"/>
        <v>-2918.0334999989718</v>
      </c>
    </row>
    <row r="64" spans="1:21" ht="12.75">
      <c r="A64" s="31"/>
      <c r="B64" s="31" t="s">
        <v>84</v>
      </c>
      <c r="C64" s="35">
        <v>949999.99999999988</v>
      </c>
      <c r="D64" s="35">
        <v>870219.5</v>
      </c>
      <c r="E64" s="7">
        <v>870219.50000000012</v>
      </c>
      <c r="F64" s="7">
        <v>870219.50000000012</v>
      </c>
      <c r="G64" s="7"/>
      <c r="H64" s="36">
        <f t="shared" si="1"/>
        <v>100.00000000000003</v>
      </c>
      <c r="I64" s="36">
        <f t="shared" si="2"/>
        <v>100</v>
      </c>
      <c r="L64" s="119">
        <f t="shared" si="3"/>
        <v>100.00000000000003</v>
      </c>
      <c r="M64" s="119">
        <f t="shared" si="4"/>
        <v>100</v>
      </c>
      <c r="N64" s="349" t="str">
        <f t="shared" si="5"/>
        <v>si</v>
      </c>
      <c r="O64" s="349" t="str">
        <f t="shared" si="6"/>
        <v>si</v>
      </c>
      <c r="P64" s="349"/>
      <c r="Q64" s="350">
        <f t="shared" si="7"/>
        <v>0</v>
      </c>
      <c r="R64" s="350">
        <f t="shared" si="8"/>
        <v>0</v>
      </c>
      <c r="S64" s="199"/>
      <c r="T64" s="198">
        <f t="shared" si="9"/>
        <v>0</v>
      </c>
      <c r="U64" s="198">
        <f t="shared" si="10"/>
        <v>0</v>
      </c>
    </row>
    <row r="65" spans="1:21" ht="12.75">
      <c r="A65" s="31"/>
      <c r="B65" s="31" t="s">
        <v>85</v>
      </c>
      <c r="C65" s="35">
        <v>11345210.367952731</v>
      </c>
      <c r="D65" s="35">
        <v>11319542.271503948</v>
      </c>
      <c r="E65" s="7">
        <v>9509500.3351695072</v>
      </c>
      <c r="F65" s="7">
        <v>9499694.6978999209</v>
      </c>
      <c r="G65" s="7"/>
      <c r="H65" s="36">
        <f t="shared" si="1"/>
        <v>83.922957925733897</v>
      </c>
      <c r="I65" s="36">
        <f t="shared" si="2"/>
        <v>99.896885883337944</v>
      </c>
      <c r="L65" s="119">
        <f t="shared" si="3"/>
        <v>83.922957925733897</v>
      </c>
      <c r="M65" s="119">
        <f t="shared" si="4"/>
        <v>99.896885883337944</v>
      </c>
      <c r="N65" s="349" t="str">
        <f t="shared" si="5"/>
        <v>si</v>
      </c>
      <c r="O65" s="349" t="str">
        <f t="shared" si="6"/>
        <v>si</v>
      </c>
      <c r="P65" s="349"/>
      <c r="Q65" s="350">
        <f t="shared" si="7"/>
        <v>0</v>
      </c>
      <c r="R65" s="350">
        <f t="shared" si="8"/>
        <v>0</v>
      </c>
      <c r="S65" s="199"/>
      <c r="T65" s="198">
        <f t="shared" si="9"/>
        <v>-1810041.9363344405</v>
      </c>
      <c r="U65" s="198">
        <f t="shared" si="10"/>
        <v>-9805.6372695863247</v>
      </c>
    </row>
    <row r="66" spans="1:21" ht="12.75">
      <c r="A66" s="378" t="s">
        <v>86</v>
      </c>
      <c r="B66" s="379" t="s">
        <v>87</v>
      </c>
      <c r="C66" s="380">
        <f>SUM(C67)</f>
        <v>3596597795</v>
      </c>
      <c r="D66" s="380">
        <f>SUM(D67)</f>
        <v>3753356747.6999993</v>
      </c>
      <c r="E66" s="380">
        <f t="shared" ref="E66:F66" si="18">SUM(E67)</f>
        <v>2627321457.1900005</v>
      </c>
      <c r="F66" s="380">
        <f t="shared" si="18"/>
        <v>2627321457.1900005</v>
      </c>
      <c r="G66" s="382"/>
      <c r="H66" s="381">
        <f t="shared" si="1"/>
        <v>69.999246908783292</v>
      </c>
      <c r="I66" s="381">
        <f t="shared" si="2"/>
        <v>100</v>
      </c>
      <c r="L66" s="119">
        <f t="shared" si="3"/>
        <v>69.999246908783292</v>
      </c>
      <c r="M66" s="119">
        <f t="shared" si="4"/>
        <v>100</v>
      </c>
      <c r="N66" s="349" t="str">
        <f t="shared" si="5"/>
        <v>si</v>
      </c>
      <c r="O66" s="349" t="str">
        <f t="shared" si="6"/>
        <v>si</v>
      </c>
      <c r="P66" s="349"/>
      <c r="Q66" s="350">
        <f t="shared" si="7"/>
        <v>0</v>
      </c>
      <c r="R66" s="350">
        <f t="shared" si="8"/>
        <v>0</v>
      </c>
      <c r="S66" s="199"/>
      <c r="T66" s="198">
        <f t="shared" si="9"/>
        <v>-1126035290.5099988</v>
      </c>
      <c r="U66" s="198">
        <f t="shared" si="10"/>
        <v>0</v>
      </c>
    </row>
    <row r="67" spans="1:21" ht="12.75">
      <c r="A67" s="31"/>
      <c r="B67" s="31" t="s">
        <v>88</v>
      </c>
      <c r="C67" s="35">
        <v>3596597795</v>
      </c>
      <c r="D67" s="35">
        <v>3753356747.6999993</v>
      </c>
      <c r="E67" s="7">
        <v>2627321457.1900005</v>
      </c>
      <c r="F67" s="7">
        <v>2627321457.1900005</v>
      </c>
      <c r="G67" s="7"/>
      <c r="H67" s="36">
        <f t="shared" si="1"/>
        <v>69.999246908783292</v>
      </c>
      <c r="I67" s="36">
        <f t="shared" si="2"/>
        <v>100</v>
      </c>
      <c r="L67" s="119">
        <f t="shared" si="3"/>
        <v>69.999246908783292</v>
      </c>
      <c r="M67" s="119">
        <f t="shared" si="4"/>
        <v>100</v>
      </c>
      <c r="N67" s="349" t="str">
        <f t="shared" si="5"/>
        <v>si</v>
      </c>
      <c r="O67" s="349" t="str">
        <f t="shared" si="6"/>
        <v>si</v>
      </c>
      <c r="P67" s="349"/>
      <c r="Q67" s="350">
        <f t="shared" si="7"/>
        <v>0</v>
      </c>
      <c r="R67" s="350">
        <f t="shared" si="8"/>
        <v>0</v>
      </c>
      <c r="S67" s="199"/>
      <c r="T67" s="198">
        <f t="shared" si="9"/>
        <v>-1126035290.5099988</v>
      </c>
      <c r="U67" s="198">
        <f t="shared" si="10"/>
        <v>0</v>
      </c>
    </row>
    <row r="68" spans="1:21" ht="12.75">
      <c r="A68" s="378" t="s">
        <v>89</v>
      </c>
      <c r="B68" s="379" t="s">
        <v>90</v>
      </c>
      <c r="C68" s="380">
        <f>SUM(C69:C72)</f>
        <v>1849999.9600000002</v>
      </c>
      <c r="D68" s="380">
        <f>SUM(D69:D72)</f>
        <v>1539307.7799999998</v>
      </c>
      <c r="E68" s="380">
        <f t="shared" ref="E68:F68" si="19">SUM(E69:E72)</f>
        <v>1257194.1000000001</v>
      </c>
      <c r="F68" s="380">
        <f t="shared" si="19"/>
        <v>1242444.9100000001</v>
      </c>
      <c r="G68" s="382"/>
      <c r="H68" s="381">
        <f t="shared" si="1"/>
        <v>80.714521562412969</v>
      </c>
      <c r="I68" s="381">
        <f t="shared" si="2"/>
        <v>98.826816797819845</v>
      </c>
      <c r="L68" s="119">
        <f t="shared" si="3"/>
        <v>80.714521562412969</v>
      </c>
      <c r="M68" s="119">
        <f t="shared" si="4"/>
        <v>98.826816797819845</v>
      </c>
      <c r="N68" s="349" t="str">
        <f t="shared" si="5"/>
        <v>si</v>
      </c>
      <c r="O68" s="349" t="str">
        <f t="shared" si="6"/>
        <v>si</v>
      </c>
      <c r="P68" s="349"/>
      <c r="Q68" s="350">
        <f t="shared" si="7"/>
        <v>0</v>
      </c>
      <c r="R68" s="350">
        <f t="shared" si="8"/>
        <v>0</v>
      </c>
      <c r="S68" s="199"/>
      <c r="T68" s="198">
        <f t="shared" si="9"/>
        <v>-282113.6799999997</v>
      </c>
      <c r="U68" s="198">
        <f t="shared" si="10"/>
        <v>-14749.189999999944</v>
      </c>
    </row>
    <row r="69" spans="1:21" ht="12.75">
      <c r="A69" s="31"/>
      <c r="B69" s="31" t="s">
        <v>91</v>
      </c>
      <c r="C69" s="35">
        <v>999999.95000000019</v>
      </c>
      <c r="D69" s="35">
        <v>845759.23999999987</v>
      </c>
      <c r="E69" s="7">
        <v>698373.73</v>
      </c>
      <c r="F69" s="7">
        <v>686508.92999999993</v>
      </c>
      <c r="G69" s="7"/>
      <c r="H69" s="36">
        <f t="shared" si="1"/>
        <v>81.170727735708809</v>
      </c>
      <c r="I69" s="36">
        <f t="shared" si="2"/>
        <v>98.301081571324275</v>
      </c>
      <c r="L69" s="119">
        <f t="shared" si="3"/>
        <v>81.170727735708809</v>
      </c>
      <c r="M69" s="119">
        <f t="shared" si="4"/>
        <v>98.301081571324275</v>
      </c>
      <c r="N69" s="349" t="str">
        <f t="shared" si="5"/>
        <v>si</v>
      </c>
      <c r="O69" s="349" t="str">
        <f t="shared" si="6"/>
        <v>si</v>
      </c>
      <c r="P69" s="349"/>
      <c r="Q69" s="350">
        <f t="shared" si="7"/>
        <v>0</v>
      </c>
      <c r="R69" s="350">
        <f t="shared" si="8"/>
        <v>0</v>
      </c>
      <c r="S69" s="199"/>
      <c r="T69" s="198">
        <f t="shared" si="9"/>
        <v>-147385.50999999989</v>
      </c>
      <c r="U69" s="198">
        <f t="shared" si="10"/>
        <v>-11864.800000000047</v>
      </c>
    </row>
    <row r="70" spans="1:21" ht="12.75">
      <c r="A70" s="31"/>
      <c r="B70" s="31" t="s">
        <v>92</v>
      </c>
      <c r="C70" s="35">
        <v>25000.03</v>
      </c>
      <c r="D70" s="35">
        <v>15146.199999999995</v>
      </c>
      <c r="E70" s="7">
        <v>12430.089999999998</v>
      </c>
      <c r="F70" s="7">
        <v>12340.749999999998</v>
      </c>
      <c r="G70" s="7"/>
      <c r="H70" s="36">
        <f t="shared" si="1"/>
        <v>81.477532318337282</v>
      </c>
      <c r="I70" s="36">
        <f t="shared" si="2"/>
        <v>99.281260232226799</v>
      </c>
      <c r="L70" s="119">
        <f t="shared" si="3"/>
        <v>81.477532318337282</v>
      </c>
      <c r="M70" s="119">
        <f t="shared" si="4"/>
        <v>99.281260232226799</v>
      </c>
      <c r="N70" s="349" t="str">
        <f t="shared" si="5"/>
        <v>si</v>
      </c>
      <c r="O70" s="349" t="str">
        <f t="shared" si="6"/>
        <v>si</v>
      </c>
      <c r="P70" s="349"/>
      <c r="Q70" s="350">
        <f t="shared" si="7"/>
        <v>0</v>
      </c>
      <c r="R70" s="350">
        <f t="shared" si="8"/>
        <v>0</v>
      </c>
      <c r="S70" s="199"/>
      <c r="T70" s="198">
        <f t="shared" si="9"/>
        <v>-2716.1099999999969</v>
      </c>
      <c r="U70" s="198">
        <f t="shared" si="10"/>
        <v>-89.340000000000146</v>
      </c>
    </row>
    <row r="71" spans="1:21" ht="12.75">
      <c r="A71" s="31"/>
      <c r="B71" s="31" t="s">
        <v>93</v>
      </c>
      <c r="C71" s="35">
        <v>124999.97000000006</v>
      </c>
      <c r="D71" s="35">
        <v>130918.43999999999</v>
      </c>
      <c r="E71" s="7">
        <v>83640.600000000006</v>
      </c>
      <c r="F71" s="7">
        <v>83359.810000000012</v>
      </c>
      <c r="G71" s="7"/>
      <c r="H71" s="36">
        <f t="shared" ref="H71:H98" si="20">+F71/D71*100</f>
        <v>63.673085319379005</v>
      </c>
      <c r="I71" s="36">
        <f t="shared" ref="I71:I98" si="21">+F71/E71*100</f>
        <v>99.664289830536859</v>
      </c>
      <c r="L71" s="119">
        <f t="shared" si="3"/>
        <v>63.673085319379005</v>
      </c>
      <c r="M71" s="119">
        <f t="shared" si="4"/>
        <v>99.664289830536859</v>
      </c>
      <c r="N71" s="349" t="str">
        <f t="shared" si="5"/>
        <v>si</v>
      </c>
      <c r="O71" s="349" t="str">
        <f t="shared" si="6"/>
        <v>si</v>
      </c>
      <c r="P71" s="349"/>
      <c r="Q71" s="350">
        <f t="shared" si="7"/>
        <v>0</v>
      </c>
      <c r="R71" s="350">
        <f t="shared" si="8"/>
        <v>0</v>
      </c>
      <c r="S71" s="199"/>
      <c r="T71" s="198">
        <f t="shared" si="9"/>
        <v>-47277.839999999982</v>
      </c>
      <c r="U71" s="198">
        <f t="shared" si="10"/>
        <v>-280.7899999999936</v>
      </c>
    </row>
    <row r="72" spans="1:21" ht="12.75">
      <c r="A72" s="31"/>
      <c r="B72" s="31" t="s">
        <v>94</v>
      </c>
      <c r="C72" s="35">
        <v>700000.01</v>
      </c>
      <c r="D72" s="35">
        <v>547483.89999999991</v>
      </c>
      <c r="E72" s="7">
        <v>462749.68000000017</v>
      </c>
      <c r="F72" s="7">
        <v>460235.42000000016</v>
      </c>
      <c r="G72" s="7"/>
      <c r="H72" s="36">
        <f t="shared" si="20"/>
        <v>84.063735938171007</v>
      </c>
      <c r="I72" s="36">
        <f t="shared" si="21"/>
        <v>99.456669532434887</v>
      </c>
      <c r="L72" s="119">
        <f t="shared" ref="L72:L98" si="22">IFERROR(F72/D72*100,"n.a.")</f>
        <v>84.063735938171007</v>
      </c>
      <c r="M72" s="119">
        <f t="shared" ref="M72:M98" si="23">IFERROR(F72/E72*100,"n.a.")</f>
        <v>99.456669532434887</v>
      </c>
      <c r="N72" s="349" t="str">
        <f t="shared" ref="N72:N98" si="24">IF(L72=H72,"si","no")</f>
        <v>si</v>
      </c>
      <c r="O72" s="349" t="str">
        <f t="shared" ref="O72:O98" si="25">IF(M72=I72,"si","no")</f>
        <v>si</v>
      </c>
      <c r="P72" s="349"/>
      <c r="Q72" s="350">
        <f t="shared" ref="Q72:Q98" si="26">((F72/D72)*100)-H72</f>
        <v>0</v>
      </c>
      <c r="R72" s="350">
        <f t="shared" ref="R72:R98" si="27">((F72/E72)*100)-I72</f>
        <v>0</v>
      </c>
      <c r="S72" s="199"/>
      <c r="T72" s="198">
        <f t="shared" ref="T72:T98" si="28">+E72-D72</f>
        <v>-84734.219999999739</v>
      </c>
      <c r="U72" s="198">
        <f t="shared" ref="U72:U98" si="29">F72-E72</f>
        <v>-2514.2600000000093</v>
      </c>
    </row>
    <row r="73" spans="1:21" ht="12.75">
      <c r="A73" s="378" t="s">
        <v>95</v>
      </c>
      <c r="B73" s="379" t="s">
        <v>96</v>
      </c>
      <c r="C73" s="380">
        <f>SUM(C74:C80)</f>
        <v>2087691791.1776202</v>
      </c>
      <c r="D73" s="380">
        <f>SUM(D74:D80)</f>
        <v>2041976515.4857731</v>
      </c>
      <c r="E73" s="380">
        <f t="shared" ref="E73:F73" si="30">SUM(E74:E80)</f>
        <v>1706420537.6717727</v>
      </c>
      <c r="F73" s="380">
        <f t="shared" si="30"/>
        <v>1658694672.6003141</v>
      </c>
      <c r="G73" s="382"/>
      <c r="H73" s="381">
        <f t="shared" si="20"/>
        <v>81.229860383860554</v>
      </c>
      <c r="I73" s="381">
        <f t="shared" si="21"/>
        <v>97.203159243701123</v>
      </c>
      <c r="L73" s="119">
        <f t="shared" si="22"/>
        <v>81.229860383860554</v>
      </c>
      <c r="M73" s="119">
        <f t="shared" si="23"/>
        <v>97.203159243701123</v>
      </c>
      <c r="N73" s="349" t="str">
        <f t="shared" si="24"/>
        <v>si</v>
      </c>
      <c r="O73" s="349" t="str">
        <f t="shared" si="25"/>
        <v>si</v>
      </c>
      <c r="P73" s="349"/>
      <c r="Q73" s="350">
        <f t="shared" si="26"/>
        <v>0</v>
      </c>
      <c r="R73" s="350">
        <f t="shared" si="27"/>
        <v>0</v>
      </c>
      <c r="S73" s="199"/>
      <c r="T73" s="198">
        <f t="shared" si="28"/>
        <v>-335555977.81400037</v>
      </c>
      <c r="U73" s="198">
        <f t="shared" si="29"/>
        <v>-47725865.071458578</v>
      </c>
    </row>
    <row r="74" spans="1:21" ht="12.75">
      <c r="A74" s="31"/>
      <c r="B74" s="31" t="s">
        <v>97</v>
      </c>
      <c r="C74" s="35">
        <v>22430000.026020002</v>
      </c>
      <c r="D74" s="35">
        <v>20545880.023834322</v>
      </c>
      <c r="E74" s="7">
        <v>20545880.023834322</v>
      </c>
      <c r="F74" s="7">
        <v>20538880.33589432</v>
      </c>
      <c r="G74" s="7"/>
      <c r="H74" s="36">
        <f t="shared" si="20"/>
        <v>99.965931427946231</v>
      </c>
      <c r="I74" s="36">
        <f t="shared" si="21"/>
        <v>99.965931427946231</v>
      </c>
      <c r="L74" s="119">
        <f t="shared" si="22"/>
        <v>99.965931427946231</v>
      </c>
      <c r="M74" s="119">
        <f t="shared" si="23"/>
        <v>99.965931427946231</v>
      </c>
      <c r="N74" s="349" t="str">
        <f t="shared" si="24"/>
        <v>si</v>
      </c>
      <c r="O74" s="349" t="str">
        <f t="shared" si="25"/>
        <v>si</v>
      </c>
      <c r="P74" s="349"/>
      <c r="Q74" s="350">
        <f t="shared" si="26"/>
        <v>0</v>
      </c>
      <c r="R74" s="350">
        <f t="shared" si="27"/>
        <v>0</v>
      </c>
      <c r="S74" s="199"/>
      <c r="T74" s="198">
        <f t="shared" si="28"/>
        <v>0</v>
      </c>
      <c r="U74" s="198">
        <f t="shared" si="29"/>
        <v>-6999.6879400014877</v>
      </c>
    </row>
    <row r="75" spans="1:21" ht="12.75">
      <c r="A75" s="31"/>
      <c r="B75" s="31" t="s">
        <v>98</v>
      </c>
      <c r="C75" s="35">
        <v>791954435.60000002</v>
      </c>
      <c r="D75" s="35">
        <v>653467636.34200001</v>
      </c>
      <c r="E75" s="7">
        <v>448039631.77800006</v>
      </c>
      <c r="F75" s="7">
        <v>408695612.79799998</v>
      </c>
      <c r="G75" s="7"/>
      <c r="H75" s="36">
        <f t="shared" si="20"/>
        <v>62.542594318183539</v>
      </c>
      <c r="I75" s="36">
        <f t="shared" si="21"/>
        <v>91.218629739546188</v>
      </c>
      <c r="L75" s="119">
        <f t="shared" si="22"/>
        <v>62.542594318183539</v>
      </c>
      <c r="M75" s="119">
        <f t="shared" si="23"/>
        <v>91.218629739546188</v>
      </c>
      <c r="N75" s="349" t="str">
        <f t="shared" si="24"/>
        <v>si</v>
      </c>
      <c r="O75" s="349" t="str">
        <f t="shared" si="25"/>
        <v>si</v>
      </c>
      <c r="P75" s="349"/>
      <c r="Q75" s="350">
        <f t="shared" si="26"/>
        <v>0</v>
      </c>
      <c r="R75" s="350">
        <f t="shared" si="27"/>
        <v>0</v>
      </c>
      <c r="S75" s="199"/>
      <c r="T75" s="198">
        <f t="shared" si="28"/>
        <v>-205428004.56399995</v>
      </c>
      <c r="U75" s="198">
        <f t="shared" si="29"/>
        <v>-39344018.980000079</v>
      </c>
    </row>
    <row r="76" spans="1:21" ht="12.75">
      <c r="A76" s="31"/>
      <c r="B76" s="31" t="s">
        <v>99</v>
      </c>
      <c r="C76" s="35">
        <v>66578734.640000001</v>
      </c>
      <c r="D76" s="35">
        <v>82130579.24000001</v>
      </c>
      <c r="E76" s="7">
        <v>60105475.279999994</v>
      </c>
      <c r="F76" s="7">
        <v>57720116.319999993</v>
      </c>
      <c r="G76" s="7"/>
      <c r="H76" s="36">
        <f t="shared" si="20"/>
        <v>70.278472225712235</v>
      </c>
      <c r="I76" s="36">
        <f t="shared" si="21"/>
        <v>96.031378258157247</v>
      </c>
      <c r="L76" s="119">
        <f t="shared" si="22"/>
        <v>70.278472225712235</v>
      </c>
      <c r="M76" s="119">
        <f t="shared" si="23"/>
        <v>96.031378258157247</v>
      </c>
      <c r="N76" s="349" t="str">
        <f t="shared" si="24"/>
        <v>si</v>
      </c>
      <c r="O76" s="349" t="str">
        <f t="shared" si="25"/>
        <v>si</v>
      </c>
      <c r="P76" s="349"/>
      <c r="Q76" s="350">
        <f t="shared" si="26"/>
        <v>0</v>
      </c>
      <c r="R76" s="350">
        <f t="shared" si="27"/>
        <v>0</v>
      </c>
      <c r="S76" s="199"/>
      <c r="T76" s="198">
        <f t="shared" si="28"/>
        <v>-22025103.960000016</v>
      </c>
      <c r="U76" s="198">
        <f t="shared" si="29"/>
        <v>-2385358.9600000009</v>
      </c>
    </row>
    <row r="77" spans="1:21" ht="12.75">
      <c r="A77" s="31"/>
      <c r="B77" s="31" t="s">
        <v>100</v>
      </c>
      <c r="C77" s="35">
        <v>1070131513</v>
      </c>
      <c r="D77" s="35">
        <v>982767813.75</v>
      </c>
      <c r="E77" s="7">
        <v>874804018.1099999</v>
      </c>
      <c r="F77" s="7">
        <v>869962028.43000019</v>
      </c>
      <c r="G77" s="7"/>
      <c r="H77" s="36">
        <f t="shared" si="20"/>
        <v>88.52162395413005</v>
      </c>
      <c r="I77" s="36">
        <f t="shared" si="21"/>
        <v>99.446505779607548</v>
      </c>
      <c r="L77" s="119">
        <f t="shared" si="22"/>
        <v>88.52162395413005</v>
      </c>
      <c r="M77" s="119">
        <f t="shared" si="23"/>
        <v>99.446505779607548</v>
      </c>
      <c r="N77" s="349" t="str">
        <f t="shared" si="24"/>
        <v>si</v>
      </c>
      <c r="O77" s="349" t="str">
        <f t="shared" si="25"/>
        <v>si</v>
      </c>
      <c r="P77" s="349"/>
      <c r="Q77" s="350">
        <f t="shared" si="26"/>
        <v>0</v>
      </c>
      <c r="R77" s="350">
        <f t="shared" si="27"/>
        <v>0</v>
      </c>
      <c r="S77" s="199"/>
      <c r="T77" s="198">
        <f t="shared" si="28"/>
        <v>-107963795.6400001</v>
      </c>
      <c r="U77" s="198">
        <f t="shared" si="29"/>
        <v>-4841989.6799997091</v>
      </c>
    </row>
    <row r="78" spans="1:21" ht="12.75">
      <c r="A78" s="31"/>
      <c r="B78" s="31" t="s">
        <v>101</v>
      </c>
      <c r="C78" s="35">
        <v>11589999.911599999</v>
      </c>
      <c r="D78" s="35">
        <v>10601870.44118363</v>
      </c>
      <c r="E78" s="7">
        <v>10601870.44118363</v>
      </c>
      <c r="F78" s="7">
        <v>10461078.482124509</v>
      </c>
      <c r="G78" s="7"/>
      <c r="H78" s="36">
        <f t="shared" si="20"/>
        <v>98.672008304193142</v>
      </c>
      <c r="I78" s="36">
        <f t="shared" si="21"/>
        <v>98.672008304193142</v>
      </c>
      <c r="L78" s="119">
        <f t="shared" si="22"/>
        <v>98.672008304193142</v>
      </c>
      <c r="M78" s="119">
        <f t="shared" si="23"/>
        <v>98.672008304193142</v>
      </c>
      <c r="N78" s="349" t="str">
        <f t="shared" si="24"/>
        <v>si</v>
      </c>
      <c r="O78" s="349" t="str">
        <f t="shared" si="25"/>
        <v>si</v>
      </c>
      <c r="P78" s="349"/>
      <c r="Q78" s="350">
        <f t="shared" si="26"/>
        <v>0</v>
      </c>
      <c r="R78" s="350">
        <f t="shared" si="27"/>
        <v>0</v>
      </c>
      <c r="S78" s="199"/>
      <c r="T78" s="198">
        <f t="shared" si="28"/>
        <v>0</v>
      </c>
      <c r="U78" s="198">
        <f t="shared" si="29"/>
        <v>-140791.95905912109</v>
      </c>
    </row>
    <row r="79" spans="1:21" ht="12.75">
      <c r="A79" s="31"/>
      <c r="B79" s="31" t="s">
        <v>102</v>
      </c>
      <c r="C79" s="35">
        <v>99467308</v>
      </c>
      <c r="D79" s="35">
        <v>273196443.19999999</v>
      </c>
      <c r="E79" s="7">
        <v>273057369.55000001</v>
      </c>
      <c r="F79" s="7">
        <v>272196072.69</v>
      </c>
      <c r="G79" s="7"/>
      <c r="H79" s="36">
        <f t="shared" si="20"/>
        <v>99.633827403357643</v>
      </c>
      <c r="I79" s="36">
        <f t="shared" si="21"/>
        <v>99.68457293006982</v>
      </c>
      <c r="L79" s="119">
        <f t="shared" si="22"/>
        <v>99.633827403357643</v>
      </c>
      <c r="M79" s="119">
        <f t="shared" si="23"/>
        <v>99.68457293006982</v>
      </c>
      <c r="N79" s="349" t="str">
        <f t="shared" si="24"/>
        <v>si</v>
      </c>
      <c r="O79" s="349" t="str">
        <f t="shared" si="25"/>
        <v>si</v>
      </c>
      <c r="P79" s="349"/>
      <c r="Q79" s="350">
        <f t="shared" si="26"/>
        <v>0</v>
      </c>
      <c r="R79" s="350">
        <f t="shared" si="27"/>
        <v>0</v>
      </c>
      <c r="S79" s="199"/>
      <c r="T79" s="198">
        <f t="shared" si="28"/>
        <v>-139073.64999997616</v>
      </c>
      <c r="U79" s="198">
        <f t="shared" si="29"/>
        <v>-861296.86000001431</v>
      </c>
    </row>
    <row r="80" spans="1:21" ht="12.75">
      <c r="A80" s="31"/>
      <c r="B80" s="31" t="s">
        <v>103</v>
      </c>
      <c r="C80" s="35">
        <v>25539800</v>
      </c>
      <c r="D80" s="35">
        <v>19266292.488755003</v>
      </c>
      <c r="E80" s="7">
        <v>19266292.488755003</v>
      </c>
      <c r="F80" s="7">
        <v>19120883.544295002</v>
      </c>
      <c r="G80" s="7"/>
      <c r="H80" s="36">
        <f t="shared" si="20"/>
        <v>99.245267637533942</v>
      </c>
      <c r="I80" s="36">
        <f t="shared" si="21"/>
        <v>99.245267637533942</v>
      </c>
      <c r="L80" s="119">
        <f t="shared" si="22"/>
        <v>99.245267637533942</v>
      </c>
      <c r="M80" s="119">
        <f t="shared" si="23"/>
        <v>99.245267637533942</v>
      </c>
      <c r="N80" s="349" t="str">
        <f t="shared" si="24"/>
        <v>si</v>
      </c>
      <c r="O80" s="349" t="str">
        <f t="shared" si="25"/>
        <v>si</v>
      </c>
      <c r="P80" s="349"/>
      <c r="Q80" s="350">
        <f t="shared" si="26"/>
        <v>0</v>
      </c>
      <c r="R80" s="350">
        <f t="shared" si="27"/>
        <v>0</v>
      </c>
      <c r="S80" s="199"/>
      <c r="T80" s="198">
        <f t="shared" si="28"/>
        <v>0</v>
      </c>
      <c r="U80" s="198">
        <f t="shared" si="29"/>
        <v>-145408.94446000084</v>
      </c>
    </row>
    <row r="81" spans="1:21" ht="12.75">
      <c r="A81" s="378" t="s">
        <v>104</v>
      </c>
      <c r="B81" s="379" t="s">
        <v>105</v>
      </c>
      <c r="C81" s="380">
        <f>SUM(C82:C83)</f>
        <v>1913146841</v>
      </c>
      <c r="D81" s="380">
        <f>SUM(D82:D83)</f>
        <v>1516285076.1199999</v>
      </c>
      <c r="E81" s="380">
        <f t="shared" ref="E81:G81" si="31">SUM(E82:E83)</f>
        <v>1049734776.0799999</v>
      </c>
      <c r="F81" s="380">
        <f t="shared" si="31"/>
        <v>975067850.61999989</v>
      </c>
      <c r="G81" s="380">
        <f t="shared" si="31"/>
        <v>0</v>
      </c>
      <c r="H81" s="381">
        <f t="shared" si="20"/>
        <v>64.306367316829821</v>
      </c>
      <c r="I81" s="381">
        <f t="shared" si="21"/>
        <v>92.887067556356754</v>
      </c>
      <c r="L81" s="119">
        <f t="shared" si="22"/>
        <v>64.306367316829821</v>
      </c>
      <c r="M81" s="119">
        <f t="shared" si="23"/>
        <v>92.887067556356754</v>
      </c>
      <c r="N81" s="349" t="str">
        <f t="shared" si="24"/>
        <v>si</v>
      </c>
      <c r="O81" s="349" t="str">
        <f t="shared" si="25"/>
        <v>si</v>
      </c>
      <c r="P81" s="349"/>
      <c r="Q81" s="350">
        <f t="shared" si="26"/>
        <v>0</v>
      </c>
      <c r="R81" s="350">
        <f t="shared" si="27"/>
        <v>0</v>
      </c>
      <c r="S81" s="199"/>
      <c r="T81" s="198">
        <f t="shared" si="28"/>
        <v>-466550300.03999996</v>
      </c>
      <c r="U81" s="198">
        <f t="shared" si="29"/>
        <v>-74666925.460000038</v>
      </c>
    </row>
    <row r="82" spans="1:21" ht="12.75">
      <c r="A82" s="31"/>
      <c r="B82" s="31" t="s">
        <v>106</v>
      </c>
      <c r="C82" s="35">
        <v>240644703</v>
      </c>
      <c r="D82" s="35">
        <v>216993592.01999995</v>
      </c>
      <c r="E82" s="7">
        <v>122813870.91999996</v>
      </c>
      <c r="F82" s="7">
        <v>119858660.94999994</v>
      </c>
      <c r="G82" s="7"/>
      <c r="H82" s="36">
        <f t="shared" si="20"/>
        <v>55.236037080280589</v>
      </c>
      <c r="I82" s="36">
        <f t="shared" si="21"/>
        <v>97.593749022107602</v>
      </c>
      <c r="L82" s="119">
        <f t="shared" si="22"/>
        <v>55.236037080280589</v>
      </c>
      <c r="M82" s="119">
        <f t="shared" si="23"/>
        <v>97.593749022107602</v>
      </c>
      <c r="N82" s="349" t="str">
        <f t="shared" si="24"/>
        <v>si</v>
      </c>
      <c r="O82" s="349" t="str">
        <f t="shared" si="25"/>
        <v>si</v>
      </c>
      <c r="P82" s="349"/>
      <c r="Q82" s="350">
        <f t="shared" si="26"/>
        <v>0</v>
      </c>
      <c r="R82" s="350">
        <f t="shared" si="27"/>
        <v>0</v>
      </c>
      <c r="S82" s="199"/>
      <c r="T82" s="198">
        <f t="shared" si="28"/>
        <v>-94179721.099999994</v>
      </c>
      <c r="U82" s="198">
        <f t="shared" si="29"/>
        <v>-2955209.9700000137</v>
      </c>
    </row>
    <row r="83" spans="1:21" ht="12.75">
      <c r="A83" s="31"/>
      <c r="B83" s="31" t="s">
        <v>107</v>
      </c>
      <c r="C83" s="35">
        <v>1672502138</v>
      </c>
      <c r="D83" s="35">
        <v>1299291484.0999999</v>
      </c>
      <c r="E83" s="7">
        <v>926920905.15999997</v>
      </c>
      <c r="F83" s="7">
        <v>855209189.66999996</v>
      </c>
      <c r="G83" s="7"/>
      <c r="H83" s="36">
        <f t="shared" si="20"/>
        <v>65.8211956389748</v>
      </c>
      <c r="I83" s="36">
        <f t="shared" si="21"/>
        <v>92.263448252079115</v>
      </c>
      <c r="L83" s="119">
        <f t="shared" si="22"/>
        <v>65.8211956389748</v>
      </c>
      <c r="M83" s="119">
        <f t="shared" si="23"/>
        <v>92.263448252079115</v>
      </c>
      <c r="N83" s="349" t="str">
        <f t="shared" si="24"/>
        <v>si</v>
      </c>
      <c r="O83" s="349" t="str">
        <f t="shared" si="25"/>
        <v>si</v>
      </c>
      <c r="P83" s="349"/>
      <c r="Q83" s="350">
        <f t="shared" si="26"/>
        <v>0</v>
      </c>
      <c r="R83" s="350">
        <f t="shared" si="27"/>
        <v>0</v>
      </c>
      <c r="S83" s="199"/>
      <c r="T83" s="198">
        <f t="shared" si="28"/>
        <v>-372370578.93999994</v>
      </c>
      <c r="U83" s="198">
        <f t="shared" si="29"/>
        <v>-71711715.49000001</v>
      </c>
    </row>
    <row r="84" spans="1:21" ht="12.75">
      <c r="A84" s="378" t="s">
        <v>108</v>
      </c>
      <c r="B84" s="379" t="s">
        <v>109</v>
      </c>
      <c r="C84" s="380">
        <f>SUM(C85:C98)</f>
        <v>4144944762.0395994</v>
      </c>
      <c r="D84" s="380">
        <f>SUM(D85:D98)</f>
        <v>4087797769.934576</v>
      </c>
      <c r="E84" s="380">
        <f t="shared" ref="E84:F84" si="32">SUM(E85:E98)</f>
        <v>3627888486.8712239</v>
      </c>
      <c r="F84" s="380">
        <f t="shared" si="32"/>
        <v>3545433712.2694683</v>
      </c>
      <c r="G84" s="382"/>
      <c r="H84" s="381">
        <f t="shared" si="20"/>
        <v>86.732121103099772</v>
      </c>
      <c r="I84" s="381">
        <f t="shared" si="21"/>
        <v>97.727196552480962</v>
      </c>
      <c r="L84" s="119">
        <f t="shared" si="22"/>
        <v>86.732121103099772</v>
      </c>
      <c r="M84" s="119">
        <f t="shared" si="23"/>
        <v>97.727196552480962</v>
      </c>
      <c r="N84" s="349" t="str">
        <f t="shared" si="24"/>
        <v>si</v>
      </c>
      <c r="O84" s="349" t="str">
        <f t="shared" si="25"/>
        <v>si</v>
      </c>
      <c r="P84" s="349"/>
      <c r="Q84" s="350">
        <f t="shared" si="26"/>
        <v>0</v>
      </c>
      <c r="R84" s="350">
        <f t="shared" si="27"/>
        <v>0</v>
      </c>
      <c r="S84" s="199"/>
      <c r="T84" s="198">
        <f t="shared" si="28"/>
        <v>-459909283.06335211</v>
      </c>
      <c r="U84" s="198">
        <f t="shared" si="29"/>
        <v>-82454774.601755619</v>
      </c>
    </row>
    <row r="85" spans="1:21" ht="12.75">
      <c r="A85" s="31"/>
      <c r="B85" s="31" t="s">
        <v>110</v>
      </c>
      <c r="C85" s="35">
        <v>245578735</v>
      </c>
      <c r="D85" s="35">
        <v>246036691.74999997</v>
      </c>
      <c r="E85" s="7">
        <v>196059313.24000004</v>
      </c>
      <c r="F85" s="7">
        <v>196040744.69000003</v>
      </c>
      <c r="G85" s="7"/>
      <c r="H85" s="36">
        <f t="shared" si="20"/>
        <v>79.679475161045787</v>
      </c>
      <c r="I85" s="36">
        <f t="shared" si="21"/>
        <v>99.99052911606536</v>
      </c>
      <c r="L85" s="119">
        <f t="shared" si="22"/>
        <v>79.679475161045787</v>
      </c>
      <c r="M85" s="119">
        <f t="shared" si="23"/>
        <v>99.99052911606536</v>
      </c>
      <c r="N85" s="349" t="str">
        <f t="shared" si="24"/>
        <v>si</v>
      </c>
      <c r="O85" s="349" t="str">
        <f t="shared" si="25"/>
        <v>si</v>
      </c>
      <c r="P85" s="349"/>
      <c r="Q85" s="350">
        <f t="shared" si="26"/>
        <v>0</v>
      </c>
      <c r="R85" s="350">
        <f t="shared" si="27"/>
        <v>0</v>
      </c>
      <c r="S85" s="199"/>
      <c r="T85" s="198">
        <f t="shared" si="28"/>
        <v>-49977378.509999931</v>
      </c>
      <c r="U85" s="198">
        <f t="shared" si="29"/>
        <v>-18568.550000011921</v>
      </c>
    </row>
    <row r="86" spans="1:21" ht="12.75">
      <c r="A86" s="31"/>
      <c r="B86" s="31" t="s">
        <v>28</v>
      </c>
      <c r="C86" s="35">
        <v>27316938</v>
      </c>
      <c r="D86" s="35">
        <v>27461682.189999998</v>
      </c>
      <c r="E86" s="7">
        <v>19953800.719999999</v>
      </c>
      <c r="F86" s="7">
        <v>19475590.91</v>
      </c>
      <c r="G86" s="7"/>
      <c r="H86" s="36">
        <f t="shared" si="20"/>
        <v>70.919147542578131</v>
      </c>
      <c r="I86" s="36">
        <f t="shared" si="21"/>
        <v>97.603414924753253</v>
      </c>
      <c r="L86" s="119">
        <f t="shared" si="22"/>
        <v>70.919147542578131</v>
      </c>
      <c r="M86" s="119">
        <f t="shared" si="23"/>
        <v>97.603414924753253</v>
      </c>
      <c r="N86" s="349" t="str">
        <f t="shared" si="24"/>
        <v>si</v>
      </c>
      <c r="O86" s="349" t="str">
        <f t="shared" si="25"/>
        <v>si</v>
      </c>
      <c r="P86" s="349"/>
      <c r="Q86" s="350">
        <f t="shared" si="26"/>
        <v>0</v>
      </c>
      <c r="R86" s="350">
        <f t="shared" si="27"/>
        <v>0</v>
      </c>
      <c r="S86" s="199"/>
      <c r="T86" s="198">
        <f t="shared" si="28"/>
        <v>-7507881.4699999988</v>
      </c>
      <c r="U86" s="198">
        <f t="shared" si="29"/>
        <v>-478209.80999999866</v>
      </c>
    </row>
    <row r="87" spans="1:21" ht="12.75">
      <c r="A87" s="31"/>
      <c r="B87" s="31" t="s">
        <v>29</v>
      </c>
      <c r="C87" s="35">
        <v>2428283</v>
      </c>
      <c r="D87" s="35">
        <v>2437056.6799999997</v>
      </c>
      <c r="E87" s="7">
        <v>1422867.62</v>
      </c>
      <c r="F87" s="7">
        <v>1419546.74</v>
      </c>
      <c r="G87" s="7"/>
      <c r="H87" s="36">
        <f t="shared" si="20"/>
        <v>58.248408896259242</v>
      </c>
      <c r="I87" s="36">
        <f t="shared" si="21"/>
        <v>99.766606537859076</v>
      </c>
      <c r="L87" s="119">
        <f t="shared" si="22"/>
        <v>58.248408896259242</v>
      </c>
      <c r="M87" s="119">
        <f t="shared" si="23"/>
        <v>99.766606537859076</v>
      </c>
      <c r="N87" s="349" t="str">
        <f t="shared" si="24"/>
        <v>si</v>
      </c>
      <c r="O87" s="349" t="str">
        <f t="shared" si="25"/>
        <v>si</v>
      </c>
      <c r="P87" s="349"/>
      <c r="Q87" s="350">
        <f t="shared" si="26"/>
        <v>0</v>
      </c>
      <c r="R87" s="350">
        <f t="shared" si="27"/>
        <v>0</v>
      </c>
      <c r="S87" s="199"/>
      <c r="T87" s="198">
        <f t="shared" si="28"/>
        <v>-1014189.0599999996</v>
      </c>
      <c r="U87" s="198">
        <f t="shared" si="29"/>
        <v>-3320.8800000001211</v>
      </c>
    </row>
    <row r="88" spans="1:21" ht="12.75">
      <c r="A88" s="31"/>
      <c r="B88" s="31" t="s">
        <v>111</v>
      </c>
      <c r="C88" s="35">
        <v>3198157</v>
      </c>
      <c r="D88" s="35">
        <v>3198157</v>
      </c>
      <c r="E88" s="7">
        <v>3193750</v>
      </c>
      <c r="F88" s="7">
        <v>3193750</v>
      </c>
      <c r="G88" s="7"/>
      <c r="H88" s="36">
        <f t="shared" si="20"/>
        <v>99.862201886899243</v>
      </c>
      <c r="I88" s="36">
        <f t="shared" si="21"/>
        <v>100</v>
      </c>
      <c r="L88" s="119">
        <f t="shared" si="22"/>
        <v>99.862201886899243</v>
      </c>
      <c r="M88" s="119">
        <f t="shared" si="23"/>
        <v>100</v>
      </c>
      <c r="N88" s="349" t="str">
        <f t="shared" si="24"/>
        <v>si</v>
      </c>
      <c r="O88" s="349" t="str">
        <f t="shared" si="25"/>
        <v>si</v>
      </c>
      <c r="P88" s="349"/>
      <c r="Q88" s="350">
        <f t="shared" si="26"/>
        <v>0</v>
      </c>
      <c r="R88" s="350">
        <f t="shared" si="27"/>
        <v>0</v>
      </c>
      <c r="S88" s="199"/>
      <c r="T88" s="198">
        <f t="shared" si="28"/>
        <v>-4407</v>
      </c>
      <c r="U88" s="198">
        <f t="shared" si="29"/>
        <v>0</v>
      </c>
    </row>
    <row r="89" spans="1:21" ht="12.75">
      <c r="A89" s="31"/>
      <c r="B89" s="31" t="s">
        <v>112</v>
      </c>
      <c r="C89" s="35">
        <v>123458668.5</v>
      </c>
      <c r="D89" s="35">
        <v>152619081.92100003</v>
      </c>
      <c r="E89" s="7">
        <v>122242020.90000002</v>
      </c>
      <c r="F89" s="7">
        <v>117659393.47800002</v>
      </c>
      <c r="G89" s="7"/>
      <c r="H89" s="36">
        <f t="shared" si="20"/>
        <v>77.093501020340199</v>
      </c>
      <c r="I89" s="36">
        <f t="shared" si="21"/>
        <v>96.251184831320131</v>
      </c>
      <c r="L89" s="119">
        <f t="shared" si="22"/>
        <v>77.093501020340199</v>
      </c>
      <c r="M89" s="119">
        <f t="shared" si="23"/>
        <v>96.251184831320131</v>
      </c>
      <c r="N89" s="349" t="str">
        <f t="shared" si="24"/>
        <v>si</v>
      </c>
      <c r="O89" s="349" t="str">
        <f t="shared" si="25"/>
        <v>si</v>
      </c>
      <c r="P89" s="349"/>
      <c r="Q89" s="350">
        <f t="shared" si="26"/>
        <v>0</v>
      </c>
      <c r="R89" s="350">
        <f t="shared" si="27"/>
        <v>0</v>
      </c>
      <c r="S89" s="199"/>
      <c r="T89" s="198">
        <f t="shared" si="28"/>
        <v>-30377061.021000013</v>
      </c>
      <c r="U89" s="198">
        <f t="shared" si="29"/>
        <v>-4582627.4220000058</v>
      </c>
    </row>
    <row r="90" spans="1:21" ht="12.75">
      <c r="A90" s="31"/>
      <c r="B90" s="31" t="s">
        <v>113</v>
      </c>
      <c r="C90" s="35">
        <v>197277487.82999998</v>
      </c>
      <c r="D90" s="35">
        <v>197869604.19179994</v>
      </c>
      <c r="E90" s="7">
        <v>147668793.88620004</v>
      </c>
      <c r="F90" s="7">
        <v>138561595.87830004</v>
      </c>
      <c r="G90" s="7"/>
      <c r="H90" s="36">
        <f t="shared" si="20"/>
        <v>70.026721104666905</v>
      </c>
      <c r="I90" s="36">
        <f t="shared" si="21"/>
        <v>93.832686129394133</v>
      </c>
      <c r="L90" s="119">
        <f t="shared" si="22"/>
        <v>70.026721104666905</v>
      </c>
      <c r="M90" s="119">
        <f t="shared" si="23"/>
        <v>93.832686129394133</v>
      </c>
      <c r="N90" s="349" t="str">
        <f t="shared" si="24"/>
        <v>si</v>
      </c>
      <c r="O90" s="349" t="str">
        <f t="shared" si="25"/>
        <v>si</v>
      </c>
      <c r="P90" s="349"/>
      <c r="Q90" s="350">
        <f t="shared" si="26"/>
        <v>0</v>
      </c>
      <c r="R90" s="350">
        <f t="shared" si="27"/>
        <v>0</v>
      </c>
      <c r="S90" s="199"/>
      <c r="T90" s="198">
        <f t="shared" si="28"/>
        <v>-50200810.305599898</v>
      </c>
      <c r="U90" s="198">
        <f t="shared" si="29"/>
        <v>-9107198.0078999996</v>
      </c>
    </row>
    <row r="91" spans="1:21" ht="12.75">
      <c r="A91" s="31"/>
      <c r="B91" s="31" t="s">
        <v>114</v>
      </c>
      <c r="C91" s="35">
        <v>157760528</v>
      </c>
      <c r="D91" s="35">
        <v>158273807</v>
      </c>
      <c r="E91" s="7">
        <v>150751852.24000001</v>
      </c>
      <c r="F91" s="7">
        <v>147137066</v>
      </c>
      <c r="G91" s="7"/>
      <c r="H91" s="36">
        <f t="shared" si="20"/>
        <v>92.963623475614</v>
      </c>
      <c r="I91" s="36">
        <f t="shared" si="21"/>
        <v>97.602161309271878</v>
      </c>
      <c r="L91" s="119">
        <f t="shared" si="22"/>
        <v>92.963623475614</v>
      </c>
      <c r="M91" s="119">
        <f t="shared" si="23"/>
        <v>97.602161309271878</v>
      </c>
      <c r="N91" s="349" t="str">
        <f t="shared" si="24"/>
        <v>si</v>
      </c>
      <c r="O91" s="349" t="str">
        <f t="shared" si="25"/>
        <v>si</v>
      </c>
      <c r="P91" s="349"/>
      <c r="Q91" s="350">
        <f t="shared" si="26"/>
        <v>0</v>
      </c>
      <c r="R91" s="350">
        <f t="shared" si="27"/>
        <v>0</v>
      </c>
      <c r="S91" s="199"/>
      <c r="T91" s="198">
        <f t="shared" si="28"/>
        <v>-7521954.7599999905</v>
      </c>
      <c r="U91" s="198">
        <f t="shared" si="29"/>
        <v>-3614786.2400000095</v>
      </c>
    </row>
    <row r="92" spans="1:21" ht="12.75">
      <c r="A92" s="31"/>
      <c r="B92" s="31" t="s">
        <v>115</v>
      </c>
      <c r="C92" s="35">
        <v>84292447.459999993</v>
      </c>
      <c r="D92" s="35">
        <v>84651815.110200033</v>
      </c>
      <c r="E92" s="7">
        <v>81148413.993399993</v>
      </c>
      <c r="F92" s="7">
        <v>70726168.536400005</v>
      </c>
      <c r="G92" s="7"/>
      <c r="H92" s="36">
        <f t="shared" si="20"/>
        <v>83.549500320020826</v>
      </c>
      <c r="I92" s="36">
        <f t="shared" si="21"/>
        <v>87.156562963944481</v>
      </c>
      <c r="L92" s="119">
        <f t="shared" si="22"/>
        <v>83.549500320020826</v>
      </c>
      <c r="M92" s="119">
        <f t="shared" si="23"/>
        <v>87.156562963944481</v>
      </c>
      <c r="N92" s="349" t="str">
        <f t="shared" si="24"/>
        <v>si</v>
      </c>
      <c r="O92" s="349" t="str">
        <f t="shared" si="25"/>
        <v>si</v>
      </c>
      <c r="P92" s="349"/>
      <c r="Q92" s="350">
        <f t="shared" si="26"/>
        <v>0</v>
      </c>
      <c r="R92" s="350">
        <f t="shared" si="27"/>
        <v>0</v>
      </c>
      <c r="S92" s="199"/>
      <c r="T92" s="198">
        <f t="shared" si="28"/>
        <v>-3503401.11680004</v>
      </c>
      <c r="U92" s="198">
        <f t="shared" si="29"/>
        <v>-10422245.456999987</v>
      </c>
    </row>
    <row r="93" spans="1:21" ht="12.75">
      <c r="A93" s="31"/>
      <c r="B93" s="31" t="s">
        <v>52</v>
      </c>
      <c r="C93" s="35">
        <v>1280030309.4599998</v>
      </c>
      <c r="D93" s="35">
        <v>1620243941.7472</v>
      </c>
      <c r="E93" s="7">
        <v>1599037856.8989997</v>
      </c>
      <c r="F93" s="7">
        <v>1555235497.158</v>
      </c>
      <c r="G93" s="7"/>
      <c r="H93" s="36">
        <f t="shared" si="20"/>
        <v>95.987737221896481</v>
      </c>
      <c r="I93" s="36">
        <f t="shared" si="21"/>
        <v>97.260705270233856</v>
      </c>
      <c r="L93" s="119">
        <f t="shared" si="22"/>
        <v>95.987737221896481</v>
      </c>
      <c r="M93" s="119">
        <f t="shared" si="23"/>
        <v>97.260705270233856</v>
      </c>
      <c r="N93" s="349" t="str">
        <f t="shared" si="24"/>
        <v>si</v>
      </c>
      <c r="O93" s="349" t="str">
        <f t="shared" si="25"/>
        <v>si</v>
      </c>
      <c r="P93" s="349"/>
      <c r="Q93" s="350">
        <f t="shared" si="26"/>
        <v>0</v>
      </c>
      <c r="R93" s="350">
        <f t="shared" si="27"/>
        <v>0</v>
      </c>
      <c r="S93" s="199"/>
      <c r="T93" s="198">
        <f t="shared" si="28"/>
        <v>-21206084.848200321</v>
      </c>
      <c r="U93" s="198">
        <f t="shared" si="29"/>
        <v>-43802359.740999699</v>
      </c>
    </row>
    <row r="94" spans="1:21" ht="12.75">
      <c r="A94" s="31"/>
      <c r="B94" s="31" t="s">
        <v>116</v>
      </c>
      <c r="C94" s="35">
        <v>171684254.40000001</v>
      </c>
      <c r="D94" s="35">
        <v>171710100.00000003</v>
      </c>
      <c r="E94" s="7">
        <v>170197990.41600004</v>
      </c>
      <c r="F94" s="7">
        <v>169914504.24000004</v>
      </c>
      <c r="G94" s="7"/>
      <c r="H94" s="36">
        <f t="shared" si="20"/>
        <v>98.95428646305605</v>
      </c>
      <c r="I94" s="36">
        <f t="shared" si="21"/>
        <v>99.833437412917107</v>
      </c>
      <c r="L94" s="119">
        <f t="shared" si="22"/>
        <v>98.95428646305605</v>
      </c>
      <c r="M94" s="119">
        <f t="shared" si="23"/>
        <v>99.833437412917107</v>
      </c>
      <c r="N94" s="349" t="str">
        <f t="shared" si="24"/>
        <v>si</v>
      </c>
      <c r="O94" s="349" t="str">
        <f t="shared" si="25"/>
        <v>si</v>
      </c>
      <c r="P94" s="349"/>
      <c r="Q94" s="350">
        <f t="shared" si="26"/>
        <v>0</v>
      </c>
      <c r="R94" s="350">
        <f t="shared" si="27"/>
        <v>0</v>
      </c>
      <c r="S94" s="199"/>
      <c r="T94" s="198">
        <f t="shared" si="28"/>
        <v>-1512109.5839999914</v>
      </c>
      <c r="U94" s="198">
        <f t="shared" si="29"/>
        <v>-283486.17599999905</v>
      </c>
    </row>
    <row r="95" spans="1:21" ht="12.75">
      <c r="A95" s="31"/>
      <c r="B95" s="31" t="s">
        <v>117</v>
      </c>
      <c r="C95" s="35">
        <v>622519552.98000002</v>
      </c>
      <c r="D95" s="35">
        <v>626811851.82240009</v>
      </c>
      <c r="E95" s="7">
        <v>416281516.47539997</v>
      </c>
      <c r="F95" s="7">
        <v>411551981.49419993</v>
      </c>
      <c r="G95" s="7"/>
      <c r="H95" s="36">
        <f t="shared" si="20"/>
        <v>65.657976998623894</v>
      </c>
      <c r="I95" s="36">
        <f t="shared" si="21"/>
        <v>98.863861402916854</v>
      </c>
      <c r="L95" s="119">
        <f t="shared" si="22"/>
        <v>65.657976998623894</v>
      </c>
      <c r="M95" s="119">
        <f t="shared" si="23"/>
        <v>98.863861402916854</v>
      </c>
      <c r="N95" s="349" t="str">
        <f t="shared" si="24"/>
        <v>si</v>
      </c>
      <c r="O95" s="349" t="str">
        <f t="shared" si="25"/>
        <v>si</v>
      </c>
      <c r="P95" s="349"/>
      <c r="Q95" s="350">
        <f t="shared" si="26"/>
        <v>0</v>
      </c>
      <c r="R95" s="350">
        <f t="shared" si="27"/>
        <v>0</v>
      </c>
      <c r="S95" s="199"/>
      <c r="T95" s="198">
        <f t="shared" si="28"/>
        <v>-210530335.34700012</v>
      </c>
      <c r="U95" s="198">
        <f t="shared" si="29"/>
        <v>-4729534.9812000394</v>
      </c>
    </row>
    <row r="96" spans="1:21" ht="12.75">
      <c r="A96" s="31"/>
      <c r="B96" s="31" t="s">
        <v>118</v>
      </c>
      <c r="C96" s="35">
        <v>974770549.84959996</v>
      </c>
      <c r="D96" s="35">
        <v>551456727.02937603</v>
      </c>
      <c r="E96" s="7">
        <v>478392043.85862392</v>
      </c>
      <c r="F96" s="7">
        <v>477908006.57196796</v>
      </c>
      <c r="G96" s="7"/>
      <c r="H96" s="36">
        <f t="shared" si="20"/>
        <v>86.662830127468894</v>
      </c>
      <c r="I96" s="36">
        <f t="shared" si="21"/>
        <v>99.898819954706639</v>
      </c>
      <c r="L96" s="119">
        <f t="shared" si="22"/>
        <v>86.662830127468894</v>
      </c>
      <c r="M96" s="119">
        <f t="shared" si="23"/>
        <v>99.898819954706639</v>
      </c>
      <c r="N96" s="349" t="str">
        <f t="shared" si="24"/>
        <v>si</v>
      </c>
      <c r="O96" s="349" t="str">
        <f t="shared" si="25"/>
        <v>si</v>
      </c>
      <c r="P96" s="349"/>
      <c r="Q96" s="350">
        <f t="shared" si="26"/>
        <v>0</v>
      </c>
      <c r="R96" s="350">
        <f t="shared" si="27"/>
        <v>0</v>
      </c>
      <c r="S96" s="199"/>
      <c r="T96" s="198">
        <f t="shared" si="28"/>
        <v>-73064683.170752108</v>
      </c>
      <c r="U96" s="198">
        <f t="shared" si="29"/>
        <v>-484037.28665596247</v>
      </c>
    </row>
    <row r="97" spans="1:21" ht="12.75">
      <c r="A97" s="31"/>
      <c r="B97" s="31" t="s">
        <v>119</v>
      </c>
      <c r="C97" s="35">
        <v>186605350.56</v>
      </c>
      <c r="D97" s="35">
        <v>177003753.49259999</v>
      </c>
      <c r="E97" s="7">
        <v>177003753.49259999</v>
      </c>
      <c r="F97" s="7">
        <v>177003753.49259999</v>
      </c>
      <c r="G97" s="7"/>
      <c r="H97" s="36">
        <f t="shared" si="20"/>
        <v>100</v>
      </c>
      <c r="I97" s="36">
        <f t="shared" si="21"/>
        <v>100</v>
      </c>
      <c r="L97" s="119">
        <f t="shared" si="22"/>
        <v>100</v>
      </c>
      <c r="M97" s="119">
        <f t="shared" si="23"/>
        <v>100</v>
      </c>
      <c r="N97" s="349" t="str">
        <f t="shared" si="24"/>
        <v>si</v>
      </c>
      <c r="O97" s="349" t="str">
        <f t="shared" si="25"/>
        <v>si</v>
      </c>
      <c r="P97" s="349"/>
      <c r="Q97" s="350">
        <f t="shared" si="26"/>
        <v>0</v>
      </c>
      <c r="R97" s="350">
        <f t="shared" si="27"/>
        <v>0</v>
      </c>
      <c r="S97" s="199"/>
      <c r="T97" s="198">
        <f t="shared" si="28"/>
        <v>0</v>
      </c>
      <c r="U97" s="198">
        <f t="shared" si="29"/>
        <v>0</v>
      </c>
    </row>
    <row r="98" spans="1:21" ht="12.75">
      <c r="A98" s="31"/>
      <c r="B98" s="31" t="s">
        <v>120</v>
      </c>
      <c r="C98" s="35">
        <v>68023500</v>
      </c>
      <c r="D98" s="35">
        <v>68023500</v>
      </c>
      <c r="E98" s="7">
        <v>64534513.130000003</v>
      </c>
      <c r="F98" s="7">
        <v>59606113.080000006</v>
      </c>
      <c r="G98" s="7"/>
      <c r="H98" s="36">
        <f t="shared" si="20"/>
        <v>87.625766213146932</v>
      </c>
      <c r="I98" s="36">
        <f t="shared" si="21"/>
        <v>92.363156068021922</v>
      </c>
      <c r="L98" s="119">
        <f t="shared" si="22"/>
        <v>87.625766213146932</v>
      </c>
      <c r="M98" s="119">
        <f t="shared" si="23"/>
        <v>92.363156068021922</v>
      </c>
      <c r="N98" s="349" t="str">
        <f t="shared" si="24"/>
        <v>si</v>
      </c>
      <c r="O98" s="349" t="str">
        <f t="shared" si="25"/>
        <v>si</v>
      </c>
      <c r="P98" s="349"/>
      <c r="Q98" s="350">
        <f t="shared" si="26"/>
        <v>0</v>
      </c>
      <c r="R98" s="350">
        <f t="shared" si="27"/>
        <v>0</v>
      </c>
      <c r="S98" s="199"/>
      <c r="T98" s="198">
        <f t="shared" si="28"/>
        <v>-3488986.8699999973</v>
      </c>
      <c r="U98" s="198">
        <f t="shared" si="29"/>
        <v>-4928400.049999997</v>
      </c>
    </row>
    <row r="99" spans="1:21" ht="12.75" thickBot="1">
      <c r="A99" s="17"/>
      <c r="B99" s="8"/>
      <c r="C99" s="9"/>
      <c r="D99" s="9"/>
      <c r="E99" s="9"/>
      <c r="F99" s="9"/>
      <c r="G99" s="9"/>
      <c r="H99" s="10"/>
      <c r="I99" s="10"/>
    </row>
    <row r="100" spans="1:21" ht="9" customHeight="1">
      <c r="A100" s="399" t="s">
        <v>15</v>
      </c>
      <c r="B100" s="399"/>
      <c r="C100" s="399"/>
      <c r="D100" s="399"/>
      <c r="E100" s="399"/>
      <c r="F100" s="399"/>
      <c r="G100" s="399"/>
      <c r="H100" s="399"/>
      <c r="I100" s="399"/>
    </row>
    <row r="101" spans="1:21" ht="9" customHeight="1">
      <c r="A101" s="400" t="s">
        <v>16</v>
      </c>
      <c r="B101" s="400"/>
      <c r="C101" s="400"/>
      <c r="D101" s="400"/>
      <c r="E101" s="400"/>
      <c r="F101" s="400"/>
      <c r="G101" s="400"/>
      <c r="H101" s="400"/>
      <c r="I101" s="400"/>
    </row>
    <row r="102" spans="1:21" ht="9" customHeight="1">
      <c r="A102" s="400" t="s">
        <v>14</v>
      </c>
      <c r="B102" s="400"/>
      <c r="C102" s="400"/>
      <c r="D102" s="400"/>
      <c r="E102" s="400"/>
      <c r="F102" s="400"/>
      <c r="G102" s="400"/>
      <c r="H102" s="400"/>
      <c r="I102" s="400"/>
    </row>
    <row r="103" spans="1:21" hidden="1">
      <c r="A103" s="22"/>
      <c r="B103" s="23"/>
      <c r="C103" s="24"/>
      <c r="D103" s="24"/>
      <c r="E103" s="24"/>
      <c r="F103" s="24"/>
      <c r="G103" s="25"/>
      <c r="H103" s="26"/>
      <c r="I103" s="26"/>
    </row>
    <row r="104" spans="1:21" hidden="1"/>
    <row r="105" spans="1:21" hidden="1">
      <c r="B105" s="1" t="s">
        <v>122</v>
      </c>
      <c r="C105" s="3" t="s">
        <v>123</v>
      </c>
      <c r="D105" s="1" t="s">
        <v>124</v>
      </c>
      <c r="E105" s="1" t="s">
        <v>125</v>
      </c>
      <c r="F105" s="1" t="s">
        <v>126</v>
      </c>
      <c r="K105" s="383"/>
    </row>
    <row r="106" spans="1:21" hidden="1">
      <c r="B106" s="1">
        <v>4</v>
      </c>
      <c r="C106" s="3">
        <v>36673826629</v>
      </c>
      <c r="D106" s="1">
        <v>36738037266</v>
      </c>
      <c r="E106" s="1">
        <v>27262438813.439976</v>
      </c>
      <c r="F106" s="1">
        <v>27256014223.649975</v>
      </c>
    </row>
    <row r="107" spans="1:21" hidden="1">
      <c r="B107" s="1">
        <v>6</v>
      </c>
      <c r="C107" s="3">
        <v>402847433</v>
      </c>
      <c r="D107" s="1">
        <v>415777336.84999996</v>
      </c>
      <c r="E107" s="1">
        <v>283444143.32999998</v>
      </c>
      <c r="F107" s="1">
        <v>276274105.1699999</v>
      </c>
      <c r="H107" s="40">
        <f>+C106-C9</f>
        <v>0</v>
      </c>
      <c r="I107" s="40">
        <f t="shared" ref="I107:K107" si="33">+D106-D9</f>
        <v>0</v>
      </c>
      <c r="J107" s="384">
        <f t="shared" si="33"/>
        <v>0</v>
      </c>
      <c r="K107" s="384">
        <f t="shared" si="33"/>
        <v>0</v>
      </c>
    </row>
    <row r="108" spans="1:21" hidden="1">
      <c r="B108" s="1">
        <v>7</v>
      </c>
      <c r="C108" s="3">
        <v>4506384656</v>
      </c>
      <c r="D108" s="1">
        <v>6264402226.9300013</v>
      </c>
      <c r="E108" s="1">
        <v>4786382750.6299992</v>
      </c>
      <c r="F108" s="1">
        <v>4786235445.9200001</v>
      </c>
      <c r="H108" s="40">
        <f>+C107-C26</f>
        <v>0</v>
      </c>
      <c r="I108" s="40">
        <f t="shared" ref="I108:K108" si="34">+D107-D26</f>
        <v>0</v>
      </c>
      <c r="J108" s="384">
        <f t="shared" si="34"/>
        <v>0</v>
      </c>
      <c r="K108" s="384">
        <f t="shared" si="34"/>
        <v>0</v>
      </c>
    </row>
    <row r="109" spans="1:21" hidden="1">
      <c r="B109" s="1">
        <v>9</v>
      </c>
      <c r="C109" s="3">
        <v>1860683006</v>
      </c>
      <c r="D109" s="1">
        <v>1903847048.0899994</v>
      </c>
      <c r="E109" s="1">
        <v>1442451329.8500006</v>
      </c>
      <c r="F109" s="1">
        <v>1422724759.1700008</v>
      </c>
      <c r="H109" s="40">
        <f>+C108-C29</f>
        <v>0</v>
      </c>
      <c r="I109" s="40">
        <f t="shared" ref="I109:K109" si="35">+D108-D29</f>
        <v>0</v>
      </c>
      <c r="J109" s="384">
        <f t="shared" si="35"/>
        <v>0</v>
      </c>
      <c r="K109" s="384">
        <f t="shared" si="35"/>
        <v>0</v>
      </c>
    </row>
    <row r="110" spans="1:21" hidden="1">
      <c r="B110" s="1">
        <v>10</v>
      </c>
      <c r="C110" s="3">
        <v>1085915054</v>
      </c>
      <c r="D110" s="1">
        <v>1064573410.447</v>
      </c>
      <c r="E110" s="1">
        <v>333840791.05700004</v>
      </c>
      <c r="F110" s="1">
        <v>333840791.05700004</v>
      </c>
      <c r="H110" s="40">
        <f>+C109-C34</f>
        <v>0</v>
      </c>
      <c r="I110" s="40">
        <f t="shared" ref="I110:K110" si="36">+D109-D34</f>
        <v>0</v>
      </c>
      <c r="J110" s="384">
        <f t="shared" si="36"/>
        <v>0</v>
      </c>
      <c r="K110" s="384">
        <f t="shared" si="36"/>
        <v>0</v>
      </c>
    </row>
    <row r="111" spans="1:21" hidden="1">
      <c r="B111" s="1">
        <v>11</v>
      </c>
      <c r="C111" s="3">
        <v>82106323964</v>
      </c>
      <c r="D111" s="1">
        <v>70663553168.730057</v>
      </c>
      <c r="E111" s="1">
        <v>59517939659.580017</v>
      </c>
      <c r="F111" s="1">
        <v>58723272286.37001</v>
      </c>
      <c r="H111" s="40">
        <f>+C111-C41</f>
        <v>0</v>
      </c>
      <c r="I111" s="40">
        <f t="shared" ref="I111:K111" si="37">+D111-D41</f>
        <v>0</v>
      </c>
      <c r="J111" s="384">
        <f t="shared" si="37"/>
        <v>0</v>
      </c>
      <c r="K111" s="384">
        <f t="shared" si="37"/>
        <v>0</v>
      </c>
    </row>
    <row r="112" spans="1:21" hidden="1">
      <c r="B112" s="1">
        <v>12</v>
      </c>
      <c r="C112" s="3">
        <v>1404824077.5824616</v>
      </c>
      <c r="D112" s="1">
        <v>1265439387.9086726</v>
      </c>
      <c r="E112" s="1">
        <v>769609921.74199736</v>
      </c>
      <c r="F112" s="1">
        <v>769569134.59899354</v>
      </c>
      <c r="H112" s="40">
        <f>+C112-C61</f>
        <v>0</v>
      </c>
      <c r="I112" s="40">
        <f t="shared" ref="I112:K112" si="38">+D112-D61</f>
        <v>0</v>
      </c>
      <c r="J112" s="384">
        <f t="shared" si="38"/>
        <v>0</v>
      </c>
      <c r="K112" s="384">
        <f t="shared" si="38"/>
        <v>0</v>
      </c>
    </row>
    <row r="113" spans="2:11" hidden="1">
      <c r="B113" s="1">
        <v>13</v>
      </c>
      <c r="C113" s="3">
        <v>3596597795</v>
      </c>
      <c r="D113" s="1">
        <v>3753356747.6999993</v>
      </c>
      <c r="E113" s="1">
        <v>2627321457.1899996</v>
      </c>
      <c r="F113" s="1">
        <v>2627321457.1899996</v>
      </c>
      <c r="H113" s="40">
        <f>+C113-C66</f>
        <v>0</v>
      </c>
      <c r="I113" s="40">
        <f t="shared" ref="I113:K113" si="39">+D113-D66</f>
        <v>0</v>
      </c>
      <c r="J113" s="384">
        <f t="shared" si="39"/>
        <v>0</v>
      </c>
      <c r="K113" s="384">
        <f t="shared" si="39"/>
        <v>0</v>
      </c>
    </row>
    <row r="114" spans="2:11" hidden="1">
      <c r="B114" s="1">
        <v>14</v>
      </c>
      <c r="C114" s="3">
        <v>1849999.9600000002</v>
      </c>
      <c r="D114" s="1">
        <v>1539307.78</v>
      </c>
      <c r="E114" s="1">
        <v>1257194.0999999989</v>
      </c>
      <c r="F114" s="1">
        <v>1242444.9099999988</v>
      </c>
      <c r="H114" s="40">
        <f>+C114-C68</f>
        <v>0</v>
      </c>
      <c r="I114" s="40">
        <f t="shared" ref="I114:K114" si="40">+D114-D68</f>
        <v>0</v>
      </c>
      <c r="J114" s="384">
        <f t="shared" si="40"/>
        <v>0</v>
      </c>
      <c r="K114" s="384">
        <f t="shared" si="40"/>
        <v>0</v>
      </c>
    </row>
    <row r="115" spans="2:11" hidden="1">
      <c r="B115" s="1">
        <v>15</v>
      </c>
      <c r="C115" s="3">
        <v>2087691791.1776199</v>
      </c>
      <c r="D115" s="1">
        <v>2041976515.4857728</v>
      </c>
      <c r="E115" s="1">
        <v>1706420537.6717722</v>
      </c>
      <c r="F115" s="1">
        <v>1658694672.6003137</v>
      </c>
      <c r="H115" s="40">
        <f>+C115-C73</f>
        <v>0</v>
      </c>
      <c r="I115" s="40">
        <f t="shared" ref="I115:K115" si="41">+D115-D73</f>
        <v>0</v>
      </c>
      <c r="J115" s="384">
        <f t="shared" si="41"/>
        <v>0</v>
      </c>
      <c r="K115" s="384">
        <f t="shared" si="41"/>
        <v>0</v>
      </c>
    </row>
    <row r="116" spans="2:11" hidden="1">
      <c r="B116" s="1">
        <v>17</v>
      </c>
      <c r="C116" s="3">
        <v>1913146841</v>
      </c>
      <c r="D116" s="1">
        <v>1516285076.1199999</v>
      </c>
      <c r="E116" s="1">
        <v>1049734776.08</v>
      </c>
      <c r="F116" s="1">
        <v>975067850.62</v>
      </c>
      <c r="H116" s="40">
        <f>+C116-C81</f>
        <v>0</v>
      </c>
      <c r="I116" s="40">
        <f t="shared" ref="I116:K116" si="42">+D116-D81</f>
        <v>0</v>
      </c>
      <c r="J116" s="384">
        <f t="shared" si="42"/>
        <v>0</v>
      </c>
      <c r="K116" s="384">
        <f t="shared" si="42"/>
        <v>0</v>
      </c>
    </row>
    <row r="117" spans="2:11" hidden="1">
      <c r="B117" s="1">
        <v>20</v>
      </c>
      <c r="C117" s="3">
        <v>4144944762.0395989</v>
      </c>
      <c r="D117" s="1">
        <v>4087797769.9345746</v>
      </c>
      <c r="E117" s="1">
        <v>3627888486.8712258</v>
      </c>
      <c r="F117" s="1">
        <v>3545433712.2694697</v>
      </c>
      <c r="H117" s="40">
        <f>+C117-C84</f>
        <v>0</v>
      </c>
      <c r="I117" s="40">
        <f t="shared" ref="I117:K117" si="43">+D117-D84</f>
        <v>0</v>
      </c>
      <c r="J117" s="384">
        <f t="shared" si="43"/>
        <v>0</v>
      </c>
      <c r="K117" s="384">
        <f t="shared" si="43"/>
        <v>0</v>
      </c>
    </row>
    <row r="118" spans="2:11" hidden="1">
      <c r="B118" s="1" t="s">
        <v>127</v>
      </c>
      <c r="C118" s="3">
        <v>139785036008.7597</v>
      </c>
      <c r="D118" s="1">
        <v>129716585261.97607</v>
      </c>
      <c r="E118" s="1">
        <v>103408729861.54201</v>
      </c>
      <c r="F118" s="1">
        <v>102375690883.52577</v>
      </c>
      <c r="H118" s="40">
        <f>+C118-C8</f>
        <v>0</v>
      </c>
      <c r="I118" s="40">
        <f>+D118-D8</f>
        <v>0</v>
      </c>
      <c r="J118" s="384">
        <f>+E118-E8</f>
        <v>0</v>
      </c>
      <c r="K118" s="384">
        <f>+F118-F8</f>
        <v>0</v>
      </c>
    </row>
    <row r="119" spans="2:11" hidden="1"/>
    <row r="120" spans="2:11" hidden="1"/>
    <row r="121" spans="2:11" hidden="1"/>
  </sheetData>
  <mergeCells count="12">
    <mergeCell ref="A100:I100"/>
    <mergeCell ref="A101:I101"/>
    <mergeCell ref="A102:I102"/>
    <mergeCell ref="A1:B1"/>
    <mergeCell ref="A3:I3"/>
    <mergeCell ref="A4:A7"/>
    <mergeCell ref="B4:B7"/>
    <mergeCell ref="E4:F4"/>
    <mergeCell ref="H4:I5"/>
    <mergeCell ref="C5:C6"/>
    <mergeCell ref="D5:D6"/>
    <mergeCell ref="E5:E6"/>
  </mergeCells>
  <conditionalFormatting sqref="Q9:R98">
    <cfRule type="cellIs" dxfId="9" priority="9" operator="greaterThan">
      <formula>0.01</formula>
    </cfRule>
    <cfRule type="cellIs" dxfId="8" priority="10" operator="greaterThan">
      <formula>0.1</formula>
    </cfRule>
  </conditionalFormatting>
  <conditionalFormatting sqref="T8:U98">
    <cfRule type="cellIs" dxfId="7" priority="22" operator="greaterThan">
      <formula>0</formula>
    </cfRule>
    <cfRule type="cellIs" dxfId="6" priority="23" operator="greaterThan">
      <formula>1</formula>
    </cfRule>
  </conditionalFormatting>
  <conditionalFormatting sqref="Q8:R98">
    <cfRule type="cellIs" dxfId="5" priority="21" operator="greaterThan">
      <formula>0.1</formula>
    </cfRule>
  </conditionalFormatting>
  <conditionalFormatting sqref="T8:U98">
    <cfRule type="cellIs" dxfId="4" priority="19" operator="greaterThan">
      <formula>0.1</formula>
    </cfRule>
    <cfRule type="cellIs" dxfId="3" priority="20" operator="greaterThan">
      <formula>1</formula>
    </cfRule>
  </conditionalFormatting>
  <conditionalFormatting sqref="Q8:R8">
    <cfRule type="cellIs" dxfId="2" priority="17" operator="greaterThan">
      <formula>0.01</formula>
    </cfRule>
    <cfRule type="cellIs" dxfId="1" priority="18" operator="greaterThan">
      <formula>0.1</formula>
    </cfRule>
  </conditionalFormatting>
  <conditionalFormatting sqref="L8:M98">
    <cfRule type="expression" dxfId="0" priority="24">
      <formula>MATCH(L8,L$139:T$243,0)&gt;0</formula>
    </cfRule>
  </conditionalFormatting>
  <pageMargins left="0" right="0" top="0" bottom="0" header="0.31496062992125984" footer="0.39370078740157483"/>
  <pageSetup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42"/>
  <sheetViews>
    <sheetView showGridLines="0" zoomScale="130" zoomScaleNormal="130" workbookViewId="0">
      <selection sqref="A1:F1"/>
    </sheetView>
  </sheetViews>
  <sheetFormatPr baseColWidth="10" defaultRowHeight="12"/>
  <cols>
    <col min="1" max="1" width="3.28515625" style="18" customWidth="1"/>
    <col min="2" max="2" width="3.28515625" style="1" customWidth="1"/>
    <col min="3" max="5" width="2.28515625" style="1" customWidth="1"/>
    <col min="6" max="6" width="46.28515625" style="1" customWidth="1"/>
    <col min="7" max="7" width="13.7109375" style="3" customWidth="1"/>
    <col min="8" max="10" width="13.7109375" style="1" customWidth="1"/>
    <col min="11" max="11" width="0.85546875" style="4" customWidth="1"/>
    <col min="12" max="12" width="8.140625" style="1" customWidth="1"/>
    <col min="13" max="13" width="10.42578125" style="1" customWidth="1"/>
    <col min="14" max="14" width="2.85546875" style="1" customWidth="1"/>
    <col min="15" max="18" width="3.7109375" style="41" hidden="1" customWidth="1"/>
    <col min="19" max="19" width="1.28515625" style="41" hidden="1" customWidth="1"/>
    <col min="20" max="21" width="3.7109375" style="41" hidden="1" customWidth="1"/>
    <col min="22" max="22" width="1.7109375" style="41" hidden="1" customWidth="1"/>
    <col min="23" max="24" width="8.140625" style="41" hidden="1" customWidth="1"/>
    <col min="25" max="16384" width="11.42578125" style="1"/>
  </cols>
  <sheetData>
    <row r="1" spans="1:24" s="19" customFormat="1" ht="42" customHeight="1">
      <c r="A1" s="396" t="s">
        <v>0</v>
      </c>
      <c r="B1" s="396"/>
      <c r="C1" s="397"/>
      <c r="D1" s="397"/>
      <c r="E1" s="397"/>
      <c r="F1" s="397"/>
      <c r="G1" s="20" t="s">
        <v>19</v>
      </c>
      <c r="H1" s="20"/>
      <c r="K1" s="28"/>
      <c r="O1" s="291"/>
      <c r="P1" s="291"/>
      <c r="Q1" s="291"/>
      <c r="R1" s="291"/>
      <c r="S1" s="291"/>
      <c r="T1" s="291"/>
      <c r="U1" s="291"/>
      <c r="V1" s="291"/>
      <c r="W1" s="291"/>
      <c r="X1" s="291"/>
    </row>
    <row r="2" spans="1:24" ht="13.5" customHeight="1">
      <c r="G2" s="1"/>
    </row>
    <row r="3" spans="1:24" s="27" customFormat="1" ht="57.75" customHeight="1">
      <c r="A3" s="401" t="s">
        <v>886</v>
      </c>
      <c r="B3" s="401"/>
      <c r="C3" s="401"/>
      <c r="D3" s="401"/>
      <c r="E3" s="401"/>
      <c r="F3" s="401"/>
      <c r="G3" s="401"/>
      <c r="H3" s="401"/>
      <c r="I3" s="401"/>
      <c r="J3" s="401"/>
      <c r="K3" s="401"/>
      <c r="L3" s="401"/>
      <c r="M3" s="401"/>
      <c r="O3" s="247"/>
      <c r="P3" s="247"/>
      <c r="Q3" s="247"/>
      <c r="R3" s="247"/>
      <c r="S3" s="247"/>
      <c r="T3" s="247"/>
      <c r="U3" s="247"/>
      <c r="V3" s="247"/>
      <c r="W3" s="247"/>
      <c r="X3" s="247"/>
    </row>
    <row r="4" spans="1:24" ht="12.75" customHeight="1">
      <c r="A4" s="402" t="s">
        <v>701</v>
      </c>
      <c r="B4" s="402"/>
      <c r="C4" s="404" t="s">
        <v>700</v>
      </c>
      <c r="D4" s="404"/>
      <c r="E4" s="404"/>
      <c r="F4" s="404"/>
      <c r="G4" s="12"/>
      <c r="H4" s="12"/>
      <c r="I4" s="394" t="s">
        <v>1</v>
      </c>
      <c r="J4" s="394"/>
      <c r="K4" s="11"/>
      <c r="L4" s="392" t="s">
        <v>5</v>
      </c>
      <c r="M4" s="392"/>
    </row>
    <row r="5" spans="1:24" ht="12.75" customHeight="1">
      <c r="A5" s="402"/>
      <c r="B5" s="402"/>
      <c r="C5" s="404"/>
      <c r="D5" s="404"/>
      <c r="E5" s="404"/>
      <c r="F5" s="404"/>
      <c r="G5" s="395" t="s">
        <v>2</v>
      </c>
      <c r="H5" s="395" t="s">
        <v>3</v>
      </c>
      <c r="I5" s="395" t="s">
        <v>4</v>
      </c>
      <c r="J5" s="21" t="s">
        <v>13</v>
      </c>
      <c r="K5" s="39"/>
      <c r="L5" s="393"/>
      <c r="M5" s="393"/>
      <c r="X5" s="313"/>
    </row>
    <row r="6" spans="1:24" ht="18" customHeight="1">
      <c r="A6" s="402"/>
      <c r="B6" s="402"/>
      <c r="C6" s="404"/>
      <c r="D6" s="404"/>
      <c r="E6" s="404"/>
      <c r="F6" s="404"/>
      <c r="G6" s="395"/>
      <c r="H6" s="395"/>
      <c r="I6" s="395"/>
      <c r="J6" s="38" t="s">
        <v>20</v>
      </c>
      <c r="K6" s="38"/>
      <c r="L6" s="39" t="s">
        <v>3</v>
      </c>
      <c r="M6" s="39" t="s">
        <v>7</v>
      </c>
    </row>
    <row r="7" spans="1:24" ht="12.75" customHeight="1">
      <c r="A7" s="403"/>
      <c r="B7" s="403"/>
      <c r="C7" s="405"/>
      <c r="D7" s="405"/>
      <c r="E7" s="405"/>
      <c r="F7" s="405"/>
      <c r="G7" s="13" t="s">
        <v>8</v>
      </c>
      <c r="H7" s="13" t="s">
        <v>9</v>
      </c>
      <c r="I7" s="13" t="s">
        <v>10</v>
      </c>
      <c r="J7" s="14" t="s">
        <v>11</v>
      </c>
      <c r="K7" s="14"/>
      <c r="L7" s="14" t="s">
        <v>17</v>
      </c>
      <c r="M7" s="14" t="s">
        <v>18</v>
      </c>
    </row>
    <row r="8" spans="1:24" ht="12.75" customHeight="1">
      <c r="A8" s="178" t="s">
        <v>121</v>
      </c>
      <c r="B8" s="177"/>
      <c r="C8" s="177"/>
      <c r="D8" s="177"/>
      <c r="E8" s="177"/>
      <c r="F8" s="177"/>
      <c r="G8" s="151">
        <v>353007.27491253737</v>
      </c>
      <c r="H8" s="151">
        <v>320733.27808118699</v>
      </c>
      <c r="I8" s="151">
        <v>258935.89797937049</v>
      </c>
      <c r="J8" s="151">
        <v>253986.34150529589</v>
      </c>
      <c r="K8" s="151"/>
      <c r="L8" s="151">
        <f t="shared" ref="L8:L71" si="0">IFERROR(+J8/H8*100,"n.a")</f>
        <v>79.189269983080607</v>
      </c>
      <c r="M8" s="151">
        <f t="shared" ref="M8:M71" si="1">IFERROR(+J8/I8*100,"n.a.")</f>
        <v>98.088501241929407</v>
      </c>
      <c r="O8" s="292">
        <f>IFERROR(J8/H8*100,"n.a.")</f>
        <v>79.189269983080607</v>
      </c>
      <c r="P8" s="292">
        <f>IFERROR(J8/I8*100,"n.a.")</f>
        <v>98.088501241929407</v>
      </c>
      <c r="Q8" s="292" t="str">
        <f>IF(O8=L8,"si","no")</f>
        <v>si</v>
      </c>
      <c r="R8" s="292" t="str">
        <f>IF(P8=M8,"si","no")</f>
        <v>si</v>
      </c>
      <c r="S8" s="292"/>
      <c r="T8" s="293">
        <f>((J8/H8)*100)-L8</f>
        <v>0</v>
      </c>
      <c r="U8" s="293">
        <f>((J8/I8)*100)-M8</f>
        <v>0</v>
      </c>
      <c r="V8" s="227"/>
      <c r="W8" s="113">
        <f>+I8-H8</f>
        <v>-61797.380101816496</v>
      </c>
      <c r="X8" s="113">
        <f>J8-I8</f>
        <v>-4949.5564740746049</v>
      </c>
    </row>
    <row r="9" spans="1:24" ht="12.75" customHeight="1">
      <c r="A9" s="159" t="s">
        <v>699</v>
      </c>
      <c r="B9" s="159"/>
      <c r="C9" s="159"/>
      <c r="D9" s="174"/>
      <c r="E9" s="174"/>
      <c r="F9" s="174"/>
      <c r="G9" s="158">
        <v>4036.186944</v>
      </c>
      <c r="H9" s="158">
        <v>4983.2360837999995</v>
      </c>
      <c r="I9" s="158">
        <v>4679.0889666099984</v>
      </c>
      <c r="J9" s="158">
        <v>4656.1685667299989</v>
      </c>
      <c r="K9" s="176"/>
      <c r="L9" s="158">
        <f t="shared" si="0"/>
        <v>93.43664414910495</v>
      </c>
      <c r="M9" s="158">
        <f t="shared" si="1"/>
        <v>99.510152509525682</v>
      </c>
      <c r="O9" s="292">
        <f t="shared" ref="O9:O72" si="2">IFERROR(J9/H9*100,"n.a.")</f>
        <v>93.43664414910495</v>
      </c>
      <c r="P9" s="292">
        <f t="shared" ref="P9:P72" si="3">IFERROR(J9/I9*100,"n.a.")</f>
        <v>99.510152509525682</v>
      </c>
      <c r="Q9" s="292" t="str">
        <f t="shared" ref="Q9:Q72" si="4">IF(O9=L9,"si","no")</f>
        <v>si</v>
      </c>
      <c r="R9" s="292" t="str">
        <f t="shared" ref="R9:R72" si="5">IF(P9=M9,"si","no")</f>
        <v>si</v>
      </c>
      <c r="S9" s="292"/>
      <c r="T9" s="293">
        <f t="shared" ref="T9:T72" si="6">((J9/H9)*100)-L9</f>
        <v>0</v>
      </c>
      <c r="U9" s="293">
        <f t="shared" ref="U9:U72" si="7">((J9/I9)*100)-M9</f>
        <v>0</v>
      </c>
      <c r="V9" s="227"/>
      <c r="W9" s="113">
        <f t="shared" ref="W9:W72" si="8">+I9-H9</f>
        <v>-304.14711719000115</v>
      </c>
      <c r="X9" s="113">
        <f t="shared" ref="X9:X72" si="9">J9-I9</f>
        <v>-22.920399879999422</v>
      </c>
    </row>
    <row r="10" spans="1:24" ht="12.75" customHeight="1">
      <c r="A10" s="157"/>
      <c r="B10" s="152" t="s">
        <v>698</v>
      </c>
      <c r="C10" s="157"/>
      <c r="D10" s="156"/>
      <c r="E10" s="156"/>
      <c r="F10" s="156"/>
      <c r="G10" s="151">
        <v>4036.186944</v>
      </c>
      <c r="H10" s="151">
        <v>4983.2360837999995</v>
      </c>
      <c r="I10" s="151">
        <v>4679.0889666099984</v>
      </c>
      <c r="J10" s="151">
        <v>4656.1685667299989</v>
      </c>
      <c r="K10" s="169"/>
      <c r="L10" s="151">
        <f t="shared" si="0"/>
        <v>93.43664414910495</v>
      </c>
      <c r="M10" s="151">
        <f t="shared" si="1"/>
        <v>99.510152509525682</v>
      </c>
      <c r="O10" s="292">
        <f t="shared" si="2"/>
        <v>93.43664414910495</v>
      </c>
      <c r="P10" s="292">
        <f t="shared" si="3"/>
        <v>99.510152509525682</v>
      </c>
      <c r="Q10" s="292" t="str">
        <f t="shared" si="4"/>
        <v>si</v>
      </c>
      <c r="R10" s="292" t="str">
        <f t="shared" si="5"/>
        <v>si</v>
      </c>
      <c r="S10" s="292"/>
      <c r="T10" s="293">
        <f t="shared" si="6"/>
        <v>0</v>
      </c>
      <c r="U10" s="293">
        <f t="shared" si="7"/>
        <v>0</v>
      </c>
      <c r="V10" s="227"/>
      <c r="W10" s="113">
        <f t="shared" si="8"/>
        <v>-304.14711719000115</v>
      </c>
      <c r="X10" s="113">
        <f t="shared" si="9"/>
        <v>-22.920399879999422</v>
      </c>
    </row>
    <row r="11" spans="1:24" ht="12.75" customHeight="1">
      <c r="A11" s="153"/>
      <c r="B11" s="153"/>
      <c r="C11" s="152" t="s">
        <v>587</v>
      </c>
      <c r="D11" s="155"/>
      <c r="E11" s="155"/>
      <c r="F11" s="155"/>
      <c r="G11" s="151">
        <v>4036.186944</v>
      </c>
      <c r="H11" s="151">
        <v>4983.2360837999995</v>
      </c>
      <c r="I11" s="151">
        <v>4679.0889666099984</v>
      </c>
      <c r="J11" s="151">
        <v>4656.1685667299989</v>
      </c>
      <c r="K11" s="160"/>
      <c r="L11" s="151">
        <f t="shared" si="0"/>
        <v>93.43664414910495</v>
      </c>
      <c r="M11" s="151">
        <f t="shared" si="1"/>
        <v>99.510152509525682</v>
      </c>
      <c r="O11" s="292">
        <f t="shared" si="2"/>
        <v>93.43664414910495</v>
      </c>
      <c r="P11" s="292">
        <f t="shared" si="3"/>
        <v>99.510152509525682</v>
      </c>
      <c r="Q11" s="292" t="str">
        <f t="shared" si="4"/>
        <v>si</v>
      </c>
      <c r="R11" s="292" t="str">
        <f t="shared" si="5"/>
        <v>si</v>
      </c>
      <c r="S11" s="292"/>
      <c r="T11" s="293">
        <f t="shared" si="6"/>
        <v>0</v>
      </c>
      <c r="U11" s="293">
        <f t="shared" si="7"/>
        <v>0</v>
      </c>
      <c r="V11" s="227"/>
      <c r="W11" s="113">
        <f t="shared" si="8"/>
        <v>-304.14711719000115</v>
      </c>
      <c r="X11" s="113">
        <f t="shared" si="9"/>
        <v>-22.920399879999422</v>
      </c>
    </row>
    <row r="12" spans="1:24" ht="12.75" customHeight="1">
      <c r="A12" s="157"/>
      <c r="B12" s="157"/>
      <c r="C12" s="157"/>
      <c r="D12" s="155" t="s">
        <v>697</v>
      </c>
      <c r="E12" s="155"/>
      <c r="F12" s="155"/>
      <c r="G12" s="173">
        <v>1856.5869439999999</v>
      </c>
      <c r="H12" s="173">
        <v>2287.6360837999996</v>
      </c>
      <c r="I12" s="160">
        <v>2267.6360838000001</v>
      </c>
      <c r="J12" s="160">
        <v>2267.6360838000001</v>
      </c>
      <c r="K12" s="154"/>
      <c r="L12" s="160">
        <f t="shared" si="0"/>
        <v>99.125735070292407</v>
      </c>
      <c r="M12" s="160">
        <f t="shared" si="1"/>
        <v>100</v>
      </c>
      <c r="O12" s="292">
        <f t="shared" si="2"/>
        <v>99.125735070292407</v>
      </c>
      <c r="P12" s="292">
        <f t="shared" si="3"/>
        <v>100</v>
      </c>
      <c r="Q12" s="292" t="str">
        <f t="shared" si="4"/>
        <v>si</v>
      </c>
      <c r="R12" s="292" t="str">
        <f t="shared" si="5"/>
        <v>si</v>
      </c>
      <c r="S12" s="292"/>
      <c r="T12" s="293">
        <f t="shared" si="6"/>
        <v>0</v>
      </c>
      <c r="U12" s="293">
        <f t="shared" si="7"/>
        <v>0</v>
      </c>
      <c r="V12" s="227"/>
      <c r="W12" s="113">
        <f t="shared" si="8"/>
        <v>-19.999999999999545</v>
      </c>
      <c r="X12" s="113">
        <f t="shared" si="9"/>
        <v>0</v>
      </c>
    </row>
    <row r="13" spans="1:24" ht="12.75" customHeight="1">
      <c r="A13" s="157"/>
      <c r="B13" s="157"/>
      <c r="C13" s="157"/>
      <c r="D13" s="175" t="s">
        <v>696</v>
      </c>
      <c r="E13" s="155"/>
      <c r="F13" s="155"/>
      <c r="G13" s="173">
        <v>200</v>
      </c>
      <c r="H13" s="173">
        <v>876</v>
      </c>
      <c r="I13" s="160">
        <v>804.96488280999995</v>
      </c>
      <c r="J13" s="160">
        <v>782.04448292999996</v>
      </c>
      <c r="K13" s="154"/>
      <c r="L13" s="160">
        <f t="shared" si="0"/>
        <v>89.274484352739719</v>
      </c>
      <c r="M13" s="160">
        <f t="shared" si="1"/>
        <v>97.152621142926307</v>
      </c>
      <c r="O13" s="292">
        <f t="shared" si="2"/>
        <v>89.274484352739719</v>
      </c>
      <c r="P13" s="292">
        <f t="shared" si="3"/>
        <v>97.152621142926307</v>
      </c>
      <c r="Q13" s="292" t="str">
        <f t="shared" si="4"/>
        <v>si</v>
      </c>
      <c r="R13" s="292" t="str">
        <f t="shared" si="5"/>
        <v>si</v>
      </c>
      <c r="S13" s="292"/>
      <c r="T13" s="293">
        <f t="shared" si="6"/>
        <v>0</v>
      </c>
      <c r="U13" s="293">
        <f t="shared" si="7"/>
        <v>0</v>
      </c>
      <c r="V13" s="227"/>
      <c r="W13" s="113">
        <f t="shared" si="8"/>
        <v>-71.035117190000051</v>
      </c>
      <c r="X13" s="113">
        <f t="shared" si="9"/>
        <v>-22.920399879999991</v>
      </c>
    </row>
    <row r="14" spans="1:24" ht="12.75" customHeight="1">
      <c r="A14" s="157"/>
      <c r="B14" s="157"/>
      <c r="C14" s="157"/>
      <c r="D14" s="175" t="s">
        <v>695</v>
      </c>
      <c r="E14" s="155"/>
      <c r="F14" s="155"/>
      <c r="G14" s="160">
        <v>1227.3</v>
      </c>
      <c r="H14" s="160">
        <v>1067.3</v>
      </c>
      <c r="I14" s="160">
        <v>854.18799999999999</v>
      </c>
      <c r="J14" s="160">
        <v>854.18799999999999</v>
      </c>
      <c r="K14" s="154"/>
      <c r="L14" s="160">
        <f t="shared" si="0"/>
        <v>80.032605640401016</v>
      </c>
      <c r="M14" s="160">
        <f t="shared" si="1"/>
        <v>100</v>
      </c>
      <c r="O14" s="292">
        <f t="shared" si="2"/>
        <v>80.032605640401016</v>
      </c>
      <c r="P14" s="292">
        <f t="shared" si="3"/>
        <v>100</v>
      </c>
      <c r="Q14" s="292" t="str">
        <f t="shared" si="4"/>
        <v>si</v>
      </c>
      <c r="R14" s="292" t="str">
        <f t="shared" si="5"/>
        <v>si</v>
      </c>
      <c r="S14" s="292"/>
      <c r="T14" s="293">
        <f t="shared" si="6"/>
        <v>0</v>
      </c>
      <c r="U14" s="293">
        <f t="shared" si="7"/>
        <v>0</v>
      </c>
      <c r="V14" s="227"/>
      <c r="W14" s="113">
        <f t="shared" si="8"/>
        <v>-213.11199999999997</v>
      </c>
      <c r="X14" s="113">
        <f t="shared" si="9"/>
        <v>0</v>
      </c>
    </row>
    <row r="15" spans="1:24" ht="12.75" customHeight="1">
      <c r="A15" s="157"/>
      <c r="B15" s="157"/>
      <c r="C15" s="157"/>
      <c r="D15" s="175" t="s">
        <v>694</v>
      </c>
      <c r="E15" s="155"/>
      <c r="F15" s="155"/>
      <c r="G15" s="160">
        <v>552.29999999999995</v>
      </c>
      <c r="H15" s="160">
        <v>552.29999999999995</v>
      </c>
      <c r="I15" s="160">
        <v>552.29999999999995</v>
      </c>
      <c r="J15" s="160">
        <v>552.29999999999995</v>
      </c>
      <c r="K15" s="154"/>
      <c r="L15" s="160">
        <f t="shared" si="0"/>
        <v>100</v>
      </c>
      <c r="M15" s="160">
        <f t="shared" si="1"/>
        <v>100</v>
      </c>
      <c r="O15" s="292">
        <f t="shared" si="2"/>
        <v>100</v>
      </c>
      <c r="P15" s="292">
        <f t="shared" si="3"/>
        <v>100</v>
      </c>
      <c r="Q15" s="292" t="str">
        <f t="shared" si="4"/>
        <v>si</v>
      </c>
      <c r="R15" s="292" t="str">
        <f t="shared" si="5"/>
        <v>si</v>
      </c>
      <c r="S15" s="292"/>
      <c r="T15" s="293">
        <f t="shared" si="6"/>
        <v>0</v>
      </c>
      <c r="U15" s="293">
        <f t="shared" si="7"/>
        <v>0</v>
      </c>
      <c r="V15" s="227"/>
      <c r="W15" s="113">
        <f t="shared" si="8"/>
        <v>0</v>
      </c>
      <c r="X15" s="113">
        <f t="shared" si="9"/>
        <v>0</v>
      </c>
    </row>
    <row r="16" spans="1:24" ht="12.75" customHeight="1">
      <c r="A16" s="157"/>
      <c r="B16" s="157"/>
      <c r="C16" s="157"/>
      <c r="D16" s="155" t="s">
        <v>693</v>
      </c>
      <c r="E16" s="155"/>
      <c r="F16" s="155"/>
      <c r="G16" s="160">
        <v>200</v>
      </c>
      <c r="H16" s="160">
        <v>200</v>
      </c>
      <c r="I16" s="160">
        <v>200</v>
      </c>
      <c r="J16" s="160">
        <v>200</v>
      </c>
      <c r="K16" s="154"/>
      <c r="L16" s="160">
        <f t="shared" si="0"/>
        <v>100</v>
      </c>
      <c r="M16" s="160">
        <f t="shared" si="1"/>
        <v>100</v>
      </c>
      <c r="O16" s="292">
        <f t="shared" si="2"/>
        <v>100</v>
      </c>
      <c r="P16" s="292">
        <f t="shared" si="3"/>
        <v>100</v>
      </c>
      <c r="Q16" s="292" t="str">
        <f t="shared" si="4"/>
        <v>si</v>
      </c>
      <c r="R16" s="292" t="str">
        <f t="shared" si="5"/>
        <v>si</v>
      </c>
      <c r="S16" s="292"/>
      <c r="T16" s="293">
        <f t="shared" si="6"/>
        <v>0</v>
      </c>
      <c r="U16" s="293">
        <f t="shared" si="7"/>
        <v>0</v>
      </c>
      <c r="V16" s="227"/>
      <c r="W16" s="113">
        <f t="shared" si="8"/>
        <v>0</v>
      </c>
      <c r="X16" s="113">
        <f t="shared" si="9"/>
        <v>0</v>
      </c>
    </row>
    <row r="17" spans="1:24" ht="12.75" customHeight="1">
      <c r="A17" s="167" t="s">
        <v>692</v>
      </c>
      <c r="B17" s="167"/>
      <c r="C17" s="167"/>
      <c r="D17" s="174"/>
      <c r="E17" s="174"/>
      <c r="F17" s="174"/>
      <c r="G17" s="158">
        <v>68540.739322648762</v>
      </c>
      <c r="H17" s="158">
        <v>56628.071072066545</v>
      </c>
      <c r="I17" s="158">
        <v>53111.237852710896</v>
      </c>
      <c r="J17" s="158">
        <v>51797.46945004545</v>
      </c>
      <c r="K17" s="158"/>
      <c r="L17" s="158">
        <f t="shared" si="0"/>
        <v>91.469598856945822</v>
      </c>
      <c r="M17" s="158">
        <f t="shared" si="1"/>
        <v>97.526383387431466</v>
      </c>
      <c r="O17" s="292">
        <f t="shared" si="2"/>
        <v>91.469598856945822</v>
      </c>
      <c r="P17" s="292">
        <f t="shared" si="3"/>
        <v>97.526383387431466</v>
      </c>
      <c r="Q17" s="292" t="str">
        <f t="shared" si="4"/>
        <v>si</v>
      </c>
      <c r="R17" s="292" t="str">
        <f t="shared" si="5"/>
        <v>si</v>
      </c>
      <c r="S17" s="292"/>
      <c r="T17" s="293">
        <f t="shared" si="6"/>
        <v>0</v>
      </c>
      <c r="U17" s="293">
        <f t="shared" si="7"/>
        <v>0</v>
      </c>
      <c r="V17" s="227"/>
      <c r="W17" s="113">
        <f t="shared" si="8"/>
        <v>-3516.8332193556489</v>
      </c>
      <c r="X17" s="113">
        <f t="shared" si="9"/>
        <v>-1313.768402665446</v>
      </c>
    </row>
    <row r="18" spans="1:24" ht="12.75" customHeight="1">
      <c r="A18" s="157"/>
      <c r="B18" s="157" t="s">
        <v>691</v>
      </c>
      <c r="C18" s="157"/>
      <c r="D18" s="156"/>
      <c r="E18" s="155"/>
      <c r="F18" s="155"/>
      <c r="G18" s="151">
        <v>12007.125598000001</v>
      </c>
      <c r="H18" s="151">
        <v>10314.956862199999</v>
      </c>
      <c r="I18" s="151">
        <v>9955.0302224500028</v>
      </c>
      <c r="J18" s="151">
        <v>9587.279693540002</v>
      </c>
      <c r="K18" s="151"/>
      <c r="L18" s="151">
        <f t="shared" si="0"/>
        <v>92.945417238470199</v>
      </c>
      <c r="M18" s="151">
        <f t="shared" si="1"/>
        <v>96.305882345985538</v>
      </c>
      <c r="O18" s="292">
        <f t="shared" si="2"/>
        <v>92.945417238470199</v>
      </c>
      <c r="P18" s="292">
        <f t="shared" si="3"/>
        <v>96.305882345985538</v>
      </c>
      <c r="Q18" s="292" t="str">
        <f t="shared" si="4"/>
        <v>si</v>
      </c>
      <c r="R18" s="292" t="str">
        <f t="shared" si="5"/>
        <v>si</v>
      </c>
      <c r="S18" s="292"/>
      <c r="T18" s="293">
        <f t="shared" si="6"/>
        <v>0</v>
      </c>
      <c r="U18" s="293">
        <f t="shared" si="7"/>
        <v>0</v>
      </c>
      <c r="V18" s="227"/>
      <c r="W18" s="113">
        <f t="shared" si="8"/>
        <v>-359.92663974999596</v>
      </c>
      <c r="X18" s="113">
        <f t="shared" si="9"/>
        <v>-367.75052891000087</v>
      </c>
    </row>
    <row r="19" spans="1:24" ht="12.75" customHeight="1">
      <c r="A19" s="153"/>
      <c r="B19" s="153"/>
      <c r="C19" s="152" t="s">
        <v>540</v>
      </c>
      <c r="D19" s="155"/>
      <c r="E19" s="155"/>
      <c r="F19" s="155"/>
      <c r="G19" s="151">
        <v>12007.125598000001</v>
      </c>
      <c r="H19" s="151">
        <v>10314.956862199999</v>
      </c>
      <c r="I19" s="151">
        <v>9955.0302224500028</v>
      </c>
      <c r="J19" s="151">
        <v>9587.279693540002</v>
      </c>
      <c r="K19" s="151"/>
      <c r="L19" s="151">
        <f t="shared" si="0"/>
        <v>92.945417238470199</v>
      </c>
      <c r="M19" s="151">
        <f t="shared" si="1"/>
        <v>96.305882345985538</v>
      </c>
      <c r="O19" s="292">
        <f t="shared" si="2"/>
        <v>92.945417238470199</v>
      </c>
      <c r="P19" s="292">
        <f t="shared" si="3"/>
        <v>96.305882345985538</v>
      </c>
      <c r="Q19" s="292" t="str">
        <f t="shared" si="4"/>
        <v>si</v>
      </c>
      <c r="R19" s="292" t="str">
        <f t="shared" si="5"/>
        <v>si</v>
      </c>
      <c r="S19" s="292"/>
      <c r="T19" s="293">
        <f t="shared" si="6"/>
        <v>0</v>
      </c>
      <c r="U19" s="293">
        <f t="shared" si="7"/>
        <v>0</v>
      </c>
      <c r="V19" s="227"/>
      <c r="W19" s="113">
        <f t="shared" si="8"/>
        <v>-359.92663974999596</v>
      </c>
      <c r="X19" s="113">
        <f t="shared" si="9"/>
        <v>-367.75052891000087</v>
      </c>
    </row>
    <row r="20" spans="1:24" ht="12.75" customHeight="1">
      <c r="A20" s="157"/>
      <c r="B20" s="157"/>
      <c r="C20" s="157"/>
      <c r="D20" s="156" t="s">
        <v>691</v>
      </c>
      <c r="E20" s="155"/>
      <c r="F20" s="155"/>
      <c r="G20" s="161">
        <v>12007.125598000001</v>
      </c>
      <c r="H20" s="161">
        <v>10314.956862199999</v>
      </c>
      <c r="I20" s="161">
        <v>9955.0302224500028</v>
      </c>
      <c r="J20" s="161">
        <v>9587.279693540002</v>
      </c>
      <c r="K20" s="161"/>
      <c r="L20" s="161">
        <f t="shared" si="0"/>
        <v>92.945417238470199</v>
      </c>
      <c r="M20" s="161">
        <f t="shared" si="1"/>
        <v>96.305882345985538</v>
      </c>
      <c r="O20" s="292">
        <f t="shared" si="2"/>
        <v>92.945417238470199</v>
      </c>
      <c r="P20" s="292">
        <f t="shared" si="3"/>
        <v>96.305882345985538</v>
      </c>
      <c r="Q20" s="292" t="str">
        <f t="shared" si="4"/>
        <v>si</v>
      </c>
      <c r="R20" s="292" t="str">
        <f t="shared" si="5"/>
        <v>si</v>
      </c>
      <c r="S20" s="292"/>
      <c r="T20" s="293">
        <f t="shared" si="6"/>
        <v>0</v>
      </c>
      <c r="U20" s="293">
        <f t="shared" si="7"/>
        <v>0</v>
      </c>
      <c r="V20" s="227"/>
      <c r="W20" s="113">
        <f t="shared" si="8"/>
        <v>-359.92663974999596</v>
      </c>
      <c r="X20" s="113">
        <f t="shared" si="9"/>
        <v>-367.75052891000087</v>
      </c>
    </row>
    <row r="21" spans="1:24" ht="12.75" customHeight="1">
      <c r="A21" s="157"/>
      <c r="B21" s="157"/>
      <c r="C21" s="157"/>
      <c r="D21" s="156"/>
      <c r="E21" s="155" t="s">
        <v>690</v>
      </c>
      <c r="F21" s="155"/>
      <c r="G21" s="170">
        <v>11672.759248</v>
      </c>
      <c r="H21" s="170">
        <v>9974.2639162999985</v>
      </c>
      <c r="I21" s="170">
        <v>9693.9778341200017</v>
      </c>
      <c r="J21" s="170">
        <v>9327.4741637700026</v>
      </c>
      <c r="K21" s="160"/>
      <c r="L21" s="170">
        <f t="shared" si="0"/>
        <v>93.515413689094302</v>
      </c>
      <c r="M21" s="170">
        <f t="shared" si="1"/>
        <v>96.219264407021726</v>
      </c>
      <c r="O21" s="292">
        <f t="shared" si="2"/>
        <v>93.515413689094302</v>
      </c>
      <c r="P21" s="292">
        <f t="shared" si="3"/>
        <v>96.219264407021726</v>
      </c>
      <c r="Q21" s="292" t="str">
        <f t="shared" si="4"/>
        <v>si</v>
      </c>
      <c r="R21" s="292" t="str">
        <f t="shared" si="5"/>
        <v>si</v>
      </c>
      <c r="S21" s="292"/>
      <c r="T21" s="293">
        <f t="shared" si="6"/>
        <v>0</v>
      </c>
      <c r="U21" s="293">
        <f t="shared" si="7"/>
        <v>0</v>
      </c>
      <c r="V21" s="227"/>
      <c r="W21" s="113">
        <f t="shared" si="8"/>
        <v>-280.28608217999681</v>
      </c>
      <c r="X21" s="113">
        <f t="shared" si="9"/>
        <v>-366.50367034999908</v>
      </c>
    </row>
    <row r="22" spans="1:24" ht="12.75" customHeight="1">
      <c r="A22" s="157"/>
      <c r="B22" s="157"/>
      <c r="C22" s="157"/>
      <c r="D22" s="156"/>
      <c r="E22" s="155" t="s">
        <v>689</v>
      </c>
      <c r="F22" s="155"/>
      <c r="G22" s="315">
        <v>334.36635000000001</v>
      </c>
      <c r="H22" s="315">
        <v>340.69294589999998</v>
      </c>
      <c r="I22" s="170">
        <v>261.05238832999999</v>
      </c>
      <c r="J22" s="170">
        <v>259.80552977000002</v>
      </c>
      <c r="K22" s="160"/>
      <c r="L22" s="170">
        <f t="shared" si="0"/>
        <v>76.25797155373391</v>
      </c>
      <c r="M22" s="170">
        <f t="shared" si="1"/>
        <v>99.522372283978584</v>
      </c>
      <c r="O22" s="292">
        <f t="shared" si="2"/>
        <v>76.25797155373391</v>
      </c>
      <c r="P22" s="292">
        <f t="shared" si="3"/>
        <v>99.522372283978584</v>
      </c>
      <c r="Q22" s="292" t="str">
        <f t="shared" si="4"/>
        <v>si</v>
      </c>
      <c r="R22" s="292" t="str">
        <f t="shared" si="5"/>
        <v>si</v>
      </c>
      <c r="S22" s="292"/>
      <c r="T22" s="293">
        <f t="shared" si="6"/>
        <v>0</v>
      </c>
      <c r="U22" s="293">
        <f t="shared" si="7"/>
        <v>0</v>
      </c>
      <c r="V22" s="227"/>
      <c r="W22" s="113">
        <f t="shared" si="8"/>
        <v>-79.640557569999999</v>
      </c>
      <c r="X22" s="113">
        <f t="shared" si="9"/>
        <v>-1.2468585599999642</v>
      </c>
    </row>
    <row r="23" spans="1:24" ht="12.75" customHeight="1">
      <c r="A23" s="157"/>
      <c r="B23" s="157" t="s">
        <v>688</v>
      </c>
      <c r="C23" s="157"/>
      <c r="D23" s="157"/>
      <c r="E23" s="152"/>
      <c r="F23" s="152"/>
      <c r="G23" s="151">
        <v>1236.0704259533347</v>
      </c>
      <c r="H23" s="151">
        <v>1071.0547051956501</v>
      </c>
      <c r="I23" s="151">
        <v>953.61316391479886</v>
      </c>
      <c r="J23" s="151">
        <v>914.94408735705554</v>
      </c>
      <c r="K23" s="151"/>
      <c r="L23" s="151">
        <f t="shared" si="0"/>
        <v>85.424589698237895</v>
      </c>
      <c r="M23" s="151">
        <f t="shared" si="1"/>
        <v>95.944993418610338</v>
      </c>
      <c r="O23" s="292">
        <f t="shared" si="2"/>
        <v>85.424589698237895</v>
      </c>
      <c r="P23" s="292">
        <f t="shared" si="3"/>
        <v>95.944993418610338</v>
      </c>
      <c r="Q23" s="292" t="str">
        <f t="shared" si="4"/>
        <v>si</v>
      </c>
      <c r="R23" s="292" t="str">
        <f t="shared" si="5"/>
        <v>si</v>
      </c>
      <c r="S23" s="292"/>
      <c r="T23" s="293">
        <f t="shared" si="6"/>
        <v>0</v>
      </c>
      <c r="U23" s="293">
        <f t="shared" si="7"/>
        <v>0</v>
      </c>
      <c r="V23" s="227"/>
      <c r="W23" s="113">
        <f t="shared" si="8"/>
        <v>-117.4415412808512</v>
      </c>
      <c r="X23" s="113">
        <f t="shared" si="9"/>
        <v>-38.669076557743324</v>
      </c>
    </row>
    <row r="24" spans="1:24" ht="12.75" customHeight="1">
      <c r="A24" s="153"/>
      <c r="B24" s="157"/>
      <c r="C24" s="152" t="s">
        <v>540</v>
      </c>
      <c r="D24" s="157"/>
      <c r="E24" s="152"/>
      <c r="F24" s="152"/>
      <c r="G24" s="151">
        <v>760</v>
      </c>
      <c r="H24" s="151">
        <v>597.05127808999998</v>
      </c>
      <c r="I24" s="151">
        <v>496.99086612000002</v>
      </c>
      <c r="J24" s="151">
        <v>491.02456028</v>
      </c>
      <c r="K24" s="151"/>
      <c r="L24" s="151">
        <f t="shared" si="0"/>
        <v>82.241606089650247</v>
      </c>
      <c r="M24" s="151">
        <f t="shared" si="1"/>
        <v>98.799513985723948</v>
      </c>
      <c r="O24" s="292">
        <f t="shared" si="2"/>
        <v>82.241606089650247</v>
      </c>
      <c r="P24" s="292">
        <f t="shared" si="3"/>
        <v>98.799513985723948</v>
      </c>
      <c r="Q24" s="292" t="str">
        <f t="shared" si="4"/>
        <v>si</v>
      </c>
      <c r="R24" s="292" t="str">
        <f t="shared" si="5"/>
        <v>si</v>
      </c>
      <c r="S24" s="292"/>
      <c r="T24" s="293">
        <f t="shared" si="6"/>
        <v>0</v>
      </c>
      <c r="U24" s="293">
        <f t="shared" si="7"/>
        <v>0</v>
      </c>
      <c r="V24" s="227"/>
      <c r="W24" s="113">
        <f t="shared" si="8"/>
        <v>-100.06041196999996</v>
      </c>
      <c r="X24" s="113">
        <f t="shared" si="9"/>
        <v>-5.9663058400000182</v>
      </c>
    </row>
    <row r="25" spans="1:24" ht="12.75" customHeight="1">
      <c r="A25" s="157"/>
      <c r="B25" s="157"/>
      <c r="C25" s="157"/>
      <c r="D25" s="156" t="s">
        <v>687</v>
      </c>
      <c r="E25" s="155"/>
      <c r="F25" s="155"/>
      <c r="G25" s="170">
        <v>760</v>
      </c>
      <c r="H25" s="170">
        <v>597.05127808999998</v>
      </c>
      <c r="I25" s="170">
        <v>496.99086612000002</v>
      </c>
      <c r="J25" s="170">
        <v>491.02456028</v>
      </c>
      <c r="K25" s="154"/>
      <c r="L25" s="170">
        <f t="shared" si="0"/>
        <v>82.241606089650247</v>
      </c>
      <c r="M25" s="170">
        <f t="shared" si="1"/>
        <v>98.799513985723948</v>
      </c>
      <c r="O25" s="292">
        <f t="shared" si="2"/>
        <v>82.241606089650247</v>
      </c>
      <c r="P25" s="292">
        <f t="shared" si="3"/>
        <v>98.799513985723948</v>
      </c>
      <c r="Q25" s="292" t="str">
        <f t="shared" si="4"/>
        <v>si</v>
      </c>
      <c r="R25" s="292" t="str">
        <f t="shared" si="5"/>
        <v>si</v>
      </c>
      <c r="S25" s="292"/>
      <c r="T25" s="293">
        <f t="shared" si="6"/>
        <v>0</v>
      </c>
      <c r="U25" s="293">
        <f t="shared" si="7"/>
        <v>0</v>
      </c>
      <c r="V25" s="227"/>
      <c r="W25" s="113">
        <f t="shared" si="8"/>
        <v>-100.06041196999996</v>
      </c>
      <c r="X25" s="113">
        <f t="shared" si="9"/>
        <v>-5.9663058400000182</v>
      </c>
    </row>
    <row r="26" spans="1:24" ht="12.75" customHeight="1">
      <c r="A26" s="153"/>
      <c r="B26" s="153"/>
      <c r="C26" s="152" t="s">
        <v>528</v>
      </c>
      <c r="D26" s="152"/>
      <c r="E26" s="152"/>
      <c r="F26" s="152"/>
      <c r="G26" s="151">
        <v>224.31</v>
      </c>
      <c r="H26" s="151">
        <v>221.16965999999999</v>
      </c>
      <c r="I26" s="151">
        <v>214.25231224999999</v>
      </c>
      <c r="J26" s="151">
        <v>212.67817802000002</v>
      </c>
      <c r="K26" s="151"/>
      <c r="L26" s="151">
        <f t="shared" si="0"/>
        <v>96.160647902610165</v>
      </c>
      <c r="M26" s="151">
        <f t="shared" si="1"/>
        <v>99.265289502144</v>
      </c>
      <c r="O26" s="292">
        <f t="shared" si="2"/>
        <v>96.160647902610165</v>
      </c>
      <c r="P26" s="292">
        <f t="shared" si="3"/>
        <v>99.265289502144</v>
      </c>
      <c r="Q26" s="292" t="str">
        <f t="shared" si="4"/>
        <v>si</v>
      </c>
      <c r="R26" s="292" t="str">
        <f t="shared" si="5"/>
        <v>si</v>
      </c>
      <c r="S26" s="292"/>
      <c r="T26" s="293">
        <f t="shared" si="6"/>
        <v>0</v>
      </c>
      <c r="U26" s="293">
        <f t="shared" si="7"/>
        <v>0</v>
      </c>
      <c r="V26" s="227"/>
      <c r="W26" s="113">
        <f t="shared" si="8"/>
        <v>-6.9173477500000047</v>
      </c>
      <c r="X26" s="113">
        <f t="shared" si="9"/>
        <v>-1.5741342299999701</v>
      </c>
    </row>
    <row r="27" spans="1:24" ht="12.75" customHeight="1">
      <c r="A27" s="157"/>
      <c r="B27" s="157"/>
      <c r="C27" s="157"/>
      <c r="D27" s="156" t="s">
        <v>686</v>
      </c>
      <c r="E27" s="155"/>
      <c r="F27" s="155"/>
      <c r="G27" s="170">
        <v>224.31</v>
      </c>
      <c r="H27" s="170">
        <v>221.16965999999999</v>
      </c>
      <c r="I27" s="170">
        <v>214.25231224999999</v>
      </c>
      <c r="J27" s="170">
        <v>212.67817802000002</v>
      </c>
      <c r="K27" s="154"/>
      <c r="L27" s="170">
        <f t="shared" si="0"/>
        <v>96.160647902610165</v>
      </c>
      <c r="M27" s="170">
        <f t="shared" si="1"/>
        <v>99.265289502144</v>
      </c>
      <c r="O27" s="292">
        <f t="shared" si="2"/>
        <v>96.160647902610165</v>
      </c>
      <c r="P27" s="292">
        <f t="shared" si="3"/>
        <v>99.265289502144</v>
      </c>
      <c r="Q27" s="292" t="str">
        <f t="shared" si="4"/>
        <v>si</v>
      </c>
      <c r="R27" s="292" t="str">
        <f t="shared" si="5"/>
        <v>si</v>
      </c>
      <c r="S27" s="292"/>
      <c r="T27" s="293">
        <f t="shared" si="6"/>
        <v>0</v>
      </c>
      <c r="U27" s="293">
        <f t="shared" si="7"/>
        <v>0</v>
      </c>
      <c r="V27" s="227"/>
      <c r="W27" s="113">
        <f t="shared" si="8"/>
        <v>-6.9173477500000047</v>
      </c>
      <c r="X27" s="113">
        <f t="shared" si="9"/>
        <v>-1.5741342299999701</v>
      </c>
    </row>
    <row r="28" spans="1:24" ht="12.75" customHeight="1">
      <c r="A28" s="157"/>
      <c r="B28" s="153"/>
      <c r="C28" s="152" t="s">
        <v>573</v>
      </c>
      <c r="D28" s="152"/>
      <c r="E28" s="152"/>
      <c r="F28" s="152"/>
      <c r="G28" s="151">
        <v>251.76042595333473</v>
      </c>
      <c r="H28" s="151">
        <v>252.83376710565005</v>
      </c>
      <c r="I28" s="151">
        <v>242.36998554479896</v>
      </c>
      <c r="J28" s="151">
        <v>211.24134905705591</v>
      </c>
      <c r="K28" s="151"/>
      <c r="L28" s="151">
        <f t="shared" si="0"/>
        <v>83.549500320020869</v>
      </c>
      <c r="M28" s="151">
        <f t="shared" si="1"/>
        <v>87.156562963944509</v>
      </c>
      <c r="O28" s="292">
        <f t="shared" si="2"/>
        <v>83.549500320020869</v>
      </c>
      <c r="P28" s="292">
        <f t="shared" si="3"/>
        <v>87.156562963944509</v>
      </c>
      <c r="Q28" s="292" t="str">
        <f t="shared" si="4"/>
        <v>si</v>
      </c>
      <c r="R28" s="292" t="str">
        <f t="shared" si="5"/>
        <v>si</v>
      </c>
      <c r="S28" s="292"/>
      <c r="T28" s="293">
        <f t="shared" si="6"/>
        <v>0</v>
      </c>
      <c r="U28" s="293">
        <f t="shared" si="7"/>
        <v>0</v>
      </c>
      <c r="V28" s="227"/>
      <c r="W28" s="113">
        <f t="shared" si="8"/>
        <v>-10.463781560851089</v>
      </c>
      <c r="X28" s="113">
        <f t="shared" si="9"/>
        <v>-31.128636487743051</v>
      </c>
    </row>
    <row r="29" spans="1:24" ht="12.75" customHeight="1">
      <c r="A29" s="153"/>
      <c r="B29" s="157"/>
      <c r="C29" s="157"/>
      <c r="D29" s="155" t="s">
        <v>685</v>
      </c>
      <c r="E29" s="163"/>
      <c r="F29" s="163"/>
      <c r="G29" s="316">
        <v>251.76042595333473</v>
      </c>
      <c r="H29" s="316">
        <v>252.83376710565005</v>
      </c>
      <c r="I29" s="161">
        <v>242.36998554479896</v>
      </c>
      <c r="J29" s="161">
        <v>211.24134905705591</v>
      </c>
      <c r="K29" s="154"/>
      <c r="L29" s="161">
        <f t="shared" si="0"/>
        <v>83.549500320020869</v>
      </c>
      <c r="M29" s="161">
        <f t="shared" si="1"/>
        <v>87.156562963944509</v>
      </c>
      <c r="O29" s="292">
        <f t="shared" si="2"/>
        <v>83.549500320020869</v>
      </c>
      <c r="P29" s="292">
        <f t="shared" si="3"/>
        <v>87.156562963944509</v>
      </c>
      <c r="Q29" s="292" t="str">
        <f t="shared" si="4"/>
        <v>si</v>
      </c>
      <c r="R29" s="292" t="str">
        <f t="shared" si="5"/>
        <v>si</v>
      </c>
      <c r="S29" s="292"/>
      <c r="T29" s="293">
        <f t="shared" si="6"/>
        <v>0</v>
      </c>
      <c r="U29" s="293">
        <f t="shared" si="7"/>
        <v>0</v>
      </c>
      <c r="V29" s="227"/>
      <c r="W29" s="113">
        <f t="shared" si="8"/>
        <v>-10.463781560851089</v>
      </c>
      <c r="X29" s="113">
        <f t="shared" si="9"/>
        <v>-31.128636487743051</v>
      </c>
    </row>
    <row r="30" spans="1:24" ht="12.75" customHeight="1">
      <c r="A30" s="157"/>
      <c r="B30" s="157" t="s">
        <v>684</v>
      </c>
      <c r="C30" s="157"/>
      <c r="D30" s="157"/>
      <c r="E30" s="152"/>
      <c r="F30" s="152"/>
      <c r="G30" s="171">
        <v>54905.800036000001</v>
      </c>
      <c r="H30" s="171">
        <v>44853.266822016085</v>
      </c>
      <c r="I30" s="171">
        <v>41859.530299715996</v>
      </c>
      <c r="J30" s="171">
        <v>40965.948235855991</v>
      </c>
      <c r="K30" s="171"/>
      <c r="L30" s="171">
        <f t="shared" si="0"/>
        <v>91.333254272012098</v>
      </c>
      <c r="M30" s="171">
        <f t="shared" si="1"/>
        <v>97.865284064436651</v>
      </c>
      <c r="O30" s="292">
        <f t="shared" si="2"/>
        <v>91.333254272012098</v>
      </c>
      <c r="P30" s="292">
        <f t="shared" si="3"/>
        <v>97.865284064436651</v>
      </c>
      <c r="Q30" s="292" t="str">
        <f t="shared" si="4"/>
        <v>si</v>
      </c>
      <c r="R30" s="292" t="str">
        <f t="shared" si="5"/>
        <v>si</v>
      </c>
      <c r="S30" s="292"/>
      <c r="T30" s="293">
        <f t="shared" si="6"/>
        <v>0</v>
      </c>
      <c r="U30" s="293">
        <f t="shared" si="7"/>
        <v>0</v>
      </c>
      <c r="V30" s="227"/>
      <c r="W30" s="113">
        <f t="shared" si="8"/>
        <v>-2993.7365223000888</v>
      </c>
      <c r="X30" s="113">
        <f t="shared" si="9"/>
        <v>-893.58206386000529</v>
      </c>
    </row>
    <row r="31" spans="1:24" ht="12.75" customHeight="1">
      <c r="A31" s="157"/>
      <c r="B31" s="153"/>
      <c r="C31" s="152" t="s">
        <v>540</v>
      </c>
      <c r="D31" s="152"/>
      <c r="E31" s="152"/>
      <c r="F31" s="152"/>
      <c r="G31" s="151">
        <v>51626.164172999997</v>
      </c>
      <c r="H31" s="151">
        <v>42896.637318570094</v>
      </c>
      <c r="I31" s="151">
        <v>40271.783144970046</v>
      </c>
      <c r="J31" s="151">
        <v>39378.754016610052</v>
      </c>
      <c r="K31" s="151"/>
      <c r="L31" s="151">
        <f t="shared" si="0"/>
        <v>91.799163007033329</v>
      </c>
      <c r="M31" s="151">
        <f t="shared" si="1"/>
        <v>97.782494196630736</v>
      </c>
      <c r="O31" s="292">
        <f t="shared" si="2"/>
        <v>91.799163007033329</v>
      </c>
      <c r="P31" s="292">
        <f t="shared" si="3"/>
        <v>97.782494196630736</v>
      </c>
      <c r="Q31" s="292" t="str">
        <f t="shared" si="4"/>
        <v>si</v>
      </c>
      <c r="R31" s="292" t="str">
        <f t="shared" si="5"/>
        <v>si</v>
      </c>
      <c r="S31" s="292"/>
      <c r="T31" s="293">
        <f t="shared" si="6"/>
        <v>0</v>
      </c>
      <c r="U31" s="293">
        <f t="shared" si="7"/>
        <v>0</v>
      </c>
      <c r="V31" s="227"/>
      <c r="W31" s="113">
        <f t="shared" si="8"/>
        <v>-2624.8541736000479</v>
      </c>
      <c r="X31" s="113">
        <f t="shared" si="9"/>
        <v>-893.0291283599945</v>
      </c>
    </row>
    <row r="32" spans="1:24" ht="12.75" customHeight="1">
      <c r="A32" s="157"/>
      <c r="B32" s="153"/>
      <c r="C32" s="152"/>
      <c r="D32" s="157" t="s">
        <v>683</v>
      </c>
      <c r="E32" s="152"/>
      <c r="F32" s="152"/>
      <c r="G32" s="151">
        <v>1200</v>
      </c>
      <c r="H32" s="151">
        <v>943.87623332999999</v>
      </c>
      <c r="I32" s="151">
        <v>782.78726533000008</v>
      </c>
      <c r="J32" s="151">
        <v>778.00137704000008</v>
      </c>
      <c r="K32" s="151"/>
      <c r="L32" s="151">
        <f t="shared" si="0"/>
        <v>82.42620690799761</v>
      </c>
      <c r="M32" s="151">
        <f t="shared" si="1"/>
        <v>99.388609332066437</v>
      </c>
      <c r="O32" s="292">
        <f t="shared" si="2"/>
        <v>82.42620690799761</v>
      </c>
      <c r="P32" s="292">
        <f t="shared" si="3"/>
        <v>99.388609332066437</v>
      </c>
      <c r="Q32" s="292" t="str">
        <f t="shared" si="4"/>
        <v>si</v>
      </c>
      <c r="R32" s="292" t="str">
        <f t="shared" si="5"/>
        <v>si</v>
      </c>
      <c r="S32" s="292"/>
      <c r="T32" s="293">
        <f t="shared" si="6"/>
        <v>0</v>
      </c>
      <c r="U32" s="293">
        <f t="shared" si="7"/>
        <v>0</v>
      </c>
      <c r="V32" s="227"/>
      <c r="W32" s="113">
        <f t="shared" si="8"/>
        <v>-161.08896799999991</v>
      </c>
      <c r="X32" s="113">
        <f t="shared" si="9"/>
        <v>-4.7858882900000026</v>
      </c>
    </row>
    <row r="33" spans="1:24" ht="12.75" customHeight="1">
      <c r="A33" s="157"/>
      <c r="B33" s="157"/>
      <c r="C33" s="157"/>
      <c r="D33" s="157" t="s">
        <v>682</v>
      </c>
      <c r="E33" s="152"/>
      <c r="F33" s="152"/>
      <c r="G33" s="171">
        <v>4743.3433409999998</v>
      </c>
      <c r="H33" s="171">
        <v>4184.9433410000001</v>
      </c>
      <c r="I33" s="171">
        <v>4184.9433410000001</v>
      </c>
      <c r="J33" s="171">
        <v>3949.69373752</v>
      </c>
      <c r="K33" s="169"/>
      <c r="L33" s="171">
        <f t="shared" si="0"/>
        <v>94.378666942148215</v>
      </c>
      <c r="M33" s="171">
        <f t="shared" si="1"/>
        <v>94.378666942148215</v>
      </c>
      <c r="O33" s="292">
        <f t="shared" si="2"/>
        <v>94.378666942148215</v>
      </c>
      <c r="P33" s="292">
        <f t="shared" si="3"/>
        <v>94.378666942148215</v>
      </c>
      <c r="Q33" s="292" t="str">
        <f t="shared" si="4"/>
        <v>si</v>
      </c>
      <c r="R33" s="292" t="str">
        <f t="shared" si="5"/>
        <v>si</v>
      </c>
      <c r="S33" s="292"/>
      <c r="T33" s="293">
        <f t="shared" si="6"/>
        <v>0</v>
      </c>
      <c r="U33" s="293">
        <f t="shared" si="7"/>
        <v>0</v>
      </c>
      <c r="V33" s="227"/>
      <c r="W33" s="113">
        <f t="shared" si="8"/>
        <v>0</v>
      </c>
      <c r="X33" s="113">
        <f t="shared" si="9"/>
        <v>-235.24960348000013</v>
      </c>
    </row>
    <row r="34" spans="1:24" ht="12.75" customHeight="1">
      <c r="A34" s="157"/>
      <c r="B34" s="157"/>
      <c r="C34" s="157"/>
      <c r="D34" s="157" t="s">
        <v>580</v>
      </c>
      <c r="E34" s="152"/>
      <c r="F34" s="152"/>
      <c r="G34" s="171">
        <v>19135.952229999999</v>
      </c>
      <c r="H34" s="171">
        <v>17205.910692270001</v>
      </c>
      <c r="I34" s="171">
        <v>17123.063950059986</v>
      </c>
      <c r="J34" s="171">
        <v>17090.584659599983</v>
      </c>
      <c r="K34" s="171"/>
      <c r="L34" s="171">
        <f t="shared" si="0"/>
        <v>99.329730144874986</v>
      </c>
      <c r="M34" s="171">
        <f t="shared" si="1"/>
        <v>99.810318465464292</v>
      </c>
      <c r="O34" s="292">
        <f t="shared" si="2"/>
        <v>99.329730144874986</v>
      </c>
      <c r="P34" s="292">
        <f t="shared" si="3"/>
        <v>99.810318465464292</v>
      </c>
      <c r="Q34" s="292" t="str">
        <f t="shared" si="4"/>
        <v>si</v>
      </c>
      <c r="R34" s="292" t="str">
        <f t="shared" si="5"/>
        <v>si</v>
      </c>
      <c r="S34" s="292"/>
      <c r="T34" s="293">
        <f t="shared" si="6"/>
        <v>0</v>
      </c>
      <c r="U34" s="293">
        <f t="shared" si="7"/>
        <v>0</v>
      </c>
      <c r="V34" s="227"/>
      <c r="W34" s="113">
        <f t="shared" si="8"/>
        <v>-82.846742210014781</v>
      </c>
      <c r="X34" s="113">
        <f t="shared" si="9"/>
        <v>-32.47929046000354</v>
      </c>
    </row>
    <row r="35" spans="1:24" ht="12.75" customHeight="1">
      <c r="A35" s="157"/>
      <c r="B35" s="157"/>
      <c r="C35" s="157"/>
      <c r="D35" s="156"/>
      <c r="E35" s="155" t="s">
        <v>681</v>
      </c>
      <c r="F35" s="155"/>
      <c r="G35" s="315">
        <v>602.91926799999999</v>
      </c>
      <c r="H35" s="315">
        <v>659.47617876000015</v>
      </c>
      <c r="I35" s="170">
        <v>657.96742080000013</v>
      </c>
      <c r="J35" s="170">
        <v>656.9239217999999</v>
      </c>
      <c r="K35" s="160"/>
      <c r="L35" s="170">
        <f t="shared" si="0"/>
        <v>99.612987240145785</v>
      </c>
      <c r="M35" s="170">
        <f t="shared" si="1"/>
        <v>99.841405673440264</v>
      </c>
      <c r="O35" s="292">
        <f t="shared" si="2"/>
        <v>99.612987240145785</v>
      </c>
      <c r="P35" s="292">
        <f t="shared" si="3"/>
        <v>99.841405673440264</v>
      </c>
      <c r="Q35" s="292" t="str">
        <f t="shared" si="4"/>
        <v>si</v>
      </c>
      <c r="R35" s="292" t="str">
        <f t="shared" si="5"/>
        <v>si</v>
      </c>
      <c r="S35" s="292"/>
      <c r="T35" s="293">
        <f t="shared" si="6"/>
        <v>0</v>
      </c>
      <c r="U35" s="293">
        <f t="shared" si="7"/>
        <v>0</v>
      </c>
      <c r="V35" s="227"/>
      <c r="W35" s="113">
        <f t="shared" si="8"/>
        <v>-1.5087579600000254</v>
      </c>
      <c r="X35" s="113">
        <f t="shared" si="9"/>
        <v>-1.0434990000002244</v>
      </c>
    </row>
    <row r="36" spans="1:24" ht="12.75" customHeight="1">
      <c r="A36" s="157"/>
      <c r="B36" s="157"/>
      <c r="C36" s="157"/>
      <c r="D36" s="156"/>
      <c r="E36" s="155" t="s">
        <v>680</v>
      </c>
      <c r="F36" s="155"/>
      <c r="G36" s="170">
        <v>589.27799400000004</v>
      </c>
      <c r="H36" s="170">
        <v>502.05017780000003</v>
      </c>
      <c r="I36" s="170">
        <v>500.74834099000003</v>
      </c>
      <c r="J36" s="170">
        <v>483.66579624999991</v>
      </c>
      <c r="K36" s="160"/>
      <c r="L36" s="170">
        <f t="shared" si="0"/>
        <v>96.338138623800305</v>
      </c>
      <c r="M36" s="170">
        <f t="shared" si="1"/>
        <v>96.588596837639599</v>
      </c>
      <c r="O36" s="292">
        <f t="shared" si="2"/>
        <v>96.338138623800305</v>
      </c>
      <c r="P36" s="292">
        <f t="shared" si="3"/>
        <v>96.588596837639599</v>
      </c>
      <c r="Q36" s="292" t="str">
        <f t="shared" si="4"/>
        <v>si</v>
      </c>
      <c r="R36" s="292" t="str">
        <f t="shared" si="5"/>
        <v>si</v>
      </c>
      <c r="S36" s="292"/>
      <c r="T36" s="293">
        <f t="shared" si="6"/>
        <v>0</v>
      </c>
      <c r="U36" s="293">
        <f t="shared" si="7"/>
        <v>0</v>
      </c>
      <c r="V36" s="227"/>
      <c r="W36" s="113">
        <f t="shared" si="8"/>
        <v>-1.3018368099999975</v>
      </c>
      <c r="X36" s="113">
        <f t="shared" si="9"/>
        <v>-17.082544740000117</v>
      </c>
    </row>
    <row r="37" spans="1:24" ht="12.75" customHeight="1">
      <c r="A37" s="157"/>
      <c r="B37" s="157"/>
      <c r="C37" s="157"/>
      <c r="D37" s="156"/>
      <c r="E37" s="155" t="s">
        <v>679</v>
      </c>
      <c r="F37" s="155"/>
      <c r="G37" s="170">
        <v>446.37280900000002</v>
      </c>
      <c r="H37" s="170">
        <v>246.20216977000004</v>
      </c>
      <c r="I37" s="170">
        <v>244.30855823000002</v>
      </c>
      <c r="J37" s="170">
        <v>243.41829814000002</v>
      </c>
      <c r="K37" s="160"/>
      <c r="L37" s="170">
        <f t="shared" si="0"/>
        <v>98.869274128412158</v>
      </c>
      <c r="M37" s="170">
        <f t="shared" si="1"/>
        <v>99.635600121236081</v>
      </c>
      <c r="O37" s="292">
        <f t="shared" si="2"/>
        <v>98.869274128412158</v>
      </c>
      <c r="P37" s="292">
        <f t="shared" si="3"/>
        <v>99.635600121236081</v>
      </c>
      <c r="Q37" s="292" t="str">
        <f t="shared" si="4"/>
        <v>si</v>
      </c>
      <c r="R37" s="292" t="str">
        <f t="shared" si="5"/>
        <v>si</v>
      </c>
      <c r="S37" s="292"/>
      <c r="T37" s="293">
        <f t="shared" si="6"/>
        <v>0</v>
      </c>
      <c r="U37" s="293">
        <f t="shared" si="7"/>
        <v>0</v>
      </c>
      <c r="V37" s="227"/>
      <c r="W37" s="113">
        <f t="shared" si="8"/>
        <v>-1.8936115400000233</v>
      </c>
      <c r="X37" s="113">
        <f t="shared" si="9"/>
        <v>-0.89026008999999817</v>
      </c>
    </row>
    <row r="38" spans="1:24" ht="12.75" customHeight="1">
      <c r="A38" s="157"/>
      <c r="B38" s="157"/>
      <c r="C38" s="157"/>
      <c r="D38" s="156"/>
      <c r="E38" s="155" t="s">
        <v>678</v>
      </c>
      <c r="F38" s="155"/>
      <c r="G38" s="170">
        <v>14151.43901</v>
      </c>
      <c r="H38" s="170">
        <v>13018.862345719997</v>
      </c>
      <c r="I38" s="170">
        <v>12954.615562619994</v>
      </c>
      <c r="J38" s="170">
        <v>12948.630284019999</v>
      </c>
      <c r="K38" s="160"/>
      <c r="L38" s="170">
        <f t="shared" si="0"/>
        <v>99.460536106497145</v>
      </c>
      <c r="M38" s="170">
        <f t="shared" si="1"/>
        <v>99.953798099441357</v>
      </c>
      <c r="O38" s="292">
        <f t="shared" si="2"/>
        <v>99.460536106497145</v>
      </c>
      <c r="P38" s="292">
        <f t="shared" si="3"/>
        <v>99.953798099441357</v>
      </c>
      <c r="Q38" s="292" t="str">
        <f t="shared" si="4"/>
        <v>si</v>
      </c>
      <c r="R38" s="292" t="str">
        <f t="shared" si="5"/>
        <v>si</v>
      </c>
      <c r="S38" s="292"/>
      <c r="T38" s="293">
        <f t="shared" si="6"/>
        <v>0</v>
      </c>
      <c r="U38" s="293">
        <f t="shared" si="7"/>
        <v>0</v>
      </c>
      <c r="V38" s="227"/>
      <c r="W38" s="113">
        <f t="shared" si="8"/>
        <v>-64.246783100003086</v>
      </c>
      <c r="X38" s="113">
        <f t="shared" si="9"/>
        <v>-5.9852785999955813</v>
      </c>
    </row>
    <row r="39" spans="1:24" ht="12.75" customHeight="1">
      <c r="A39" s="157"/>
      <c r="B39" s="157"/>
      <c r="C39" s="157"/>
      <c r="D39" s="156"/>
      <c r="E39" s="155" t="s">
        <v>677</v>
      </c>
      <c r="F39" s="155"/>
      <c r="G39" s="170">
        <v>730.59616600000004</v>
      </c>
      <c r="H39" s="170">
        <v>549.72747417999994</v>
      </c>
      <c r="I39" s="170">
        <v>546.77996817999997</v>
      </c>
      <c r="J39" s="170">
        <v>545.86389799000005</v>
      </c>
      <c r="K39" s="160"/>
      <c r="L39" s="170">
        <f t="shared" si="0"/>
        <v>99.297183355122826</v>
      </c>
      <c r="M39" s="170">
        <f t="shared" si="1"/>
        <v>99.832460908718161</v>
      </c>
      <c r="O39" s="292">
        <f t="shared" si="2"/>
        <v>99.297183355122826</v>
      </c>
      <c r="P39" s="292">
        <f t="shared" si="3"/>
        <v>99.832460908718161</v>
      </c>
      <c r="Q39" s="292" t="str">
        <f t="shared" si="4"/>
        <v>si</v>
      </c>
      <c r="R39" s="292" t="str">
        <f t="shared" si="5"/>
        <v>si</v>
      </c>
      <c r="S39" s="292"/>
      <c r="T39" s="293">
        <f t="shared" si="6"/>
        <v>0</v>
      </c>
      <c r="U39" s="293">
        <f t="shared" si="7"/>
        <v>0</v>
      </c>
      <c r="V39" s="227"/>
      <c r="W39" s="113">
        <f t="shared" si="8"/>
        <v>-2.9475059999999758</v>
      </c>
      <c r="X39" s="113">
        <f t="shared" si="9"/>
        <v>-0.91607018999991396</v>
      </c>
    </row>
    <row r="40" spans="1:24" ht="12.75" customHeight="1">
      <c r="A40" s="157"/>
      <c r="B40" s="157"/>
      <c r="C40" s="157"/>
      <c r="D40" s="156"/>
      <c r="E40" s="155" t="s">
        <v>676</v>
      </c>
      <c r="F40" s="155"/>
      <c r="G40" s="170">
        <v>448.69041700000002</v>
      </c>
      <c r="H40" s="170">
        <v>350.91600897999996</v>
      </c>
      <c r="I40" s="170">
        <v>349.83104238999999</v>
      </c>
      <c r="J40" s="170">
        <v>349.10893032000001</v>
      </c>
      <c r="K40" s="160"/>
      <c r="L40" s="170">
        <f t="shared" si="0"/>
        <v>99.485039549705206</v>
      </c>
      <c r="M40" s="170">
        <f t="shared" si="1"/>
        <v>99.793582620608333</v>
      </c>
      <c r="O40" s="292">
        <f t="shared" si="2"/>
        <v>99.485039549705206</v>
      </c>
      <c r="P40" s="292">
        <f t="shared" si="3"/>
        <v>99.793582620608333</v>
      </c>
      <c r="Q40" s="292" t="str">
        <f t="shared" si="4"/>
        <v>si</v>
      </c>
      <c r="R40" s="292" t="str">
        <f t="shared" si="5"/>
        <v>si</v>
      </c>
      <c r="S40" s="292"/>
      <c r="T40" s="293">
        <f t="shared" si="6"/>
        <v>0</v>
      </c>
      <c r="U40" s="293">
        <f t="shared" si="7"/>
        <v>0</v>
      </c>
      <c r="V40" s="227"/>
      <c r="W40" s="113">
        <f t="shared" si="8"/>
        <v>-1.084966589999965</v>
      </c>
      <c r="X40" s="113">
        <f t="shared" si="9"/>
        <v>-0.72211206999998012</v>
      </c>
    </row>
    <row r="41" spans="1:24" ht="12.75" customHeight="1">
      <c r="A41" s="157"/>
      <c r="B41" s="157"/>
      <c r="C41" s="157"/>
      <c r="D41" s="156"/>
      <c r="E41" s="155" t="s">
        <v>675</v>
      </c>
      <c r="F41" s="155"/>
      <c r="G41" s="316">
        <v>49.889280999999997</v>
      </c>
      <c r="H41" s="315">
        <v>68.266637770000003</v>
      </c>
      <c r="I41" s="170">
        <v>68.266637770000003</v>
      </c>
      <c r="J41" s="170">
        <v>67.889787769999998</v>
      </c>
      <c r="K41" s="160"/>
      <c r="L41" s="170">
        <f t="shared" si="0"/>
        <v>99.447973399144601</v>
      </c>
      <c r="M41" s="170">
        <f t="shared" si="1"/>
        <v>99.447973399144601</v>
      </c>
      <c r="O41" s="292">
        <f t="shared" si="2"/>
        <v>99.447973399144601</v>
      </c>
      <c r="P41" s="292">
        <f t="shared" si="3"/>
        <v>99.447973399144601</v>
      </c>
      <c r="Q41" s="292" t="str">
        <f t="shared" si="4"/>
        <v>si</v>
      </c>
      <c r="R41" s="292" t="str">
        <f t="shared" si="5"/>
        <v>si</v>
      </c>
      <c r="S41" s="292"/>
      <c r="T41" s="293">
        <f t="shared" si="6"/>
        <v>0</v>
      </c>
      <c r="U41" s="293">
        <f t="shared" si="7"/>
        <v>0</v>
      </c>
      <c r="V41" s="227"/>
      <c r="W41" s="113">
        <f t="shared" si="8"/>
        <v>0</v>
      </c>
      <c r="X41" s="113">
        <f t="shared" si="9"/>
        <v>-0.37685000000000457</v>
      </c>
    </row>
    <row r="42" spans="1:24" ht="12.75" customHeight="1">
      <c r="A42" s="157"/>
      <c r="B42" s="157"/>
      <c r="C42" s="157"/>
      <c r="D42" s="156"/>
      <c r="E42" s="155" t="s">
        <v>674</v>
      </c>
      <c r="F42" s="155"/>
      <c r="G42" s="170">
        <v>2116.7672849999999</v>
      </c>
      <c r="H42" s="170">
        <v>1810.409699289999</v>
      </c>
      <c r="I42" s="170">
        <v>1800.5464190799994</v>
      </c>
      <c r="J42" s="170">
        <v>1795.0837433100005</v>
      </c>
      <c r="K42" s="160"/>
      <c r="L42" s="170">
        <f t="shared" si="0"/>
        <v>99.153453719011281</v>
      </c>
      <c r="M42" s="170">
        <f t="shared" si="1"/>
        <v>99.696610111679874</v>
      </c>
      <c r="O42" s="292">
        <f t="shared" si="2"/>
        <v>99.153453719011281</v>
      </c>
      <c r="P42" s="292">
        <f t="shared" si="3"/>
        <v>99.696610111679874</v>
      </c>
      <c r="Q42" s="292" t="str">
        <f t="shared" si="4"/>
        <v>si</v>
      </c>
      <c r="R42" s="292" t="str">
        <f t="shared" si="5"/>
        <v>si</v>
      </c>
      <c r="S42" s="292"/>
      <c r="T42" s="293">
        <f t="shared" si="6"/>
        <v>0</v>
      </c>
      <c r="U42" s="293">
        <f t="shared" si="7"/>
        <v>0</v>
      </c>
      <c r="V42" s="227"/>
      <c r="W42" s="113">
        <f t="shared" si="8"/>
        <v>-9.8632802099996297</v>
      </c>
      <c r="X42" s="113">
        <f t="shared" si="9"/>
        <v>-5.4626757699988957</v>
      </c>
    </row>
    <row r="43" spans="1:24" ht="12.75" customHeight="1">
      <c r="A43" s="157"/>
      <c r="B43" s="157"/>
      <c r="C43" s="157"/>
      <c r="D43" s="157" t="s">
        <v>578</v>
      </c>
      <c r="E43" s="152"/>
      <c r="F43" s="152"/>
      <c r="G43" s="171">
        <v>1827.9071919999999</v>
      </c>
      <c r="H43" s="171">
        <v>1211.83941626</v>
      </c>
      <c r="I43" s="171">
        <v>741.35197849999997</v>
      </c>
      <c r="J43" s="171">
        <v>687.88802148000002</v>
      </c>
      <c r="K43" s="171"/>
      <c r="L43" s="171">
        <f t="shared" si="0"/>
        <v>56.763958347135798</v>
      </c>
      <c r="M43" s="171">
        <f t="shared" si="1"/>
        <v>92.788316674061463</v>
      </c>
      <c r="O43" s="292">
        <f t="shared" si="2"/>
        <v>56.763958347135798</v>
      </c>
      <c r="P43" s="292">
        <f t="shared" si="3"/>
        <v>92.788316674061463</v>
      </c>
      <c r="Q43" s="292" t="str">
        <f t="shared" si="4"/>
        <v>si</v>
      </c>
      <c r="R43" s="292" t="str">
        <f t="shared" si="5"/>
        <v>si</v>
      </c>
      <c r="S43" s="292"/>
      <c r="T43" s="293">
        <f t="shared" si="6"/>
        <v>0</v>
      </c>
      <c r="U43" s="293">
        <f t="shared" si="7"/>
        <v>0</v>
      </c>
      <c r="V43" s="227"/>
      <c r="W43" s="113">
        <f t="shared" si="8"/>
        <v>-470.48743776000003</v>
      </c>
      <c r="X43" s="113">
        <f t="shared" si="9"/>
        <v>-53.463957019999953</v>
      </c>
    </row>
    <row r="44" spans="1:24" ht="12.75" customHeight="1">
      <c r="A44" s="157"/>
      <c r="B44" s="157"/>
      <c r="C44" s="157"/>
      <c r="D44" s="156"/>
      <c r="E44" s="155" t="s">
        <v>673</v>
      </c>
      <c r="F44" s="155"/>
      <c r="G44" s="161">
        <v>1764.6853630000001</v>
      </c>
      <c r="H44" s="161">
        <v>1153.6756418099999</v>
      </c>
      <c r="I44" s="161">
        <v>684.25467162999996</v>
      </c>
      <c r="J44" s="161">
        <v>631.01379859999997</v>
      </c>
      <c r="K44" s="160"/>
      <c r="L44" s="161">
        <f t="shared" si="0"/>
        <v>54.695945353410025</v>
      </c>
      <c r="M44" s="161">
        <f t="shared" si="1"/>
        <v>92.219143655508844</v>
      </c>
      <c r="O44" s="292">
        <f t="shared" si="2"/>
        <v>54.695945353410025</v>
      </c>
      <c r="P44" s="292">
        <f t="shared" si="3"/>
        <v>92.219143655508844</v>
      </c>
      <c r="Q44" s="292" t="str">
        <f t="shared" si="4"/>
        <v>si</v>
      </c>
      <c r="R44" s="292" t="str">
        <f t="shared" si="5"/>
        <v>si</v>
      </c>
      <c r="S44" s="292"/>
      <c r="T44" s="293">
        <f t="shared" si="6"/>
        <v>0</v>
      </c>
      <c r="U44" s="293">
        <f t="shared" si="7"/>
        <v>0</v>
      </c>
      <c r="V44" s="227"/>
      <c r="W44" s="113">
        <f t="shared" si="8"/>
        <v>-469.42097017999993</v>
      </c>
      <c r="X44" s="113">
        <f t="shared" si="9"/>
        <v>-53.240873029999989</v>
      </c>
    </row>
    <row r="45" spans="1:24" ht="12.75" customHeight="1">
      <c r="A45" s="157"/>
      <c r="B45" s="157"/>
      <c r="C45" s="157"/>
      <c r="D45" s="156"/>
      <c r="E45" s="155" t="s">
        <v>672</v>
      </c>
      <c r="F45" s="155"/>
      <c r="G45" s="170">
        <v>63.221829</v>
      </c>
      <c r="H45" s="170">
        <v>58.163774450000005</v>
      </c>
      <c r="I45" s="170">
        <v>57.097306870000004</v>
      </c>
      <c r="J45" s="170">
        <v>56.874222880000005</v>
      </c>
      <c r="K45" s="160"/>
      <c r="L45" s="170">
        <f t="shared" si="0"/>
        <v>97.782895655940365</v>
      </c>
      <c r="M45" s="170">
        <f t="shared" si="1"/>
        <v>99.609291572178833</v>
      </c>
      <c r="O45" s="292">
        <f t="shared" si="2"/>
        <v>97.782895655940365</v>
      </c>
      <c r="P45" s="292">
        <f t="shared" si="3"/>
        <v>99.609291572178833</v>
      </c>
      <c r="Q45" s="292" t="str">
        <f t="shared" si="4"/>
        <v>si</v>
      </c>
      <c r="R45" s="292" t="str">
        <f t="shared" si="5"/>
        <v>si</v>
      </c>
      <c r="S45" s="292"/>
      <c r="T45" s="293">
        <f t="shared" si="6"/>
        <v>0</v>
      </c>
      <c r="U45" s="293">
        <f t="shared" si="7"/>
        <v>0</v>
      </c>
      <c r="V45" s="227"/>
      <c r="W45" s="113">
        <f t="shared" si="8"/>
        <v>-1.0664675800000012</v>
      </c>
      <c r="X45" s="113">
        <f t="shared" si="9"/>
        <v>-0.22308398999999923</v>
      </c>
    </row>
    <row r="46" spans="1:24" ht="12.75" customHeight="1">
      <c r="A46" s="157"/>
      <c r="B46" s="157"/>
      <c r="C46" s="157"/>
      <c r="D46" s="157" t="s">
        <v>619</v>
      </c>
      <c r="E46" s="152"/>
      <c r="F46" s="152"/>
      <c r="G46" s="171">
        <v>1519.9383660000001</v>
      </c>
      <c r="H46" s="171">
        <v>509.09574400999986</v>
      </c>
      <c r="I46" s="171">
        <v>458.29329526999982</v>
      </c>
      <c r="J46" s="171">
        <v>455.57702755999986</v>
      </c>
      <c r="K46" s="171"/>
      <c r="L46" s="171">
        <f t="shared" si="0"/>
        <v>89.487494822005658</v>
      </c>
      <c r="M46" s="171">
        <f t="shared" si="1"/>
        <v>99.40730799729468</v>
      </c>
      <c r="O46" s="292">
        <f t="shared" si="2"/>
        <v>89.487494822005658</v>
      </c>
      <c r="P46" s="292">
        <f t="shared" si="3"/>
        <v>99.40730799729468</v>
      </c>
      <c r="Q46" s="292" t="str">
        <f t="shared" si="4"/>
        <v>si</v>
      </c>
      <c r="R46" s="292" t="str">
        <f t="shared" si="5"/>
        <v>si</v>
      </c>
      <c r="S46" s="292"/>
      <c r="T46" s="293">
        <f t="shared" si="6"/>
        <v>0</v>
      </c>
      <c r="U46" s="293">
        <f t="shared" si="7"/>
        <v>0</v>
      </c>
      <c r="V46" s="227"/>
      <c r="W46" s="113">
        <f t="shared" si="8"/>
        <v>-50.802448740000045</v>
      </c>
      <c r="X46" s="113">
        <f t="shared" si="9"/>
        <v>-2.7162677099999541</v>
      </c>
    </row>
    <row r="47" spans="1:24" ht="12.75" customHeight="1">
      <c r="A47" s="157"/>
      <c r="B47" s="157"/>
      <c r="C47" s="157"/>
      <c r="D47" s="156"/>
      <c r="E47" s="155" t="s">
        <v>671</v>
      </c>
      <c r="F47" s="155"/>
      <c r="G47" s="170">
        <v>175.01575199999999</v>
      </c>
      <c r="H47" s="170">
        <v>64.405315420000008</v>
      </c>
      <c r="I47" s="170">
        <v>63.455268400000001</v>
      </c>
      <c r="J47" s="170">
        <v>63.455268400000001</v>
      </c>
      <c r="K47" s="160"/>
      <c r="L47" s="170">
        <f t="shared" si="0"/>
        <v>98.524893459795109</v>
      </c>
      <c r="M47" s="170">
        <f t="shared" si="1"/>
        <v>100</v>
      </c>
      <c r="O47" s="292">
        <f t="shared" si="2"/>
        <v>98.524893459795109</v>
      </c>
      <c r="P47" s="292">
        <f t="shared" si="3"/>
        <v>100</v>
      </c>
      <c r="Q47" s="292" t="str">
        <f t="shared" si="4"/>
        <v>si</v>
      </c>
      <c r="R47" s="292" t="str">
        <f t="shared" si="5"/>
        <v>si</v>
      </c>
      <c r="S47" s="292"/>
      <c r="T47" s="293">
        <f t="shared" si="6"/>
        <v>0</v>
      </c>
      <c r="U47" s="293">
        <f t="shared" si="7"/>
        <v>0</v>
      </c>
      <c r="V47" s="227"/>
      <c r="W47" s="113">
        <f t="shared" si="8"/>
        <v>-0.95004702000000663</v>
      </c>
      <c r="X47" s="113">
        <f t="shared" si="9"/>
        <v>0</v>
      </c>
    </row>
    <row r="48" spans="1:24" ht="12.75" customHeight="1">
      <c r="A48" s="157"/>
      <c r="B48" s="157"/>
      <c r="C48" s="157"/>
      <c r="D48" s="156"/>
      <c r="E48" s="155" t="s">
        <v>670</v>
      </c>
      <c r="F48" s="155"/>
      <c r="G48" s="170">
        <v>149.953047</v>
      </c>
      <c r="H48" s="170">
        <v>127.60243256999999</v>
      </c>
      <c r="I48" s="170">
        <v>82.28958956999999</v>
      </c>
      <c r="J48" s="170">
        <v>82.27608524</v>
      </c>
      <c r="K48" s="160"/>
      <c r="L48" s="170">
        <f t="shared" si="0"/>
        <v>64.478461407751837</v>
      </c>
      <c r="M48" s="170">
        <f t="shared" si="1"/>
        <v>99.983589260718702</v>
      </c>
      <c r="O48" s="292">
        <f t="shared" si="2"/>
        <v>64.478461407751837</v>
      </c>
      <c r="P48" s="292">
        <f t="shared" si="3"/>
        <v>99.983589260718702</v>
      </c>
      <c r="Q48" s="292" t="str">
        <f t="shared" si="4"/>
        <v>si</v>
      </c>
      <c r="R48" s="292" t="str">
        <f t="shared" si="5"/>
        <v>si</v>
      </c>
      <c r="S48" s="292"/>
      <c r="T48" s="293">
        <f t="shared" si="6"/>
        <v>0</v>
      </c>
      <c r="U48" s="293">
        <f t="shared" si="7"/>
        <v>0</v>
      </c>
      <c r="V48" s="227"/>
      <c r="W48" s="113">
        <f t="shared" si="8"/>
        <v>-45.312843000000001</v>
      </c>
      <c r="X48" s="113">
        <f t="shared" si="9"/>
        <v>-1.3504329999989295E-2</v>
      </c>
    </row>
    <row r="49" spans="1:24" ht="12.75" customHeight="1">
      <c r="A49" s="157"/>
      <c r="B49" s="157"/>
      <c r="C49" s="157"/>
      <c r="D49" s="156"/>
      <c r="E49" s="155" t="s">
        <v>669</v>
      </c>
      <c r="F49" s="155"/>
      <c r="G49" s="170">
        <v>120.017955</v>
      </c>
      <c r="H49" s="170">
        <v>6.1738338900000009</v>
      </c>
      <c r="I49" s="170">
        <v>5.8395799000000004</v>
      </c>
      <c r="J49" s="170">
        <v>5.6069029000000006</v>
      </c>
      <c r="K49" s="160"/>
      <c r="L49" s="170">
        <f t="shared" si="0"/>
        <v>90.817197221352501</v>
      </c>
      <c r="M49" s="170">
        <f t="shared" si="1"/>
        <v>96.015518171093092</v>
      </c>
      <c r="O49" s="292">
        <f t="shared" si="2"/>
        <v>90.817197221352501</v>
      </c>
      <c r="P49" s="292">
        <f t="shared" si="3"/>
        <v>96.015518171093092</v>
      </c>
      <c r="Q49" s="292" t="str">
        <f t="shared" si="4"/>
        <v>si</v>
      </c>
      <c r="R49" s="292" t="str">
        <f t="shared" si="5"/>
        <v>si</v>
      </c>
      <c r="S49" s="292"/>
      <c r="T49" s="293">
        <f t="shared" si="6"/>
        <v>0</v>
      </c>
      <c r="U49" s="293">
        <f t="shared" si="7"/>
        <v>0</v>
      </c>
      <c r="V49" s="227"/>
      <c r="W49" s="113">
        <f t="shared" si="8"/>
        <v>-0.33425399000000056</v>
      </c>
      <c r="X49" s="113">
        <f t="shared" si="9"/>
        <v>-0.2326769999999998</v>
      </c>
    </row>
    <row r="50" spans="1:24" ht="12.75" customHeight="1">
      <c r="A50" s="157"/>
      <c r="B50" s="157"/>
      <c r="C50" s="157"/>
      <c r="D50" s="156"/>
      <c r="E50" s="155" t="s">
        <v>668</v>
      </c>
      <c r="F50" s="155"/>
      <c r="G50" s="170">
        <v>120.017955</v>
      </c>
      <c r="H50" s="170">
        <v>114.22884646999999</v>
      </c>
      <c r="I50" s="170">
        <v>113.67387176000001</v>
      </c>
      <c r="J50" s="170">
        <v>113.14609184</v>
      </c>
      <c r="K50" s="160"/>
      <c r="L50" s="170">
        <f t="shared" si="0"/>
        <v>99.052118038954049</v>
      </c>
      <c r="M50" s="170">
        <f t="shared" si="1"/>
        <v>99.535706920307661</v>
      </c>
      <c r="O50" s="292">
        <f t="shared" si="2"/>
        <v>99.052118038954049</v>
      </c>
      <c r="P50" s="292">
        <f t="shared" si="3"/>
        <v>99.535706920307661</v>
      </c>
      <c r="Q50" s="292" t="str">
        <f t="shared" si="4"/>
        <v>si</v>
      </c>
      <c r="R50" s="292" t="str">
        <f t="shared" si="5"/>
        <v>si</v>
      </c>
      <c r="S50" s="292"/>
      <c r="T50" s="293">
        <f t="shared" si="6"/>
        <v>0</v>
      </c>
      <c r="U50" s="293">
        <f t="shared" si="7"/>
        <v>0</v>
      </c>
      <c r="V50" s="227"/>
      <c r="W50" s="113">
        <f t="shared" si="8"/>
        <v>-0.554974709999982</v>
      </c>
      <c r="X50" s="113">
        <f t="shared" si="9"/>
        <v>-0.52777992000001461</v>
      </c>
    </row>
    <row r="51" spans="1:24" ht="12.75" customHeight="1">
      <c r="A51" s="157"/>
      <c r="B51" s="157"/>
      <c r="C51" s="157"/>
      <c r="D51" s="156"/>
      <c r="E51" s="155" t="s">
        <v>667</v>
      </c>
      <c r="F51" s="155"/>
      <c r="G51" s="170">
        <v>199.961894</v>
      </c>
      <c r="H51" s="170">
        <v>37.511830769999996</v>
      </c>
      <c r="I51" s="170">
        <v>36.720552390000009</v>
      </c>
      <c r="J51" s="170">
        <v>35.99902079000001</v>
      </c>
      <c r="K51" s="160"/>
      <c r="L51" s="170">
        <f t="shared" si="0"/>
        <v>95.967112377757218</v>
      </c>
      <c r="M51" s="170">
        <f t="shared" si="1"/>
        <v>98.035074221278634</v>
      </c>
      <c r="O51" s="292">
        <f t="shared" si="2"/>
        <v>95.967112377757218</v>
      </c>
      <c r="P51" s="292">
        <f t="shared" si="3"/>
        <v>98.035074221278634</v>
      </c>
      <c r="Q51" s="292" t="str">
        <f t="shared" si="4"/>
        <v>si</v>
      </c>
      <c r="R51" s="292" t="str">
        <f t="shared" si="5"/>
        <v>si</v>
      </c>
      <c r="S51" s="292"/>
      <c r="T51" s="293">
        <f t="shared" si="6"/>
        <v>0</v>
      </c>
      <c r="U51" s="293">
        <f t="shared" si="7"/>
        <v>0</v>
      </c>
      <c r="V51" s="227"/>
      <c r="W51" s="113">
        <f t="shared" si="8"/>
        <v>-0.79127837999998718</v>
      </c>
      <c r="X51" s="113">
        <f t="shared" si="9"/>
        <v>-0.72153159999999872</v>
      </c>
    </row>
    <row r="52" spans="1:24" ht="12.75" customHeight="1">
      <c r="A52" s="157"/>
      <c r="B52" s="157"/>
      <c r="C52" s="157"/>
      <c r="D52" s="156"/>
      <c r="E52" s="155" t="s">
        <v>666</v>
      </c>
      <c r="F52" s="155"/>
      <c r="G52" s="170">
        <v>99.950395</v>
      </c>
      <c r="H52" s="170">
        <v>15.62851693</v>
      </c>
      <c r="I52" s="170">
        <v>15.35026588</v>
      </c>
      <c r="J52" s="170">
        <v>15.35026588</v>
      </c>
      <c r="K52" s="160"/>
      <c r="L52" s="170">
        <f t="shared" si="0"/>
        <v>98.219594020044994</v>
      </c>
      <c r="M52" s="170">
        <f t="shared" si="1"/>
        <v>100</v>
      </c>
      <c r="O52" s="292">
        <f t="shared" si="2"/>
        <v>98.219594020044994</v>
      </c>
      <c r="P52" s="292">
        <f t="shared" si="3"/>
        <v>100</v>
      </c>
      <c r="Q52" s="292" t="str">
        <f t="shared" si="4"/>
        <v>si</v>
      </c>
      <c r="R52" s="292" t="str">
        <f t="shared" si="5"/>
        <v>si</v>
      </c>
      <c r="S52" s="292"/>
      <c r="T52" s="293">
        <f t="shared" si="6"/>
        <v>0</v>
      </c>
      <c r="U52" s="293">
        <f t="shared" si="7"/>
        <v>0</v>
      </c>
      <c r="V52" s="227"/>
      <c r="W52" s="113">
        <f t="shared" si="8"/>
        <v>-0.27825104999999972</v>
      </c>
      <c r="X52" s="113">
        <f t="shared" si="9"/>
        <v>0</v>
      </c>
    </row>
    <row r="53" spans="1:24" ht="12.75" customHeight="1">
      <c r="A53" s="157"/>
      <c r="B53" s="157"/>
      <c r="C53" s="157"/>
      <c r="D53" s="156"/>
      <c r="E53" s="155" t="s">
        <v>665</v>
      </c>
      <c r="F53" s="155"/>
      <c r="G53" s="170">
        <v>149.985635</v>
      </c>
      <c r="H53" s="170">
        <v>4.9105210999999995</v>
      </c>
      <c r="I53" s="170">
        <v>3.6521205099999996</v>
      </c>
      <c r="J53" s="170">
        <v>3.55212051</v>
      </c>
      <c r="K53" s="160"/>
      <c r="L53" s="170">
        <f t="shared" si="0"/>
        <v>72.336936094216156</v>
      </c>
      <c r="M53" s="170">
        <f t="shared" si="1"/>
        <v>97.261864724173648</v>
      </c>
      <c r="O53" s="292">
        <f t="shared" si="2"/>
        <v>72.336936094216156</v>
      </c>
      <c r="P53" s="292">
        <f t="shared" si="3"/>
        <v>97.261864724173648</v>
      </c>
      <c r="Q53" s="292" t="str">
        <f t="shared" si="4"/>
        <v>si</v>
      </c>
      <c r="R53" s="292" t="str">
        <f t="shared" si="5"/>
        <v>si</v>
      </c>
      <c r="S53" s="292"/>
      <c r="T53" s="293">
        <f t="shared" si="6"/>
        <v>0</v>
      </c>
      <c r="U53" s="293">
        <f t="shared" si="7"/>
        <v>0</v>
      </c>
      <c r="V53" s="227"/>
      <c r="W53" s="113">
        <f t="shared" si="8"/>
        <v>-1.2584005899999999</v>
      </c>
      <c r="X53" s="113">
        <f t="shared" si="9"/>
        <v>-9.9999999999999645E-2</v>
      </c>
    </row>
    <row r="54" spans="1:24" ht="12.75" customHeight="1">
      <c r="A54" s="157"/>
      <c r="B54" s="157"/>
      <c r="C54" s="157"/>
      <c r="D54" s="156"/>
      <c r="E54" s="155" t="s">
        <v>664</v>
      </c>
      <c r="F54" s="155"/>
      <c r="G54" s="316">
        <v>30.035733</v>
      </c>
      <c r="H54" s="315">
        <v>43.660046860000001</v>
      </c>
      <c r="I54" s="170">
        <v>43.660046860000001</v>
      </c>
      <c r="J54" s="170">
        <v>43.641272000000001</v>
      </c>
      <c r="K54" s="160"/>
      <c r="L54" s="170">
        <f t="shared" si="0"/>
        <v>99.956997618302594</v>
      </c>
      <c r="M54" s="170">
        <f t="shared" si="1"/>
        <v>99.956997618302594</v>
      </c>
      <c r="O54" s="292">
        <f t="shared" si="2"/>
        <v>99.956997618302594</v>
      </c>
      <c r="P54" s="292">
        <f t="shared" si="3"/>
        <v>99.956997618302594</v>
      </c>
      <c r="Q54" s="292" t="str">
        <f t="shared" si="4"/>
        <v>si</v>
      </c>
      <c r="R54" s="292" t="str">
        <f t="shared" si="5"/>
        <v>si</v>
      </c>
      <c r="S54" s="292"/>
      <c r="T54" s="293">
        <f t="shared" si="6"/>
        <v>0</v>
      </c>
      <c r="U54" s="293">
        <f t="shared" si="7"/>
        <v>0</v>
      </c>
      <c r="V54" s="227"/>
      <c r="W54" s="113">
        <f t="shared" si="8"/>
        <v>0</v>
      </c>
      <c r="X54" s="113">
        <f t="shared" si="9"/>
        <v>-1.8774860000000615E-2</v>
      </c>
    </row>
    <row r="55" spans="1:24" ht="12.75" customHeight="1">
      <c r="A55" s="157"/>
      <c r="B55" s="157"/>
      <c r="C55" s="157"/>
      <c r="D55" s="156"/>
      <c r="E55" s="155" t="s">
        <v>663</v>
      </c>
      <c r="F55" s="155"/>
      <c r="G55" s="170">
        <v>475</v>
      </c>
      <c r="H55" s="170">
        <v>94.974400000000003</v>
      </c>
      <c r="I55" s="170">
        <v>93.652000000000001</v>
      </c>
      <c r="J55" s="170">
        <v>92.55</v>
      </c>
      <c r="K55" s="160"/>
      <c r="L55" s="170">
        <f t="shared" si="0"/>
        <v>97.447312117791739</v>
      </c>
      <c r="M55" s="170">
        <f t="shared" si="1"/>
        <v>98.823303293042315</v>
      </c>
      <c r="O55" s="292">
        <f t="shared" si="2"/>
        <v>97.447312117791739</v>
      </c>
      <c r="P55" s="292">
        <f t="shared" si="3"/>
        <v>98.823303293042315</v>
      </c>
      <c r="Q55" s="292" t="str">
        <f t="shared" si="4"/>
        <v>si</v>
      </c>
      <c r="R55" s="292" t="str">
        <f t="shared" si="5"/>
        <v>si</v>
      </c>
      <c r="S55" s="292"/>
      <c r="T55" s="293">
        <f t="shared" si="6"/>
        <v>0</v>
      </c>
      <c r="U55" s="293">
        <f t="shared" si="7"/>
        <v>0</v>
      </c>
      <c r="V55" s="227"/>
      <c r="W55" s="113">
        <f t="shared" si="8"/>
        <v>-1.3224000000000018</v>
      </c>
      <c r="X55" s="113">
        <f t="shared" si="9"/>
        <v>-1.1020000000000039</v>
      </c>
    </row>
    <row r="56" spans="1:24" ht="12.75" customHeight="1">
      <c r="A56" s="157"/>
      <c r="B56" s="157"/>
      <c r="C56" s="157"/>
      <c r="D56" s="157" t="s">
        <v>662</v>
      </c>
      <c r="E56" s="152"/>
      <c r="F56" s="152"/>
      <c r="G56" s="171">
        <v>3113.1592380000002</v>
      </c>
      <c r="H56" s="171">
        <v>3791.9322746999987</v>
      </c>
      <c r="I56" s="171">
        <v>3273.2793270599996</v>
      </c>
      <c r="J56" s="171">
        <v>3099.5332383199998</v>
      </c>
      <c r="K56" s="171"/>
      <c r="L56" s="171">
        <f t="shared" si="0"/>
        <v>81.740205620239394</v>
      </c>
      <c r="M56" s="171">
        <f t="shared" si="1"/>
        <v>94.691987105907785</v>
      </c>
      <c r="O56" s="292">
        <f t="shared" si="2"/>
        <v>81.740205620239394</v>
      </c>
      <c r="P56" s="292">
        <f t="shared" si="3"/>
        <v>94.691987105907785</v>
      </c>
      <c r="Q56" s="292" t="str">
        <f t="shared" si="4"/>
        <v>si</v>
      </c>
      <c r="R56" s="292" t="str">
        <f t="shared" si="5"/>
        <v>si</v>
      </c>
      <c r="S56" s="292"/>
      <c r="T56" s="293">
        <f t="shared" si="6"/>
        <v>0</v>
      </c>
      <c r="U56" s="293">
        <f t="shared" si="7"/>
        <v>0</v>
      </c>
      <c r="V56" s="227"/>
      <c r="W56" s="113">
        <f t="shared" si="8"/>
        <v>-518.65294763999918</v>
      </c>
      <c r="X56" s="113">
        <f t="shared" si="9"/>
        <v>-173.74608873999978</v>
      </c>
    </row>
    <row r="57" spans="1:24" ht="12.75" customHeight="1">
      <c r="A57" s="157"/>
      <c r="B57" s="157"/>
      <c r="C57" s="157"/>
      <c r="D57" s="156"/>
      <c r="E57" s="155" t="s">
        <v>661</v>
      </c>
      <c r="F57" s="155"/>
      <c r="G57" s="315">
        <v>2436.517828</v>
      </c>
      <c r="H57" s="315">
        <v>3266.0609285199994</v>
      </c>
      <c r="I57" s="170">
        <v>3067.4490468200001</v>
      </c>
      <c r="J57" s="170">
        <v>2910.6050216000003</v>
      </c>
      <c r="K57" s="160"/>
      <c r="L57" s="170">
        <f t="shared" si="0"/>
        <v>89.116678632168927</v>
      </c>
      <c r="M57" s="170">
        <f t="shared" si="1"/>
        <v>94.886825410104251</v>
      </c>
      <c r="O57" s="292">
        <f t="shared" si="2"/>
        <v>89.116678632168927</v>
      </c>
      <c r="P57" s="292">
        <f t="shared" si="3"/>
        <v>94.886825410104251</v>
      </c>
      <c r="Q57" s="292" t="str">
        <f t="shared" si="4"/>
        <v>si</v>
      </c>
      <c r="R57" s="292" t="str">
        <f t="shared" si="5"/>
        <v>si</v>
      </c>
      <c r="S57" s="292"/>
      <c r="T57" s="293">
        <f t="shared" si="6"/>
        <v>0</v>
      </c>
      <c r="U57" s="293">
        <f t="shared" si="7"/>
        <v>0</v>
      </c>
      <c r="V57" s="227"/>
      <c r="W57" s="113">
        <f t="shared" si="8"/>
        <v>-198.61188169999923</v>
      </c>
      <c r="X57" s="113">
        <f t="shared" si="9"/>
        <v>-156.84402521999982</v>
      </c>
    </row>
    <row r="58" spans="1:24" ht="12.75" customHeight="1">
      <c r="A58" s="157"/>
      <c r="B58" s="157"/>
      <c r="C58" s="157"/>
      <c r="D58" s="156"/>
      <c r="E58" s="155" t="s">
        <v>660</v>
      </c>
      <c r="F58" s="155"/>
      <c r="G58" s="170">
        <v>190.044905</v>
      </c>
      <c r="H58" s="170">
        <v>172.38154800000001</v>
      </c>
      <c r="I58" s="170">
        <v>8.2051303700000009</v>
      </c>
      <c r="J58" s="170">
        <v>6.8199444000000007</v>
      </c>
      <c r="K58" s="160"/>
      <c r="L58" s="170">
        <f t="shared" si="0"/>
        <v>3.9563076669899728</v>
      </c>
      <c r="M58" s="170">
        <f t="shared" si="1"/>
        <v>83.118050444821876</v>
      </c>
      <c r="O58" s="292">
        <f t="shared" si="2"/>
        <v>3.9563076669899728</v>
      </c>
      <c r="P58" s="292">
        <f t="shared" si="3"/>
        <v>83.118050444821876</v>
      </c>
      <c r="Q58" s="292" t="str">
        <f t="shared" si="4"/>
        <v>si</v>
      </c>
      <c r="R58" s="292" t="str">
        <f t="shared" si="5"/>
        <v>si</v>
      </c>
      <c r="S58" s="292"/>
      <c r="T58" s="293">
        <f t="shared" si="6"/>
        <v>0</v>
      </c>
      <c r="U58" s="293">
        <f t="shared" si="7"/>
        <v>0</v>
      </c>
      <c r="V58" s="227"/>
      <c r="W58" s="113">
        <f t="shared" si="8"/>
        <v>-164.17641763</v>
      </c>
      <c r="X58" s="113">
        <f t="shared" si="9"/>
        <v>-1.3851859700000002</v>
      </c>
    </row>
    <row r="59" spans="1:24" ht="12.75" customHeight="1">
      <c r="A59" s="157"/>
      <c r="B59" s="157"/>
      <c r="C59" s="157"/>
      <c r="D59" s="156"/>
      <c r="E59" s="155" t="s">
        <v>659</v>
      </c>
      <c r="F59" s="155"/>
      <c r="G59" s="170">
        <v>120</v>
      </c>
      <c r="H59" s="170">
        <v>88.262491890000007</v>
      </c>
      <c r="I59" s="170">
        <v>87.965620090000002</v>
      </c>
      <c r="J59" s="170">
        <v>87.120816599999998</v>
      </c>
      <c r="K59" s="160"/>
      <c r="L59" s="170">
        <f t="shared" si="0"/>
        <v>98.706500048261887</v>
      </c>
      <c r="M59" s="170">
        <f t="shared" si="1"/>
        <v>99.039620832393766</v>
      </c>
      <c r="O59" s="292">
        <f t="shared" si="2"/>
        <v>98.706500048261887</v>
      </c>
      <c r="P59" s="292">
        <f t="shared" si="3"/>
        <v>99.039620832393766</v>
      </c>
      <c r="Q59" s="292" t="str">
        <f t="shared" si="4"/>
        <v>si</v>
      </c>
      <c r="R59" s="292" t="str">
        <f t="shared" si="5"/>
        <v>si</v>
      </c>
      <c r="S59" s="292"/>
      <c r="T59" s="293">
        <f t="shared" si="6"/>
        <v>0</v>
      </c>
      <c r="U59" s="293">
        <f t="shared" si="7"/>
        <v>0</v>
      </c>
      <c r="V59" s="227"/>
      <c r="W59" s="113">
        <f t="shared" si="8"/>
        <v>-0.29687180000000524</v>
      </c>
      <c r="X59" s="113">
        <f t="shared" si="9"/>
        <v>-0.84480349000000388</v>
      </c>
    </row>
    <row r="60" spans="1:24" ht="12.75" customHeight="1">
      <c r="A60" s="157"/>
      <c r="B60" s="157"/>
      <c r="C60" s="157"/>
      <c r="D60" s="156"/>
      <c r="E60" s="155" t="s">
        <v>658</v>
      </c>
      <c r="F60" s="155"/>
      <c r="G60" s="170">
        <v>147.792055</v>
      </c>
      <c r="H60" s="170">
        <v>102.42352998999999</v>
      </c>
      <c r="I60" s="170">
        <v>31.895348540000001</v>
      </c>
      <c r="J60" s="170">
        <v>20.516299750000002</v>
      </c>
      <c r="K60" s="160"/>
      <c r="L60" s="170">
        <f t="shared" si="0"/>
        <v>20.030846185444972</v>
      </c>
      <c r="M60" s="170">
        <f t="shared" si="1"/>
        <v>64.323798576054074</v>
      </c>
      <c r="O60" s="292">
        <f t="shared" si="2"/>
        <v>20.030846185444972</v>
      </c>
      <c r="P60" s="292">
        <f t="shared" si="3"/>
        <v>64.323798576054074</v>
      </c>
      <c r="Q60" s="292" t="str">
        <f t="shared" si="4"/>
        <v>si</v>
      </c>
      <c r="R60" s="292" t="str">
        <f t="shared" si="5"/>
        <v>si</v>
      </c>
      <c r="S60" s="292"/>
      <c r="T60" s="293">
        <f t="shared" si="6"/>
        <v>0</v>
      </c>
      <c r="U60" s="293">
        <f t="shared" si="7"/>
        <v>0</v>
      </c>
      <c r="V60" s="227"/>
      <c r="W60" s="113">
        <f t="shared" si="8"/>
        <v>-70.528181449999991</v>
      </c>
      <c r="X60" s="113">
        <f t="shared" si="9"/>
        <v>-11.379048789999999</v>
      </c>
    </row>
    <row r="61" spans="1:24" ht="12.75" customHeight="1">
      <c r="A61" s="157"/>
      <c r="B61" s="157"/>
      <c r="C61" s="157"/>
      <c r="D61" s="156"/>
      <c r="E61" s="155" t="s">
        <v>657</v>
      </c>
      <c r="F61" s="155"/>
      <c r="G61" s="161">
        <v>98.784110999999996</v>
      </c>
      <c r="H61" s="170">
        <v>77.538605340000004</v>
      </c>
      <c r="I61" s="170">
        <v>77.271890339999999</v>
      </c>
      <c r="J61" s="170">
        <v>74.459570499999998</v>
      </c>
      <c r="K61" s="160"/>
      <c r="L61" s="170">
        <f t="shared" si="0"/>
        <v>96.02902989227276</v>
      </c>
      <c r="M61" s="170">
        <f t="shared" si="1"/>
        <v>96.360487846711578</v>
      </c>
      <c r="O61" s="292">
        <f t="shared" si="2"/>
        <v>96.02902989227276</v>
      </c>
      <c r="P61" s="292">
        <f t="shared" si="3"/>
        <v>96.360487846711578</v>
      </c>
      <c r="Q61" s="292" t="str">
        <f t="shared" si="4"/>
        <v>si</v>
      </c>
      <c r="R61" s="292" t="str">
        <f t="shared" si="5"/>
        <v>si</v>
      </c>
      <c r="S61" s="292"/>
      <c r="T61" s="293">
        <f t="shared" si="6"/>
        <v>0</v>
      </c>
      <c r="U61" s="293">
        <f t="shared" si="7"/>
        <v>0</v>
      </c>
      <c r="V61" s="227"/>
      <c r="W61" s="113">
        <f t="shared" si="8"/>
        <v>-0.26671500000000492</v>
      </c>
      <c r="X61" s="113">
        <f t="shared" si="9"/>
        <v>-2.8123198400000007</v>
      </c>
    </row>
    <row r="62" spans="1:24" ht="12.75" customHeight="1">
      <c r="A62" s="157"/>
      <c r="B62" s="157"/>
      <c r="C62" s="157"/>
      <c r="D62" s="156"/>
      <c r="E62" s="155" t="s">
        <v>656</v>
      </c>
      <c r="F62" s="155"/>
      <c r="G62" s="170">
        <v>120.02033900000001</v>
      </c>
      <c r="H62" s="170">
        <v>85.265170960000006</v>
      </c>
      <c r="I62" s="170">
        <v>0.49229090000000003</v>
      </c>
      <c r="J62" s="170">
        <v>1.1585469999999999E-2</v>
      </c>
      <c r="K62" s="160"/>
      <c r="L62" s="170">
        <f t="shared" si="0"/>
        <v>1.3587576110572777E-2</v>
      </c>
      <c r="M62" s="170">
        <f t="shared" si="1"/>
        <v>2.3533788660322581</v>
      </c>
      <c r="O62" s="292">
        <f t="shared" si="2"/>
        <v>1.3587576110572777E-2</v>
      </c>
      <c r="P62" s="292">
        <f t="shared" si="3"/>
        <v>2.3533788660322581</v>
      </c>
      <c r="Q62" s="292" t="str">
        <f t="shared" si="4"/>
        <v>si</v>
      </c>
      <c r="R62" s="292" t="str">
        <f t="shared" si="5"/>
        <v>si</v>
      </c>
      <c r="S62" s="292"/>
      <c r="T62" s="293">
        <f t="shared" si="6"/>
        <v>0</v>
      </c>
      <c r="U62" s="293">
        <f t="shared" si="7"/>
        <v>0</v>
      </c>
      <c r="V62" s="227"/>
      <c r="W62" s="113">
        <f t="shared" si="8"/>
        <v>-84.772880060000006</v>
      </c>
      <c r="X62" s="113">
        <f t="shared" si="9"/>
        <v>-0.48070543000000004</v>
      </c>
    </row>
    <row r="63" spans="1:24" ht="12.75" customHeight="1">
      <c r="A63" s="157"/>
      <c r="B63" s="157"/>
      <c r="C63" s="157"/>
      <c r="D63" s="157" t="s">
        <v>655</v>
      </c>
      <c r="E63" s="152"/>
      <c r="F63" s="152"/>
      <c r="G63" s="171">
        <v>6714.3932580000001</v>
      </c>
      <c r="H63" s="171">
        <v>5397.6637605499991</v>
      </c>
      <c r="I63" s="171">
        <v>4749.2962377999975</v>
      </c>
      <c r="J63" s="171">
        <v>4402.8294128300013</v>
      </c>
      <c r="K63" s="171"/>
      <c r="L63" s="171">
        <f t="shared" si="0"/>
        <v>81.569167850154699</v>
      </c>
      <c r="M63" s="171">
        <f t="shared" si="1"/>
        <v>92.704880731329382</v>
      </c>
      <c r="O63" s="292">
        <f t="shared" si="2"/>
        <v>81.569167850154699</v>
      </c>
      <c r="P63" s="292">
        <f t="shared" si="3"/>
        <v>92.704880731329382</v>
      </c>
      <c r="Q63" s="292" t="str">
        <f t="shared" si="4"/>
        <v>si</v>
      </c>
      <c r="R63" s="292" t="str">
        <f t="shared" si="5"/>
        <v>si</v>
      </c>
      <c r="S63" s="292"/>
      <c r="T63" s="293">
        <f t="shared" si="6"/>
        <v>0</v>
      </c>
      <c r="U63" s="293">
        <f t="shared" si="7"/>
        <v>0</v>
      </c>
      <c r="V63" s="227"/>
      <c r="W63" s="113">
        <f t="shared" si="8"/>
        <v>-648.36752275000163</v>
      </c>
      <c r="X63" s="113">
        <f t="shared" si="9"/>
        <v>-346.4668249699962</v>
      </c>
    </row>
    <row r="64" spans="1:24" ht="12.75" customHeight="1">
      <c r="A64" s="157"/>
      <c r="B64" s="157"/>
      <c r="C64" s="157"/>
      <c r="D64" s="156"/>
      <c r="E64" s="155" t="s">
        <v>654</v>
      </c>
      <c r="F64" s="155"/>
      <c r="G64" s="315">
        <v>1481.7616539999999</v>
      </c>
      <c r="H64" s="315">
        <v>1901.2616543000001</v>
      </c>
      <c r="I64" s="170">
        <v>1889.18123397</v>
      </c>
      <c r="J64" s="170">
        <v>1880.6070777100001</v>
      </c>
      <c r="K64" s="160"/>
      <c r="L64" s="170">
        <f t="shared" si="0"/>
        <v>98.91363839673059</v>
      </c>
      <c r="M64" s="170">
        <f t="shared" si="1"/>
        <v>99.54614432401587</v>
      </c>
      <c r="O64" s="292">
        <f t="shared" si="2"/>
        <v>98.91363839673059</v>
      </c>
      <c r="P64" s="292">
        <f t="shared" si="3"/>
        <v>99.54614432401587</v>
      </c>
      <c r="Q64" s="292" t="str">
        <f t="shared" si="4"/>
        <v>si</v>
      </c>
      <c r="R64" s="292" t="str">
        <f t="shared" si="5"/>
        <v>si</v>
      </c>
      <c r="S64" s="292"/>
      <c r="T64" s="293">
        <f t="shared" si="6"/>
        <v>0</v>
      </c>
      <c r="U64" s="293">
        <f t="shared" si="7"/>
        <v>0</v>
      </c>
      <c r="V64" s="227"/>
      <c r="W64" s="113">
        <f t="shared" si="8"/>
        <v>-12.080420330000152</v>
      </c>
      <c r="X64" s="113">
        <f t="shared" si="9"/>
        <v>-8.5741562599998815</v>
      </c>
    </row>
    <row r="65" spans="1:24" ht="12.75" customHeight="1">
      <c r="A65" s="157"/>
      <c r="B65" s="157"/>
      <c r="C65" s="157"/>
      <c r="D65" s="156"/>
      <c r="E65" s="155" t="s">
        <v>653</v>
      </c>
      <c r="F65" s="155"/>
      <c r="G65" s="315">
        <v>49.392054999999999</v>
      </c>
      <c r="H65" s="315">
        <v>179.79718529000002</v>
      </c>
      <c r="I65" s="170">
        <v>179.32216679000001</v>
      </c>
      <c r="J65" s="170">
        <v>141.24767933999999</v>
      </c>
      <c r="K65" s="160"/>
      <c r="L65" s="170">
        <f t="shared" si="0"/>
        <v>78.559449700048177</v>
      </c>
      <c r="M65" s="170">
        <f t="shared" si="1"/>
        <v>78.767551088880069</v>
      </c>
      <c r="O65" s="292">
        <f t="shared" si="2"/>
        <v>78.559449700048177</v>
      </c>
      <c r="P65" s="292">
        <f t="shared" si="3"/>
        <v>78.767551088880069</v>
      </c>
      <c r="Q65" s="292" t="str">
        <f t="shared" si="4"/>
        <v>si</v>
      </c>
      <c r="R65" s="292" t="str">
        <f t="shared" si="5"/>
        <v>si</v>
      </c>
      <c r="S65" s="292"/>
      <c r="T65" s="293">
        <f t="shared" si="6"/>
        <v>0</v>
      </c>
      <c r="U65" s="293">
        <f t="shared" si="7"/>
        <v>0</v>
      </c>
      <c r="V65" s="227"/>
      <c r="W65" s="113">
        <f t="shared" si="8"/>
        <v>-0.47501850000000445</v>
      </c>
      <c r="X65" s="113">
        <f t="shared" si="9"/>
        <v>-38.074487450000021</v>
      </c>
    </row>
    <row r="66" spans="1:24" ht="12.75" customHeight="1">
      <c r="A66" s="157"/>
      <c r="B66" s="157"/>
      <c r="C66" s="157"/>
      <c r="D66" s="156"/>
      <c r="E66" s="155" t="s">
        <v>652</v>
      </c>
      <c r="F66" s="155"/>
      <c r="G66" s="170">
        <v>1068.8350029999999</v>
      </c>
      <c r="H66" s="170">
        <v>648.40865273999998</v>
      </c>
      <c r="I66" s="170">
        <v>637.96967119999988</v>
      </c>
      <c r="J66" s="170">
        <v>635.23550341999999</v>
      </c>
      <c r="K66" s="160"/>
      <c r="L66" s="170">
        <f t="shared" si="0"/>
        <v>97.968387796132291</v>
      </c>
      <c r="M66" s="170">
        <f t="shared" si="1"/>
        <v>99.571426683206269</v>
      </c>
      <c r="O66" s="292">
        <f t="shared" si="2"/>
        <v>97.968387796132291</v>
      </c>
      <c r="P66" s="292">
        <f t="shared" si="3"/>
        <v>99.571426683206269</v>
      </c>
      <c r="Q66" s="292" t="str">
        <f t="shared" si="4"/>
        <v>si</v>
      </c>
      <c r="R66" s="292" t="str">
        <f t="shared" si="5"/>
        <v>si</v>
      </c>
      <c r="S66" s="292"/>
      <c r="T66" s="293">
        <f t="shared" si="6"/>
        <v>0</v>
      </c>
      <c r="U66" s="293">
        <f t="shared" si="7"/>
        <v>0</v>
      </c>
      <c r="V66" s="227"/>
      <c r="W66" s="113">
        <f t="shared" si="8"/>
        <v>-10.4389815400001</v>
      </c>
      <c r="X66" s="113">
        <f t="shared" si="9"/>
        <v>-2.7341677799998934</v>
      </c>
    </row>
    <row r="67" spans="1:24" ht="12.75" customHeight="1">
      <c r="A67" s="157"/>
      <c r="B67" s="157"/>
      <c r="C67" s="157"/>
      <c r="D67" s="156"/>
      <c r="E67" s="155" t="s">
        <v>651</v>
      </c>
      <c r="F67" s="155"/>
      <c r="G67" s="170">
        <v>246.96027599999999</v>
      </c>
      <c r="H67" s="170">
        <v>169.50412648999998</v>
      </c>
      <c r="I67" s="170">
        <v>167.40374516</v>
      </c>
      <c r="J67" s="170">
        <v>166.91416112000002</v>
      </c>
      <c r="K67" s="160"/>
      <c r="L67" s="170">
        <f t="shared" si="0"/>
        <v>98.472034030302652</v>
      </c>
      <c r="M67" s="170">
        <f t="shared" si="1"/>
        <v>99.707542958771882</v>
      </c>
      <c r="O67" s="292">
        <f t="shared" si="2"/>
        <v>98.472034030302652</v>
      </c>
      <c r="P67" s="292">
        <f t="shared" si="3"/>
        <v>99.707542958771882</v>
      </c>
      <c r="Q67" s="292" t="str">
        <f t="shared" si="4"/>
        <v>si</v>
      </c>
      <c r="R67" s="292" t="str">
        <f t="shared" si="5"/>
        <v>si</v>
      </c>
      <c r="S67" s="292"/>
      <c r="T67" s="293">
        <f t="shared" si="6"/>
        <v>0</v>
      </c>
      <c r="U67" s="293">
        <f t="shared" si="7"/>
        <v>0</v>
      </c>
      <c r="V67" s="227"/>
      <c r="W67" s="113">
        <f t="shared" si="8"/>
        <v>-2.1003813299999763</v>
      </c>
      <c r="X67" s="113">
        <f t="shared" si="9"/>
        <v>-0.48958403999998268</v>
      </c>
    </row>
    <row r="68" spans="1:24" ht="12.75" customHeight="1">
      <c r="A68" s="157"/>
      <c r="B68" s="157"/>
      <c r="C68" s="157"/>
      <c r="D68" s="156"/>
      <c r="E68" s="155" t="s">
        <v>650</v>
      </c>
      <c r="F68" s="155"/>
      <c r="G68" s="170">
        <v>270.26558799999998</v>
      </c>
      <c r="H68" s="170">
        <v>269.07486843999999</v>
      </c>
      <c r="I68" s="170">
        <v>244.74893965999999</v>
      </c>
      <c r="J68" s="170">
        <v>244.72509390000002</v>
      </c>
      <c r="K68" s="160"/>
      <c r="L68" s="170">
        <f t="shared" si="0"/>
        <v>90.950557857308908</v>
      </c>
      <c r="M68" s="170">
        <f t="shared" si="1"/>
        <v>99.990257052785154</v>
      </c>
      <c r="O68" s="292">
        <f t="shared" si="2"/>
        <v>90.950557857308908</v>
      </c>
      <c r="P68" s="292">
        <f t="shared" si="3"/>
        <v>99.990257052785154</v>
      </c>
      <c r="Q68" s="292" t="str">
        <f t="shared" si="4"/>
        <v>si</v>
      </c>
      <c r="R68" s="292" t="str">
        <f t="shared" si="5"/>
        <v>si</v>
      </c>
      <c r="S68" s="292"/>
      <c r="T68" s="293">
        <f t="shared" si="6"/>
        <v>0</v>
      </c>
      <c r="U68" s="293">
        <f t="shared" si="7"/>
        <v>0</v>
      </c>
      <c r="V68" s="227"/>
      <c r="W68" s="113">
        <f t="shared" si="8"/>
        <v>-24.325928779999998</v>
      </c>
      <c r="X68" s="113">
        <f t="shared" si="9"/>
        <v>-2.384575999997196E-2</v>
      </c>
    </row>
    <row r="69" spans="1:24" ht="12.75" customHeight="1">
      <c r="A69" s="157"/>
      <c r="B69" s="157"/>
      <c r="C69" s="157"/>
      <c r="D69" s="156"/>
      <c r="E69" s="155" t="s">
        <v>649</v>
      </c>
      <c r="F69" s="155"/>
      <c r="G69" s="315">
        <v>101.092055</v>
      </c>
      <c r="H69" s="315">
        <v>300.15272222999994</v>
      </c>
      <c r="I69" s="170">
        <v>299.29294963000001</v>
      </c>
      <c r="J69" s="170">
        <v>299.09264810999997</v>
      </c>
      <c r="K69" s="160"/>
      <c r="L69" s="170">
        <f t="shared" si="0"/>
        <v>99.646821753897783</v>
      </c>
      <c r="M69" s="170">
        <f t="shared" si="1"/>
        <v>99.933075095738928</v>
      </c>
      <c r="O69" s="292">
        <f t="shared" si="2"/>
        <v>99.646821753897783</v>
      </c>
      <c r="P69" s="292">
        <f t="shared" si="3"/>
        <v>99.933075095738928</v>
      </c>
      <c r="Q69" s="292" t="str">
        <f t="shared" si="4"/>
        <v>si</v>
      </c>
      <c r="R69" s="292" t="str">
        <f t="shared" si="5"/>
        <v>si</v>
      </c>
      <c r="S69" s="292"/>
      <c r="T69" s="293">
        <f t="shared" si="6"/>
        <v>0</v>
      </c>
      <c r="U69" s="293">
        <f t="shared" si="7"/>
        <v>0</v>
      </c>
      <c r="V69" s="227"/>
      <c r="W69" s="113">
        <f t="shared" si="8"/>
        <v>-0.85977259999992839</v>
      </c>
      <c r="X69" s="113">
        <f t="shared" si="9"/>
        <v>-0.20030152000003909</v>
      </c>
    </row>
    <row r="70" spans="1:24" ht="12.75" customHeight="1">
      <c r="A70" s="157"/>
      <c r="B70" s="157"/>
      <c r="C70" s="157"/>
      <c r="D70" s="156"/>
      <c r="E70" s="155" t="s">
        <v>648</v>
      </c>
      <c r="F70" s="155"/>
      <c r="G70" s="170">
        <v>2335.8525100000002</v>
      </c>
      <c r="H70" s="170">
        <v>1465.0525100199998</v>
      </c>
      <c r="I70" s="170">
        <v>973.80903884999987</v>
      </c>
      <c r="J70" s="170">
        <v>719.21011857999997</v>
      </c>
      <c r="K70" s="160"/>
      <c r="L70" s="170">
        <f t="shared" si="0"/>
        <v>49.091081286238804</v>
      </c>
      <c r="M70" s="170">
        <f t="shared" si="1"/>
        <v>73.855354580538361</v>
      </c>
      <c r="O70" s="292">
        <f t="shared" si="2"/>
        <v>49.091081286238804</v>
      </c>
      <c r="P70" s="292">
        <f t="shared" si="3"/>
        <v>73.855354580538361</v>
      </c>
      <c r="Q70" s="292" t="str">
        <f t="shared" si="4"/>
        <v>si</v>
      </c>
      <c r="R70" s="292" t="str">
        <f t="shared" si="5"/>
        <v>si</v>
      </c>
      <c r="S70" s="292"/>
      <c r="T70" s="293">
        <f t="shared" si="6"/>
        <v>0</v>
      </c>
      <c r="U70" s="293">
        <f t="shared" si="7"/>
        <v>0</v>
      </c>
      <c r="V70" s="227"/>
      <c r="W70" s="113">
        <f t="shared" si="8"/>
        <v>-491.24347116999991</v>
      </c>
      <c r="X70" s="113">
        <f t="shared" si="9"/>
        <v>-254.59892026999989</v>
      </c>
    </row>
    <row r="71" spans="1:24" ht="12.75" customHeight="1">
      <c r="A71" s="157"/>
      <c r="B71" s="157"/>
      <c r="C71" s="157"/>
      <c r="D71" s="156"/>
      <c r="E71" s="155" t="s">
        <v>647</v>
      </c>
      <c r="F71" s="155"/>
      <c r="G71" s="170">
        <v>49.392054999999999</v>
      </c>
      <c r="H71" s="170">
        <v>33.38863327</v>
      </c>
      <c r="I71" s="170">
        <v>33.043127720000001</v>
      </c>
      <c r="J71" s="170">
        <v>32.870750149999999</v>
      </c>
      <c r="K71" s="160"/>
      <c r="L71" s="170">
        <f t="shared" si="0"/>
        <v>98.448923872348729</v>
      </c>
      <c r="M71" s="170">
        <f t="shared" si="1"/>
        <v>99.478325503987733</v>
      </c>
      <c r="O71" s="292">
        <f t="shared" si="2"/>
        <v>98.448923872348729</v>
      </c>
      <c r="P71" s="292">
        <f t="shared" si="3"/>
        <v>99.478325503987733</v>
      </c>
      <c r="Q71" s="292" t="str">
        <f t="shared" si="4"/>
        <v>si</v>
      </c>
      <c r="R71" s="292" t="str">
        <f t="shared" si="5"/>
        <v>si</v>
      </c>
      <c r="S71" s="292"/>
      <c r="T71" s="293">
        <f t="shared" si="6"/>
        <v>0</v>
      </c>
      <c r="U71" s="293">
        <f t="shared" si="7"/>
        <v>0</v>
      </c>
      <c r="V71" s="227"/>
      <c r="W71" s="113">
        <f t="shared" si="8"/>
        <v>-0.34550554999999861</v>
      </c>
      <c r="X71" s="113">
        <f t="shared" si="9"/>
        <v>-0.17237757000000187</v>
      </c>
    </row>
    <row r="72" spans="1:24" ht="12.75" customHeight="1">
      <c r="A72" s="157"/>
      <c r="B72" s="157"/>
      <c r="C72" s="157"/>
      <c r="D72" s="156"/>
      <c r="E72" s="155" t="s">
        <v>646</v>
      </c>
      <c r="F72" s="155"/>
      <c r="G72" s="170">
        <v>1110.8420619999999</v>
      </c>
      <c r="H72" s="170">
        <v>431.02340776999995</v>
      </c>
      <c r="I72" s="170">
        <v>324.52536481999999</v>
      </c>
      <c r="J72" s="170">
        <v>282.92638049999999</v>
      </c>
      <c r="K72" s="160"/>
      <c r="L72" s="170">
        <f t="shared" ref="L72:L135" si="10">IFERROR(+J72/H72*100,"n.a")</f>
        <v>65.640606844019345</v>
      </c>
      <c r="M72" s="170">
        <f t="shared" ref="M72:M135" si="11">IFERROR(+J72/I72*100,"n.a.")</f>
        <v>87.181592310026943</v>
      </c>
      <c r="O72" s="292">
        <f t="shared" si="2"/>
        <v>65.640606844019345</v>
      </c>
      <c r="P72" s="292">
        <f t="shared" si="3"/>
        <v>87.181592310026943</v>
      </c>
      <c r="Q72" s="292" t="str">
        <f t="shared" si="4"/>
        <v>si</v>
      </c>
      <c r="R72" s="292" t="str">
        <f t="shared" si="5"/>
        <v>si</v>
      </c>
      <c r="S72" s="292"/>
      <c r="T72" s="293">
        <f t="shared" si="6"/>
        <v>0</v>
      </c>
      <c r="U72" s="293">
        <f t="shared" si="7"/>
        <v>0</v>
      </c>
      <c r="V72" s="227"/>
      <c r="W72" s="113">
        <f t="shared" si="8"/>
        <v>-106.49804294999996</v>
      </c>
      <c r="X72" s="113">
        <f t="shared" si="9"/>
        <v>-41.59898432</v>
      </c>
    </row>
    <row r="73" spans="1:24" ht="12.75" customHeight="1">
      <c r="A73" s="157"/>
      <c r="B73" s="157"/>
      <c r="C73" s="157"/>
      <c r="D73" s="157" t="s">
        <v>645</v>
      </c>
      <c r="E73" s="152"/>
      <c r="F73" s="152"/>
      <c r="G73" s="317">
        <v>5331.952131</v>
      </c>
      <c r="H73" s="151">
        <v>4423.8201097300016</v>
      </c>
      <c r="I73" s="151">
        <v>3792.25136952</v>
      </c>
      <c r="J73" s="151">
        <v>3780.3578704699999</v>
      </c>
      <c r="K73" s="169"/>
      <c r="L73" s="151">
        <f t="shared" si="10"/>
        <v>85.454602056608621</v>
      </c>
      <c r="M73" s="151">
        <f t="shared" si="11"/>
        <v>99.686373663265215</v>
      </c>
      <c r="O73" s="292">
        <f t="shared" ref="O73:O136" si="12">IFERROR(J73/H73*100,"n.a.")</f>
        <v>85.454602056608621</v>
      </c>
      <c r="P73" s="292">
        <f t="shared" ref="P73:P136" si="13">IFERROR(J73/I73*100,"n.a.")</f>
        <v>99.686373663265215</v>
      </c>
      <c r="Q73" s="292" t="str">
        <f t="shared" ref="Q73:Q136" si="14">IF(O73=L73,"si","no")</f>
        <v>si</v>
      </c>
      <c r="R73" s="292" t="str">
        <f t="shared" ref="R73:R136" si="15">IF(P73=M73,"si","no")</f>
        <v>si</v>
      </c>
      <c r="S73" s="292"/>
      <c r="T73" s="293">
        <f t="shared" ref="T73:T136" si="16">((J73/H73)*100)-L73</f>
        <v>0</v>
      </c>
      <c r="U73" s="293">
        <f t="shared" ref="U73:U136" si="17">((J73/I73)*100)-M73</f>
        <v>0</v>
      </c>
      <c r="V73" s="227"/>
      <c r="W73" s="113">
        <f t="shared" ref="W73:W136" si="18">+I73-H73</f>
        <v>-631.56874021000158</v>
      </c>
      <c r="X73" s="113">
        <f t="shared" ref="X73:X136" si="19">J73-I73</f>
        <v>-11.893499050000173</v>
      </c>
    </row>
    <row r="74" spans="1:24" ht="12.75" customHeight="1">
      <c r="A74" s="157"/>
      <c r="B74" s="157"/>
      <c r="C74" s="157"/>
      <c r="D74" s="156"/>
      <c r="E74" s="155" t="s">
        <v>644</v>
      </c>
      <c r="F74" s="155"/>
      <c r="G74" s="170">
        <v>525</v>
      </c>
      <c r="H74" s="170">
        <v>112.36287312</v>
      </c>
      <c r="I74" s="170">
        <v>107.89451154000001</v>
      </c>
      <c r="J74" s="170">
        <v>107.69889954000001</v>
      </c>
      <c r="K74" s="160"/>
      <c r="L74" s="170">
        <f t="shared" si="10"/>
        <v>95.849186256550226</v>
      </c>
      <c r="M74" s="170">
        <f t="shared" si="11"/>
        <v>99.818700694587719</v>
      </c>
      <c r="O74" s="292">
        <f t="shared" si="12"/>
        <v>95.849186256550226</v>
      </c>
      <c r="P74" s="292">
        <f t="shared" si="13"/>
        <v>99.818700694587719</v>
      </c>
      <c r="Q74" s="292" t="str">
        <f t="shared" si="14"/>
        <v>si</v>
      </c>
      <c r="R74" s="292" t="str">
        <f t="shared" si="15"/>
        <v>si</v>
      </c>
      <c r="S74" s="292"/>
      <c r="T74" s="293">
        <f t="shared" si="16"/>
        <v>0</v>
      </c>
      <c r="U74" s="293">
        <f t="shared" si="17"/>
        <v>0</v>
      </c>
      <c r="V74" s="227"/>
      <c r="W74" s="113">
        <f t="shared" si="18"/>
        <v>-4.4683615799999927</v>
      </c>
      <c r="X74" s="113">
        <f t="shared" si="19"/>
        <v>-0.19561199999999701</v>
      </c>
    </row>
    <row r="75" spans="1:24" ht="12.75" customHeight="1">
      <c r="A75" s="157"/>
      <c r="B75" s="157"/>
      <c r="C75" s="157"/>
      <c r="D75" s="157" t="s">
        <v>371</v>
      </c>
      <c r="E75" s="152"/>
      <c r="F75" s="152"/>
      <c r="G75" s="171">
        <v>8039.5184170000002</v>
      </c>
      <c r="H75" s="171">
        <v>5227.5557467199997</v>
      </c>
      <c r="I75" s="171">
        <v>5166.5163804299991</v>
      </c>
      <c r="J75" s="171">
        <v>5134.2886717900019</v>
      </c>
      <c r="K75" s="171"/>
      <c r="L75" s="171">
        <f t="shared" si="10"/>
        <v>98.2158569042804</v>
      </c>
      <c r="M75" s="171">
        <f t="shared" si="11"/>
        <v>99.376219752983445</v>
      </c>
      <c r="O75" s="292">
        <f t="shared" si="12"/>
        <v>98.2158569042804</v>
      </c>
      <c r="P75" s="292">
        <f t="shared" si="13"/>
        <v>99.376219752983445</v>
      </c>
      <c r="Q75" s="292" t="str">
        <f t="shared" si="14"/>
        <v>si</v>
      </c>
      <c r="R75" s="292" t="str">
        <f t="shared" si="15"/>
        <v>si</v>
      </c>
      <c r="S75" s="292"/>
      <c r="T75" s="293">
        <f t="shared" si="16"/>
        <v>0</v>
      </c>
      <c r="U75" s="293">
        <f t="shared" si="17"/>
        <v>0</v>
      </c>
      <c r="V75" s="227"/>
      <c r="W75" s="113">
        <f t="shared" si="18"/>
        <v>-61.039366290000544</v>
      </c>
      <c r="X75" s="113">
        <f t="shared" si="19"/>
        <v>-32.227708639997218</v>
      </c>
    </row>
    <row r="76" spans="1:24" ht="12.75" customHeight="1">
      <c r="A76" s="157"/>
      <c r="B76" s="157"/>
      <c r="C76" s="157"/>
      <c r="D76" s="156"/>
      <c r="E76" s="155" t="s">
        <v>643</v>
      </c>
      <c r="F76" s="155"/>
      <c r="G76" s="170">
        <v>505.15015299999999</v>
      </c>
      <c r="H76" s="170">
        <v>320.46752968000015</v>
      </c>
      <c r="I76" s="170">
        <v>319.42912357000012</v>
      </c>
      <c r="J76" s="170">
        <v>317.75784483000001</v>
      </c>
      <c r="K76" s="160"/>
      <c r="L76" s="170">
        <f t="shared" si="10"/>
        <v>99.154458845579185</v>
      </c>
      <c r="M76" s="170">
        <f t="shared" si="11"/>
        <v>99.47679199650878</v>
      </c>
      <c r="O76" s="292">
        <f t="shared" si="12"/>
        <v>99.154458845579185</v>
      </c>
      <c r="P76" s="292">
        <f t="shared" si="13"/>
        <v>99.47679199650878</v>
      </c>
      <c r="Q76" s="292" t="str">
        <f t="shared" si="14"/>
        <v>si</v>
      </c>
      <c r="R76" s="292" t="str">
        <f t="shared" si="15"/>
        <v>si</v>
      </c>
      <c r="S76" s="292"/>
      <c r="T76" s="293">
        <f t="shared" si="16"/>
        <v>0</v>
      </c>
      <c r="U76" s="293">
        <f t="shared" si="17"/>
        <v>0</v>
      </c>
      <c r="V76" s="227"/>
      <c r="W76" s="113">
        <f t="shared" si="18"/>
        <v>-1.0384061100000395</v>
      </c>
      <c r="X76" s="113">
        <f t="shared" si="19"/>
        <v>-1.6712787400001048</v>
      </c>
    </row>
    <row r="77" spans="1:24" ht="12.75" customHeight="1">
      <c r="A77" s="157"/>
      <c r="B77" s="157"/>
      <c r="C77" s="157"/>
      <c r="D77" s="156"/>
      <c r="E77" s="155" t="s">
        <v>642</v>
      </c>
      <c r="F77" s="155"/>
      <c r="G77" s="170">
        <v>4134.5692140000001</v>
      </c>
      <c r="H77" s="170">
        <v>2002.9123345400003</v>
      </c>
      <c r="I77" s="170">
        <v>1999.4508505800002</v>
      </c>
      <c r="J77" s="170">
        <v>1991.1751203000001</v>
      </c>
      <c r="K77" s="160"/>
      <c r="L77" s="170">
        <f t="shared" si="10"/>
        <v>99.41399261277725</v>
      </c>
      <c r="M77" s="170">
        <f t="shared" si="11"/>
        <v>99.586099839483452</v>
      </c>
      <c r="O77" s="292">
        <f t="shared" si="12"/>
        <v>99.41399261277725</v>
      </c>
      <c r="P77" s="292">
        <f t="shared" si="13"/>
        <v>99.586099839483452</v>
      </c>
      <c r="Q77" s="292" t="str">
        <f t="shared" si="14"/>
        <v>si</v>
      </c>
      <c r="R77" s="292" t="str">
        <f t="shared" si="15"/>
        <v>si</v>
      </c>
      <c r="S77" s="292"/>
      <c r="T77" s="293">
        <f t="shared" si="16"/>
        <v>0</v>
      </c>
      <c r="U77" s="293">
        <f t="shared" si="17"/>
        <v>0</v>
      </c>
      <c r="V77" s="227"/>
      <c r="W77" s="113">
        <f t="shared" si="18"/>
        <v>-3.4614839600001233</v>
      </c>
      <c r="X77" s="113">
        <f t="shared" si="19"/>
        <v>-8.2757302800000616</v>
      </c>
    </row>
    <row r="78" spans="1:24" ht="12.75" customHeight="1">
      <c r="A78" s="157"/>
      <c r="B78" s="157"/>
      <c r="C78" s="157"/>
      <c r="D78" s="156"/>
      <c r="E78" s="155" t="s">
        <v>641</v>
      </c>
      <c r="F78" s="155"/>
      <c r="G78" s="170">
        <v>157.00895700000001</v>
      </c>
      <c r="H78" s="170">
        <v>0.24571498999999999</v>
      </c>
      <c r="I78" s="170">
        <v>0</v>
      </c>
      <c r="J78" s="170">
        <v>0</v>
      </c>
      <c r="K78" s="160"/>
      <c r="L78" s="170">
        <f t="shared" si="10"/>
        <v>0</v>
      </c>
      <c r="M78" s="170" t="str">
        <f t="shared" si="11"/>
        <v>n.a.</v>
      </c>
      <c r="O78" s="292">
        <f t="shared" si="12"/>
        <v>0</v>
      </c>
      <c r="P78" s="292" t="str">
        <f t="shared" si="13"/>
        <v>n.a.</v>
      </c>
      <c r="Q78" s="292" t="str">
        <f t="shared" si="14"/>
        <v>si</v>
      </c>
      <c r="R78" s="292" t="str">
        <f t="shared" si="15"/>
        <v>si</v>
      </c>
      <c r="S78" s="292"/>
      <c r="T78" s="293">
        <f t="shared" si="16"/>
        <v>0</v>
      </c>
      <c r="U78" s="293" t="e">
        <f t="shared" si="17"/>
        <v>#DIV/0!</v>
      </c>
      <c r="V78" s="227"/>
      <c r="W78" s="113">
        <f t="shared" si="18"/>
        <v>-0.24571498999999999</v>
      </c>
      <c r="X78" s="113">
        <f t="shared" si="19"/>
        <v>0</v>
      </c>
    </row>
    <row r="79" spans="1:24" ht="12.75" customHeight="1">
      <c r="A79" s="157"/>
      <c r="B79" s="157"/>
      <c r="C79" s="157"/>
      <c r="D79" s="156"/>
      <c r="E79" s="155" t="s">
        <v>640</v>
      </c>
      <c r="F79" s="155"/>
      <c r="G79" s="315">
        <v>168.996759</v>
      </c>
      <c r="H79" s="315">
        <v>191.73849329000001</v>
      </c>
      <c r="I79" s="170">
        <v>146.31387415</v>
      </c>
      <c r="J79" s="170">
        <v>146.24941440000001</v>
      </c>
      <c r="K79" s="160"/>
      <c r="L79" s="170">
        <f t="shared" si="10"/>
        <v>76.275458250733806</v>
      </c>
      <c r="M79" s="170">
        <f t="shared" si="11"/>
        <v>99.955944198474356</v>
      </c>
      <c r="O79" s="292">
        <f t="shared" si="12"/>
        <v>76.275458250733806</v>
      </c>
      <c r="P79" s="292">
        <f t="shared" si="13"/>
        <v>99.955944198474356</v>
      </c>
      <c r="Q79" s="292" t="str">
        <f t="shared" si="14"/>
        <v>si</v>
      </c>
      <c r="R79" s="292" t="str">
        <f t="shared" si="15"/>
        <v>si</v>
      </c>
      <c r="S79" s="292"/>
      <c r="T79" s="293">
        <f t="shared" si="16"/>
        <v>0</v>
      </c>
      <c r="U79" s="293">
        <f t="shared" si="17"/>
        <v>0</v>
      </c>
      <c r="V79" s="227"/>
      <c r="W79" s="113">
        <f t="shared" si="18"/>
        <v>-45.424619140000004</v>
      </c>
      <c r="X79" s="113">
        <f t="shared" si="19"/>
        <v>-6.4459749999997484E-2</v>
      </c>
    </row>
    <row r="80" spans="1:24" ht="12.75" customHeight="1">
      <c r="A80" s="157"/>
      <c r="B80" s="157"/>
      <c r="C80" s="157"/>
      <c r="D80" s="156"/>
      <c r="E80" s="155" t="s">
        <v>639</v>
      </c>
      <c r="F80" s="155"/>
      <c r="G80" s="315">
        <v>1271.9446029999999</v>
      </c>
      <c r="H80" s="315">
        <v>1453.6753883599999</v>
      </c>
      <c r="I80" s="170">
        <v>1451.38588736</v>
      </c>
      <c r="J80" s="170">
        <v>1438.6776640999999</v>
      </c>
      <c r="K80" s="160"/>
      <c r="L80" s="170">
        <f t="shared" si="10"/>
        <v>98.968289318228045</v>
      </c>
      <c r="M80" s="170">
        <f t="shared" si="11"/>
        <v>99.124407687116502</v>
      </c>
      <c r="O80" s="292">
        <f t="shared" si="12"/>
        <v>98.968289318228045</v>
      </c>
      <c r="P80" s="292">
        <f t="shared" si="13"/>
        <v>99.124407687116502</v>
      </c>
      <c r="Q80" s="292" t="str">
        <f t="shared" si="14"/>
        <v>si</v>
      </c>
      <c r="R80" s="292" t="str">
        <f t="shared" si="15"/>
        <v>si</v>
      </c>
      <c r="S80" s="292"/>
      <c r="T80" s="293">
        <f t="shared" si="16"/>
        <v>0</v>
      </c>
      <c r="U80" s="293">
        <f t="shared" si="17"/>
        <v>0</v>
      </c>
      <c r="V80" s="227"/>
      <c r="W80" s="113">
        <f t="shared" si="18"/>
        <v>-2.2895009999999729</v>
      </c>
      <c r="X80" s="113">
        <f t="shared" si="19"/>
        <v>-12.708223260000068</v>
      </c>
    </row>
    <row r="81" spans="1:24" ht="12.75" customHeight="1">
      <c r="A81" s="157"/>
      <c r="B81" s="157"/>
      <c r="C81" s="157"/>
      <c r="D81" s="156"/>
      <c r="E81" s="155" t="s">
        <v>638</v>
      </c>
      <c r="F81" s="155"/>
      <c r="G81" s="170">
        <v>191.07502099999999</v>
      </c>
      <c r="H81" s="170">
        <v>121.97229659999999</v>
      </c>
      <c r="I81" s="170">
        <v>121.24691844</v>
      </c>
      <c r="J81" s="170">
        <v>121.08271764</v>
      </c>
      <c r="K81" s="160"/>
      <c r="L81" s="170">
        <f t="shared" si="10"/>
        <v>99.270671304224663</v>
      </c>
      <c r="M81" s="170">
        <f t="shared" si="11"/>
        <v>99.86457321793192</v>
      </c>
      <c r="O81" s="292">
        <f t="shared" si="12"/>
        <v>99.270671304224663</v>
      </c>
      <c r="P81" s="292">
        <f t="shared" si="13"/>
        <v>99.86457321793192</v>
      </c>
      <c r="Q81" s="292" t="str">
        <f t="shared" si="14"/>
        <v>si</v>
      </c>
      <c r="R81" s="292" t="str">
        <f t="shared" si="15"/>
        <v>si</v>
      </c>
      <c r="S81" s="292"/>
      <c r="T81" s="293">
        <f t="shared" si="16"/>
        <v>0</v>
      </c>
      <c r="U81" s="293">
        <f t="shared" si="17"/>
        <v>0</v>
      </c>
      <c r="V81" s="227"/>
      <c r="W81" s="113">
        <f t="shared" si="18"/>
        <v>-0.72537815999999111</v>
      </c>
      <c r="X81" s="113">
        <f t="shared" si="19"/>
        <v>-0.16420080000000326</v>
      </c>
    </row>
    <row r="82" spans="1:24" ht="12.75" customHeight="1">
      <c r="A82" s="157"/>
      <c r="B82" s="157"/>
      <c r="C82" s="157"/>
      <c r="D82" s="156"/>
      <c r="E82" s="155" t="s">
        <v>637</v>
      </c>
      <c r="F82" s="155"/>
      <c r="G82" s="315">
        <v>628.03583000000003</v>
      </c>
      <c r="H82" s="170">
        <v>575.75168444000008</v>
      </c>
      <c r="I82" s="170">
        <v>575.75168444000008</v>
      </c>
      <c r="J82" s="170">
        <v>572.23775317000013</v>
      </c>
      <c r="K82" s="173"/>
      <c r="L82" s="170">
        <f t="shared" si="10"/>
        <v>99.38967937654968</v>
      </c>
      <c r="M82" s="170">
        <f t="shared" si="11"/>
        <v>99.38967937654968</v>
      </c>
      <c r="O82" s="292">
        <f t="shared" si="12"/>
        <v>99.38967937654968</v>
      </c>
      <c r="P82" s="292">
        <f t="shared" si="13"/>
        <v>99.38967937654968</v>
      </c>
      <c r="Q82" s="292" t="str">
        <f t="shared" si="14"/>
        <v>si</v>
      </c>
      <c r="R82" s="292" t="str">
        <f t="shared" si="15"/>
        <v>si</v>
      </c>
      <c r="S82" s="292"/>
      <c r="T82" s="293">
        <f t="shared" si="16"/>
        <v>0</v>
      </c>
      <c r="U82" s="293">
        <f t="shared" si="17"/>
        <v>0</v>
      </c>
      <c r="V82" s="227"/>
      <c r="W82" s="113">
        <f t="shared" si="18"/>
        <v>0</v>
      </c>
      <c r="X82" s="113">
        <f t="shared" si="19"/>
        <v>-3.5139312699999437</v>
      </c>
    </row>
    <row r="83" spans="1:24" ht="12.75" customHeight="1">
      <c r="A83" s="153"/>
      <c r="B83" s="157"/>
      <c r="C83" s="157"/>
      <c r="D83" s="156"/>
      <c r="E83" s="155" t="s">
        <v>636</v>
      </c>
      <c r="F83" s="155"/>
      <c r="G83" s="161">
        <v>678.03583000000003</v>
      </c>
      <c r="H83" s="170">
        <v>521.62603778000005</v>
      </c>
      <c r="I83" s="170">
        <v>520.90275224000004</v>
      </c>
      <c r="J83" s="170">
        <v>515.52357174999997</v>
      </c>
      <c r="K83" s="160"/>
      <c r="L83" s="170">
        <f t="shared" si="10"/>
        <v>98.830107090517998</v>
      </c>
      <c r="M83" s="170">
        <f t="shared" si="11"/>
        <v>98.967334983954615</v>
      </c>
      <c r="O83" s="292">
        <f t="shared" si="12"/>
        <v>98.830107090517998</v>
      </c>
      <c r="P83" s="292">
        <f t="shared" si="13"/>
        <v>98.967334983954615</v>
      </c>
      <c r="Q83" s="292" t="str">
        <f t="shared" si="14"/>
        <v>si</v>
      </c>
      <c r="R83" s="292" t="str">
        <f t="shared" si="15"/>
        <v>si</v>
      </c>
      <c r="S83" s="292"/>
      <c r="T83" s="293">
        <f t="shared" si="16"/>
        <v>0</v>
      </c>
      <c r="U83" s="293">
        <f t="shared" si="17"/>
        <v>0</v>
      </c>
      <c r="V83" s="227"/>
      <c r="W83" s="113">
        <f t="shared" si="18"/>
        <v>-0.72328554000000622</v>
      </c>
      <c r="X83" s="113">
        <f t="shared" si="19"/>
        <v>-5.379180490000067</v>
      </c>
    </row>
    <row r="84" spans="1:24" ht="12.75" customHeight="1">
      <c r="A84" s="153"/>
      <c r="B84" s="157"/>
      <c r="C84" s="157"/>
      <c r="D84" s="156"/>
      <c r="E84" s="155" t="s">
        <v>635</v>
      </c>
      <c r="F84" s="155"/>
      <c r="G84" s="170">
        <v>304.70204999999999</v>
      </c>
      <c r="H84" s="170">
        <v>39.166267040000001</v>
      </c>
      <c r="I84" s="170">
        <v>32.035289649999996</v>
      </c>
      <c r="J84" s="170">
        <v>31.5845856</v>
      </c>
      <c r="K84" s="160"/>
      <c r="L84" s="170">
        <f t="shared" si="10"/>
        <v>80.642317961380058</v>
      </c>
      <c r="M84" s="170">
        <f t="shared" si="11"/>
        <v>98.593101373753328</v>
      </c>
      <c r="O84" s="292">
        <f t="shared" si="12"/>
        <v>80.642317961380058</v>
      </c>
      <c r="P84" s="292">
        <f t="shared" si="13"/>
        <v>98.593101373753328</v>
      </c>
      <c r="Q84" s="292" t="str">
        <f t="shared" si="14"/>
        <v>si</v>
      </c>
      <c r="R84" s="292" t="str">
        <f t="shared" si="15"/>
        <v>si</v>
      </c>
      <c r="S84" s="292"/>
      <c r="T84" s="293">
        <f t="shared" si="16"/>
        <v>0</v>
      </c>
      <c r="U84" s="293">
        <f t="shared" si="17"/>
        <v>0</v>
      </c>
      <c r="V84" s="227"/>
      <c r="W84" s="113">
        <f t="shared" si="18"/>
        <v>-7.1309773900000053</v>
      </c>
      <c r="X84" s="113">
        <f t="shared" si="19"/>
        <v>-0.45070404999999525</v>
      </c>
    </row>
    <row r="85" spans="1:24" ht="12.75" customHeight="1">
      <c r="A85" s="153"/>
      <c r="B85" s="157"/>
      <c r="C85" s="152" t="s">
        <v>634</v>
      </c>
      <c r="D85" s="152"/>
      <c r="E85" s="152"/>
      <c r="F85" s="152"/>
      <c r="G85" s="171">
        <v>3104.0922740000001</v>
      </c>
      <c r="H85" s="171">
        <v>1881.0859144460021</v>
      </c>
      <c r="I85" s="171">
        <v>1547.312282746002</v>
      </c>
      <c r="J85" s="171">
        <v>1546.9120522460018</v>
      </c>
      <c r="K85" s="168"/>
      <c r="L85" s="171">
        <f t="shared" si="10"/>
        <v>82.235055845473298</v>
      </c>
      <c r="M85" s="171">
        <f t="shared" si="11"/>
        <v>99.974133825184282</v>
      </c>
      <c r="O85" s="292">
        <f t="shared" si="12"/>
        <v>82.235055845473298</v>
      </c>
      <c r="P85" s="292">
        <f t="shared" si="13"/>
        <v>99.974133825184282</v>
      </c>
      <c r="Q85" s="292" t="str">
        <f t="shared" si="14"/>
        <v>si</v>
      </c>
      <c r="R85" s="292" t="str">
        <f t="shared" si="15"/>
        <v>si</v>
      </c>
      <c r="S85" s="292"/>
      <c r="T85" s="293">
        <f t="shared" si="16"/>
        <v>0</v>
      </c>
      <c r="U85" s="293">
        <f t="shared" si="17"/>
        <v>0</v>
      </c>
      <c r="V85" s="227"/>
      <c r="W85" s="113">
        <f t="shared" si="18"/>
        <v>-333.77363170000012</v>
      </c>
      <c r="X85" s="113">
        <f t="shared" si="19"/>
        <v>-0.40023050000013427</v>
      </c>
    </row>
    <row r="86" spans="1:24" ht="12.75" customHeight="1">
      <c r="A86" s="153"/>
      <c r="B86" s="157"/>
      <c r="C86" s="157"/>
      <c r="D86" s="156" t="s">
        <v>55</v>
      </c>
      <c r="E86" s="155"/>
      <c r="F86" s="155"/>
      <c r="G86" s="170">
        <v>205.16002</v>
      </c>
      <c r="H86" s="170">
        <v>144.67806580000001</v>
      </c>
      <c r="I86" s="170">
        <v>143.3876234</v>
      </c>
      <c r="J86" s="170">
        <v>143.3876234</v>
      </c>
      <c r="K86" s="160"/>
      <c r="L86" s="170">
        <f t="shared" si="10"/>
        <v>99.108059405643488</v>
      </c>
      <c r="M86" s="170">
        <f t="shared" si="11"/>
        <v>100</v>
      </c>
      <c r="O86" s="292">
        <f t="shared" si="12"/>
        <v>99.108059405643488</v>
      </c>
      <c r="P86" s="292">
        <f t="shared" si="13"/>
        <v>100</v>
      </c>
      <c r="Q86" s="292" t="str">
        <f t="shared" si="14"/>
        <v>si</v>
      </c>
      <c r="R86" s="292" t="str">
        <f t="shared" si="15"/>
        <v>si</v>
      </c>
      <c r="S86" s="292"/>
      <c r="T86" s="293">
        <f t="shared" si="16"/>
        <v>0</v>
      </c>
      <c r="U86" s="293">
        <f t="shared" si="17"/>
        <v>0</v>
      </c>
      <c r="V86" s="227"/>
      <c r="W86" s="113">
        <f t="shared" si="18"/>
        <v>-1.2904424000000176</v>
      </c>
      <c r="X86" s="113">
        <f t="shared" si="19"/>
        <v>0</v>
      </c>
    </row>
    <row r="87" spans="1:24" ht="12.75" customHeight="1">
      <c r="A87" s="153"/>
      <c r="B87" s="157"/>
      <c r="C87" s="157"/>
      <c r="D87" s="156" t="s">
        <v>56</v>
      </c>
      <c r="E87" s="155"/>
      <c r="F87" s="155"/>
      <c r="G87" s="170">
        <v>2432.7675009999998</v>
      </c>
      <c r="H87" s="170">
        <v>1280.9313557200021</v>
      </c>
      <c r="I87" s="170">
        <v>1243.3202515300025</v>
      </c>
      <c r="J87" s="170">
        <v>1242.9200210300023</v>
      </c>
      <c r="K87" s="160"/>
      <c r="L87" s="170">
        <f t="shared" si="10"/>
        <v>97.032523677380524</v>
      </c>
      <c r="M87" s="170">
        <f t="shared" si="11"/>
        <v>99.967809540662785</v>
      </c>
      <c r="O87" s="292">
        <f t="shared" si="12"/>
        <v>97.032523677380524</v>
      </c>
      <c r="P87" s="292">
        <f t="shared" si="13"/>
        <v>99.967809540662785</v>
      </c>
      <c r="Q87" s="292" t="str">
        <f t="shared" si="14"/>
        <v>si</v>
      </c>
      <c r="R87" s="292" t="str">
        <f t="shared" si="15"/>
        <v>si</v>
      </c>
      <c r="S87" s="292"/>
      <c r="T87" s="293">
        <f t="shared" si="16"/>
        <v>0</v>
      </c>
      <c r="U87" s="293">
        <f t="shared" si="17"/>
        <v>0</v>
      </c>
      <c r="V87" s="227"/>
      <c r="W87" s="113">
        <f t="shared" si="18"/>
        <v>-37.611104189999651</v>
      </c>
      <c r="X87" s="113">
        <f t="shared" si="19"/>
        <v>-0.40023050000013427</v>
      </c>
    </row>
    <row r="88" spans="1:24" ht="12.75" customHeight="1">
      <c r="A88" s="157"/>
      <c r="B88" s="153"/>
      <c r="C88" s="157"/>
      <c r="D88" s="156" t="s">
        <v>633</v>
      </c>
      <c r="E88" s="155"/>
      <c r="F88" s="155"/>
      <c r="G88" s="172">
        <v>466.16475300000002</v>
      </c>
      <c r="H88" s="172">
        <v>455.47649292599999</v>
      </c>
      <c r="I88" s="172">
        <v>160.60440781599999</v>
      </c>
      <c r="J88" s="172">
        <v>160.60440781599999</v>
      </c>
      <c r="K88" s="172"/>
      <c r="L88" s="172">
        <f t="shared" si="10"/>
        <v>35.260745682893663</v>
      </c>
      <c r="M88" s="172">
        <f t="shared" si="11"/>
        <v>100</v>
      </c>
      <c r="O88" s="292">
        <f t="shared" si="12"/>
        <v>35.260745682893663</v>
      </c>
      <c r="P88" s="292">
        <f t="shared" si="13"/>
        <v>100</v>
      </c>
      <c r="Q88" s="292" t="str">
        <f t="shared" si="14"/>
        <v>si</v>
      </c>
      <c r="R88" s="292" t="str">
        <f t="shared" si="15"/>
        <v>si</v>
      </c>
      <c r="S88" s="292"/>
      <c r="T88" s="293">
        <f t="shared" si="16"/>
        <v>0</v>
      </c>
      <c r="U88" s="293">
        <f t="shared" si="17"/>
        <v>0</v>
      </c>
      <c r="V88" s="227"/>
      <c r="W88" s="113">
        <f t="shared" si="18"/>
        <v>-294.87208511</v>
      </c>
      <c r="X88" s="113">
        <f t="shared" si="19"/>
        <v>0</v>
      </c>
    </row>
    <row r="89" spans="1:24" ht="12.75" customHeight="1">
      <c r="A89" s="153"/>
      <c r="B89" s="153"/>
      <c r="C89" s="152" t="s">
        <v>632</v>
      </c>
      <c r="D89" s="152"/>
      <c r="E89" s="152"/>
      <c r="F89" s="152"/>
      <c r="G89" s="151">
        <v>175.543589</v>
      </c>
      <c r="H89" s="151">
        <v>75.543588999999997</v>
      </c>
      <c r="I89" s="151">
        <v>40.434871999999999</v>
      </c>
      <c r="J89" s="151">
        <v>40.282167000000001</v>
      </c>
      <c r="K89" s="151"/>
      <c r="L89" s="151">
        <f t="shared" si="10"/>
        <v>53.323078150284864</v>
      </c>
      <c r="M89" s="151">
        <f t="shared" si="11"/>
        <v>99.622343308023829</v>
      </c>
      <c r="O89" s="292">
        <f t="shared" si="12"/>
        <v>53.323078150284864</v>
      </c>
      <c r="P89" s="292">
        <f t="shared" si="13"/>
        <v>99.622343308023829</v>
      </c>
      <c r="Q89" s="292" t="str">
        <f t="shared" si="14"/>
        <v>si</v>
      </c>
      <c r="R89" s="292" t="str">
        <f t="shared" si="15"/>
        <v>si</v>
      </c>
      <c r="S89" s="292"/>
      <c r="T89" s="293">
        <f t="shared" si="16"/>
        <v>0</v>
      </c>
      <c r="U89" s="293">
        <f t="shared" si="17"/>
        <v>0</v>
      </c>
      <c r="V89" s="227"/>
      <c r="W89" s="113">
        <f t="shared" si="18"/>
        <v>-35.108716999999999</v>
      </c>
      <c r="X89" s="113">
        <f t="shared" si="19"/>
        <v>-0.15270499999999743</v>
      </c>
    </row>
    <row r="90" spans="1:24" ht="12.75" customHeight="1">
      <c r="A90" s="157"/>
      <c r="B90" s="157"/>
      <c r="C90" s="157"/>
      <c r="D90" s="156" t="s">
        <v>631</v>
      </c>
      <c r="E90" s="155"/>
      <c r="F90" s="155"/>
      <c r="G90" s="170">
        <v>175.543589</v>
      </c>
      <c r="H90" s="170">
        <v>75.543588999999997</v>
      </c>
      <c r="I90" s="170">
        <v>40.434871999999999</v>
      </c>
      <c r="J90" s="170">
        <v>40.282167000000001</v>
      </c>
      <c r="K90" s="170"/>
      <c r="L90" s="170">
        <f t="shared" si="10"/>
        <v>53.323078150284864</v>
      </c>
      <c r="M90" s="170">
        <f t="shared" si="11"/>
        <v>99.622343308023829</v>
      </c>
      <c r="O90" s="292">
        <f t="shared" si="12"/>
        <v>53.323078150284864</v>
      </c>
      <c r="P90" s="292">
        <f t="shared" si="13"/>
        <v>99.622343308023829</v>
      </c>
      <c r="Q90" s="292" t="str">
        <f t="shared" si="14"/>
        <v>si</v>
      </c>
      <c r="R90" s="292" t="str">
        <f t="shared" si="15"/>
        <v>si</v>
      </c>
      <c r="S90" s="292"/>
      <c r="T90" s="293">
        <f t="shared" si="16"/>
        <v>0</v>
      </c>
      <c r="U90" s="293">
        <f t="shared" si="17"/>
        <v>0</v>
      </c>
      <c r="V90" s="227"/>
      <c r="W90" s="113">
        <f t="shared" si="18"/>
        <v>-35.108716999999999</v>
      </c>
      <c r="X90" s="113">
        <f t="shared" si="19"/>
        <v>-0.15270499999999743</v>
      </c>
    </row>
    <row r="91" spans="1:24" ht="12.75" customHeight="1">
      <c r="A91" s="153"/>
      <c r="B91" s="157" t="s">
        <v>630</v>
      </c>
      <c r="C91" s="157"/>
      <c r="D91" s="157"/>
      <c r="E91" s="152"/>
      <c r="F91" s="152"/>
      <c r="G91" s="151">
        <v>391.74326269543195</v>
      </c>
      <c r="H91" s="151">
        <v>388.79268265484961</v>
      </c>
      <c r="I91" s="151">
        <v>343.06416663005695</v>
      </c>
      <c r="J91" s="151">
        <v>329.29743329235146</v>
      </c>
      <c r="K91" s="151"/>
      <c r="L91" s="151">
        <f t="shared" si="10"/>
        <v>84.697435930059669</v>
      </c>
      <c r="M91" s="151">
        <f t="shared" si="11"/>
        <v>95.987125827527535</v>
      </c>
      <c r="O91" s="292">
        <f t="shared" si="12"/>
        <v>84.697435930059669</v>
      </c>
      <c r="P91" s="292">
        <f t="shared" si="13"/>
        <v>95.987125827527535</v>
      </c>
      <c r="Q91" s="292" t="str">
        <f t="shared" si="14"/>
        <v>si</v>
      </c>
      <c r="R91" s="292" t="str">
        <f t="shared" si="15"/>
        <v>si</v>
      </c>
      <c r="S91" s="292"/>
      <c r="T91" s="293">
        <f t="shared" si="16"/>
        <v>0</v>
      </c>
      <c r="U91" s="293">
        <f t="shared" si="17"/>
        <v>0</v>
      </c>
      <c r="V91" s="227"/>
      <c r="W91" s="113">
        <f t="shared" si="18"/>
        <v>-45.728516024792668</v>
      </c>
      <c r="X91" s="113">
        <f t="shared" si="19"/>
        <v>-13.766733337705489</v>
      </c>
    </row>
    <row r="92" spans="1:24" ht="12.75" customHeight="1">
      <c r="A92" s="157"/>
      <c r="B92" s="153"/>
      <c r="C92" s="152" t="s">
        <v>528</v>
      </c>
      <c r="D92" s="152"/>
      <c r="E92" s="152"/>
      <c r="F92" s="152"/>
      <c r="G92" s="171">
        <v>231.8</v>
      </c>
      <c r="H92" s="171">
        <v>228.36935999999997</v>
      </c>
      <c r="I92" s="171">
        <v>223.34128819999998</v>
      </c>
      <c r="J92" s="171">
        <v>216.95824054999994</v>
      </c>
      <c r="K92" s="171"/>
      <c r="L92" s="171">
        <f t="shared" si="10"/>
        <v>95.003217835352331</v>
      </c>
      <c r="M92" s="171">
        <f t="shared" si="11"/>
        <v>97.142020760494546</v>
      </c>
      <c r="O92" s="292">
        <f t="shared" si="12"/>
        <v>95.003217835352331</v>
      </c>
      <c r="P92" s="292">
        <f t="shared" si="13"/>
        <v>97.142020760494546</v>
      </c>
      <c r="Q92" s="292" t="str">
        <f t="shared" si="14"/>
        <v>si</v>
      </c>
      <c r="R92" s="292" t="str">
        <f t="shared" si="15"/>
        <v>si</v>
      </c>
      <c r="S92" s="292"/>
      <c r="T92" s="293">
        <f t="shared" si="16"/>
        <v>0</v>
      </c>
      <c r="U92" s="293">
        <f t="shared" si="17"/>
        <v>0</v>
      </c>
      <c r="V92" s="227"/>
      <c r="W92" s="113">
        <f t="shared" si="18"/>
        <v>-5.0280717999999922</v>
      </c>
      <c r="X92" s="113">
        <f t="shared" si="19"/>
        <v>-6.3830476500000373</v>
      </c>
    </row>
    <row r="93" spans="1:24" ht="12.75" customHeight="1">
      <c r="A93" s="157"/>
      <c r="B93" s="157"/>
      <c r="C93" s="157"/>
      <c r="D93" s="156" t="s">
        <v>629</v>
      </c>
      <c r="E93" s="155"/>
      <c r="F93" s="155"/>
      <c r="G93" s="170">
        <v>231.8</v>
      </c>
      <c r="H93" s="170">
        <v>228.36935999999997</v>
      </c>
      <c r="I93" s="170">
        <v>223.34128819999998</v>
      </c>
      <c r="J93" s="170">
        <v>216.95824054999994</v>
      </c>
      <c r="K93" s="154"/>
      <c r="L93" s="170">
        <f t="shared" si="10"/>
        <v>95.003217835352331</v>
      </c>
      <c r="M93" s="170">
        <f t="shared" si="11"/>
        <v>97.142020760494546</v>
      </c>
      <c r="O93" s="292">
        <f t="shared" si="12"/>
        <v>95.003217835352331</v>
      </c>
      <c r="P93" s="292">
        <f t="shared" si="13"/>
        <v>97.142020760494546</v>
      </c>
      <c r="Q93" s="292" t="str">
        <f t="shared" si="14"/>
        <v>si</v>
      </c>
      <c r="R93" s="292" t="str">
        <f t="shared" si="15"/>
        <v>si</v>
      </c>
      <c r="S93" s="292"/>
      <c r="T93" s="293">
        <f t="shared" si="16"/>
        <v>0</v>
      </c>
      <c r="U93" s="293">
        <f t="shared" si="17"/>
        <v>0</v>
      </c>
      <c r="V93" s="227"/>
      <c r="W93" s="113">
        <f t="shared" si="18"/>
        <v>-5.0280717999999922</v>
      </c>
      <c r="X93" s="113">
        <f t="shared" si="19"/>
        <v>-6.3830476500000373</v>
      </c>
    </row>
    <row r="94" spans="1:24" ht="12.75" customHeight="1">
      <c r="A94" s="157"/>
      <c r="B94" s="153"/>
      <c r="C94" s="152" t="s">
        <v>573</v>
      </c>
      <c r="D94" s="152"/>
      <c r="E94" s="152"/>
      <c r="F94" s="152"/>
      <c r="G94" s="171">
        <v>159.94326269543225</v>
      </c>
      <c r="H94" s="171">
        <v>160.42332265484967</v>
      </c>
      <c r="I94" s="171">
        <v>119.72287843005688</v>
      </c>
      <c r="J94" s="171">
        <v>112.33919274235137</v>
      </c>
      <c r="K94" s="171"/>
      <c r="L94" s="171">
        <f t="shared" si="10"/>
        <v>70.026721104666819</v>
      </c>
      <c r="M94" s="171">
        <f t="shared" si="11"/>
        <v>93.832686129394133</v>
      </c>
      <c r="O94" s="292">
        <f t="shared" si="12"/>
        <v>70.026721104666819</v>
      </c>
      <c r="P94" s="292">
        <f t="shared" si="13"/>
        <v>93.832686129394133</v>
      </c>
      <c r="Q94" s="292" t="str">
        <f t="shared" si="14"/>
        <v>si</v>
      </c>
      <c r="R94" s="292" t="str">
        <f t="shared" si="15"/>
        <v>si</v>
      </c>
      <c r="S94" s="292"/>
      <c r="T94" s="293">
        <f t="shared" si="16"/>
        <v>0</v>
      </c>
      <c r="U94" s="293">
        <f t="shared" si="17"/>
        <v>0</v>
      </c>
      <c r="V94" s="227"/>
      <c r="W94" s="113">
        <f t="shared" si="18"/>
        <v>-40.70044422479279</v>
      </c>
      <c r="X94" s="113">
        <f t="shared" si="19"/>
        <v>-7.3836856877055084</v>
      </c>
    </row>
    <row r="95" spans="1:24" ht="12.75" customHeight="1">
      <c r="A95" s="157"/>
      <c r="B95" s="157"/>
      <c r="C95" s="157"/>
      <c r="D95" s="156" t="s">
        <v>628</v>
      </c>
      <c r="E95" s="155"/>
      <c r="F95" s="155"/>
      <c r="G95" s="315">
        <v>159.94326269543225</v>
      </c>
      <c r="H95" s="315">
        <v>160.42332265484967</v>
      </c>
      <c r="I95" s="170">
        <v>119.72287843005688</v>
      </c>
      <c r="J95" s="170">
        <v>112.33919274235137</v>
      </c>
      <c r="K95" s="154"/>
      <c r="L95" s="170">
        <f t="shared" si="10"/>
        <v>70.026721104666819</v>
      </c>
      <c r="M95" s="170">
        <f t="shared" si="11"/>
        <v>93.832686129394133</v>
      </c>
      <c r="O95" s="292">
        <f t="shared" si="12"/>
        <v>70.026721104666819</v>
      </c>
      <c r="P95" s="292">
        <f t="shared" si="13"/>
        <v>93.832686129394133</v>
      </c>
      <c r="Q95" s="292" t="str">
        <f t="shared" si="14"/>
        <v>si</v>
      </c>
      <c r="R95" s="292" t="str">
        <f t="shared" si="15"/>
        <v>si</v>
      </c>
      <c r="S95" s="292"/>
      <c r="T95" s="293">
        <f t="shared" si="16"/>
        <v>0</v>
      </c>
      <c r="U95" s="293">
        <f t="shared" si="17"/>
        <v>0</v>
      </c>
      <c r="V95" s="227"/>
      <c r="W95" s="113">
        <f t="shared" si="18"/>
        <v>-40.70044422479279</v>
      </c>
      <c r="X95" s="113">
        <f t="shared" si="19"/>
        <v>-7.3836856877055084</v>
      </c>
    </row>
    <row r="96" spans="1:24" ht="12.75" customHeight="1">
      <c r="A96" s="167" t="s">
        <v>627</v>
      </c>
      <c r="B96" s="167"/>
      <c r="C96" s="167"/>
      <c r="D96" s="167"/>
      <c r="E96" s="159"/>
      <c r="F96" s="159"/>
      <c r="G96" s="158">
        <v>16046.654263399967</v>
      </c>
      <c r="H96" s="158">
        <v>11740.55343708199</v>
      </c>
      <c r="I96" s="158">
        <v>11193.103662340018</v>
      </c>
      <c r="J96" s="158">
        <v>10896.295975237999</v>
      </c>
      <c r="K96" s="158"/>
      <c r="L96" s="158">
        <f t="shared" si="10"/>
        <v>92.809048854737611</v>
      </c>
      <c r="M96" s="158">
        <f t="shared" si="11"/>
        <v>97.348298594779848</v>
      </c>
      <c r="O96" s="292">
        <f t="shared" si="12"/>
        <v>92.809048854737611</v>
      </c>
      <c r="P96" s="292">
        <f t="shared" si="13"/>
        <v>97.348298594779848</v>
      </c>
      <c r="Q96" s="292" t="str">
        <f t="shared" si="14"/>
        <v>si</v>
      </c>
      <c r="R96" s="292" t="str">
        <f t="shared" si="15"/>
        <v>si</v>
      </c>
      <c r="S96" s="292"/>
      <c r="T96" s="293">
        <f t="shared" si="16"/>
        <v>0</v>
      </c>
      <c r="U96" s="293">
        <f t="shared" si="17"/>
        <v>0</v>
      </c>
      <c r="V96" s="227"/>
      <c r="W96" s="113">
        <f t="shared" si="18"/>
        <v>-547.44977474197185</v>
      </c>
      <c r="X96" s="113">
        <f t="shared" si="19"/>
        <v>-296.80768710201846</v>
      </c>
    </row>
    <row r="97" spans="1:24" ht="12.75" customHeight="1">
      <c r="A97" s="157"/>
      <c r="B97" s="157" t="s">
        <v>626</v>
      </c>
      <c r="C97" s="157"/>
      <c r="D97" s="157"/>
      <c r="E97" s="152"/>
      <c r="F97" s="152"/>
      <c r="G97" s="151">
        <v>16046.654263399967</v>
      </c>
      <c r="H97" s="151">
        <v>11740.55343708199</v>
      </c>
      <c r="I97" s="151">
        <v>11193.103662340018</v>
      </c>
      <c r="J97" s="151">
        <v>10896.295975237999</v>
      </c>
      <c r="K97" s="151"/>
      <c r="L97" s="151">
        <f t="shared" si="10"/>
        <v>92.809048854737611</v>
      </c>
      <c r="M97" s="151">
        <f t="shared" si="11"/>
        <v>97.348298594779848</v>
      </c>
      <c r="O97" s="292">
        <f t="shared" si="12"/>
        <v>92.809048854737611</v>
      </c>
      <c r="P97" s="292">
        <f t="shared" si="13"/>
        <v>97.348298594779848</v>
      </c>
      <c r="Q97" s="292" t="str">
        <f t="shared" si="14"/>
        <v>si</v>
      </c>
      <c r="R97" s="292" t="str">
        <f t="shared" si="15"/>
        <v>si</v>
      </c>
      <c r="S97" s="292"/>
      <c r="T97" s="293">
        <f t="shared" si="16"/>
        <v>0</v>
      </c>
      <c r="U97" s="293">
        <f t="shared" si="17"/>
        <v>0</v>
      </c>
      <c r="V97" s="227"/>
      <c r="W97" s="113">
        <f t="shared" si="18"/>
        <v>-547.44977474197185</v>
      </c>
      <c r="X97" s="113">
        <f t="shared" si="19"/>
        <v>-296.80768710201846</v>
      </c>
    </row>
    <row r="98" spans="1:24" ht="12.75" customHeight="1">
      <c r="A98" s="153"/>
      <c r="B98" s="153"/>
      <c r="C98" s="152" t="s">
        <v>540</v>
      </c>
      <c r="D98" s="152"/>
      <c r="E98" s="152"/>
      <c r="F98" s="152"/>
      <c r="G98" s="151">
        <v>8856.5752659999998</v>
      </c>
      <c r="H98" s="151">
        <v>6207.54571089</v>
      </c>
      <c r="I98" s="151">
        <v>6168.3382867400014</v>
      </c>
      <c r="J98" s="151">
        <v>6142.7884968900007</v>
      </c>
      <c r="K98" s="151"/>
      <c r="L98" s="151">
        <f t="shared" si="10"/>
        <v>98.956798435065977</v>
      </c>
      <c r="M98" s="151">
        <f t="shared" si="11"/>
        <v>99.58579136450858</v>
      </c>
      <c r="O98" s="292">
        <f t="shared" si="12"/>
        <v>98.956798435065977</v>
      </c>
      <c r="P98" s="292">
        <f t="shared" si="13"/>
        <v>99.58579136450858</v>
      </c>
      <c r="Q98" s="292" t="str">
        <f t="shared" si="14"/>
        <v>si</v>
      </c>
      <c r="R98" s="292" t="str">
        <f t="shared" si="15"/>
        <v>si</v>
      </c>
      <c r="S98" s="292"/>
      <c r="T98" s="293">
        <f t="shared" si="16"/>
        <v>0</v>
      </c>
      <c r="U98" s="293">
        <f t="shared" si="17"/>
        <v>0</v>
      </c>
      <c r="V98" s="227"/>
      <c r="W98" s="113">
        <f t="shared" si="18"/>
        <v>-39.207424149998587</v>
      </c>
      <c r="X98" s="113">
        <f t="shared" si="19"/>
        <v>-25.549789850000707</v>
      </c>
    </row>
    <row r="99" spans="1:24" ht="12.75" customHeight="1">
      <c r="A99" s="157"/>
      <c r="B99" s="157"/>
      <c r="C99" s="157"/>
      <c r="D99" s="157" t="s">
        <v>580</v>
      </c>
      <c r="E99" s="152"/>
      <c r="F99" s="152"/>
      <c r="G99" s="151">
        <v>1097.9582869999999</v>
      </c>
      <c r="H99" s="151">
        <v>1964.8139583600007</v>
      </c>
      <c r="I99" s="151">
        <v>1960.0999489400006</v>
      </c>
      <c r="J99" s="151">
        <v>1956.2486266300002</v>
      </c>
      <c r="K99" s="151"/>
      <c r="L99" s="151">
        <f t="shared" si="10"/>
        <v>99.564063982060162</v>
      </c>
      <c r="M99" s="151">
        <f t="shared" si="11"/>
        <v>99.803513983453598</v>
      </c>
      <c r="O99" s="292">
        <f t="shared" si="12"/>
        <v>99.564063982060162</v>
      </c>
      <c r="P99" s="292">
        <f t="shared" si="13"/>
        <v>99.803513983453598</v>
      </c>
      <c r="Q99" s="292" t="str">
        <f t="shared" si="14"/>
        <v>si</v>
      </c>
      <c r="R99" s="292" t="str">
        <f t="shared" si="15"/>
        <v>si</v>
      </c>
      <c r="S99" s="292"/>
      <c r="T99" s="293">
        <f t="shared" si="16"/>
        <v>0</v>
      </c>
      <c r="U99" s="293">
        <f t="shared" si="17"/>
        <v>0</v>
      </c>
      <c r="V99" s="227"/>
      <c r="W99" s="113">
        <f t="shared" si="18"/>
        <v>-4.7140094200001386</v>
      </c>
      <c r="X99" s="113">
        <f t="shared" si="19"/>
        <v>-3.8513223100003415</v>
      </c>
    </row>
    <row r="100" spans="1:24" ht="12.75" customHeight="1">
      <c r="A100" s="157"/>
      <c r="B100" s="157"/>
      <c r="C100" s="157"/>
      <c r="D100" s="156"/>
      <c r="E100" s="155" t="s">
        <v>625</v>
      </c>
      <c r="F100" s="155"/>
      <c r="G100" s="160">
        <v>435.42259100000001</v>
      </c>
      <c r="H100" s="160">
        <v>377.75412666999989</v>
      </c>
      <c r="I100" s="160">
        <v>376.32610827999991</v>
      </c>
      <c r="J100" s="160">
        <v>375.34587307999993</v>
      </c>
      <c r="K100" s="160"/>
      <c r="L100" s="160">
        <f t="shared" si="10"/>
        <v>99.362481196107808</v>
      </c>
      <c r="M100" s="160">
        <f t="shared" si="11"/>
        <v>99.739525061261318</v>
      </c>
      <c r="O100" s="292">
        <f t="shared" si="12"/>
        <v>99.362481196107808</v>
      </c>
      <c r="P100" s="292">
        <f t="shared" si="13"/>
        <v>99.739525061261318</v>
      </c>
      <c r="Q100" s="292" t="str">
        <f t="shared" si="14"/>
        <v>si</v>
      </c>
      <c r="R100" s="292" t="str">
        <f t="shared" si="15"/>
        <v>si</v>
      </c>
      <c r="S100" s="292"/>
      <c r="T100" s="293">
        <f t="shared" si="16"/>
        <v>0</v>
      </c>
      <c r="U100" s="293">
        <f t="shared" si="17"/>
        <v>0</v>
      </c>
      <c r="V100" s="227"/>
      <c r="W100" s="113">
        <f t="shared" si="18"/>
        <v>-1.428018389999977</v>
      </c>
      <c r="X100" s="113">
        <f t="shared" si="19"/>
        <v>-0.98023519999998143</v>
      </c>
    </row>
    <row r="101" spans="1:24" ht="12.75" customHeight="1">
      <c r="A101" s="157"/>
      <c r="B101" s="157"/>
      <c r="C101" s="157"/>
      <c r="D101" s="156"/>
      <c r="E101" s="155" t="s">
        <v>624</v>
      </c>
      <c r="F101" s="155"/>
      <c r="G101" s="173">
        <v>662.53569600000003</v>
      </c>
      <c r="H101" s="173">
        <v>1587.05983169</v>
      </c>
      <c r="I101" s="160">
        <v>1583.7738406600001</v>
      </c>
      <c r="J101" s="160">
        <v>1580.9027535499999</v>
      </c>
      <c r="K101" s="160"/>
      <c r="L101" s="160">
        <f t="shared" si="10"/>
        <v>99.612044989290439</v>
      </c>
      <c r="M101" s="160">
        <f t="shared" si="11"/>
        <v>99.818718617753916</v>
      </c>
      <c r="O101" s="292">
        <f t="shared" si="12"/>
        <v>99.612044989290439</v>
      </c>
      <c r="P101" s="292">
        <f t="shared" si="13"/>
        <v>99.818718617753916</v>
      </c>
      <c r="Q101" s="292" t="str">
        <f t="shared" si="14"/>
        <v>si</v>
      </c>
      <c r="R101" s="292" t="str">
        <f t="shared" si="15"/>
        <v>si</v>
      </c>
      <c r="S101" s="292"/>
      <c r="T101" s="293">
        <f t="shared" si="16"/>
        <v>0</v>
      </c>
      <c r="U101" s="293">
        <f t="shared" si="17"/>
        <v>0</v>
      </c>
      <c r="V101" s="227"/>
      <c r="W101" s="113">
        <f t="shared" si="18"/>
        <v>-3.2859910299998774</v>
      </c>
      <c r="X101" s="113">
        <f t="shared" si="19"/>
        <v>-2.8710871100001896</v>
      </c>
    </row>
    <row r="102" spans="1:24" ht="12.75" customHeight="1">
      <c r="A102" s="157"/>
      <c r="B102" s="157"/>
      <c r="C102" s="157"/>
      <c r="D102" s="157" t="s">
        <v>578</v>
      </c>
      <c r="E102" s="152"/>
      <c r="F102" s="152"/>
      <c r="G102" s="151">
        <v>483.51039700000001</v>
      </c>
      <c r="H102" s="151">
        <v>624.48230782999997</v>
      </c>
      <c r="I102" s="151">
        <v>608.12739469000007</v>
      </c>
      <c r="J102" s="151">
        <v>591.4841760600001</v>
      </c>
      <c r="K102" s="151"/>
      <c r="L102" s="151">
        <f t="shared" si="10"/>
        <v>94.715922075572593</v>
      </c>
      <c r="M102" s="151">
        <f t="shared" si="11"/>
        <v>97.26320195812194</v>
      </c>
      <c r="O102" s="292">
        <f t="shared" si="12"/>
        <v>94.715922075572593</v>
      </c>
      <c r="P102" s="292">
        <f t="shared" si="13"/>
        <v>97.26320195812194</v>
      </c>
      <c r="Q102" s="292" t="str">
        <f t="shared" si="14"/>
        <v>si</v>
      </c>
      <c r="R102" s="292" t="str">
        <f t="shared" si="15"/>
        <v>si</v>
      </c>
      <c r="S102" s="292"/>
      <c r="T102" s="293">
        <f t="shared" si="16"/>
        <v>0</v>
      </c>
      <c r="U102" s="293">
        <f t="shared" si="17"/>
        <v>0</v>
      </c>
      <c r="V102" s="227"/>
      <c r="W102" s="113">
        <f t="shared" si="18"/>
        <v>-16.354913139999894</v>
      </c>
      <c r="X102" s="113">
        <f t="shared" si="19"/>
        <v>-16.643218629999978</v>
      </c>
    </row>
    <row r="103" spans="1:24" ht="12.75" customHeight="1">
      <c r="A103" s="157"/>
      <c r="B103" s="157"/>
      <c r="C103" s="157"/>
      <c r="D103" s="156"/>
      <c r="E103" s="155" t="s">
        <v>623</v>
      </c>
      <c r="F103" s="155"/>
      <c r="G103" s="173">
        <v>108.05457699999999</v>
      </c>
      <c r="H103" s="173">
        <v>299.23895833</v>
      </c>
      <c r="I103" s="160">
        <v>296.49732512999998</v>
      </c>
      <c r="J103" s="160">
        <v>292.57628531</v>
      </c>
      <c r="K103" s="160"/>
      <c r="L103" s="160">
        <f t="shared" si="10"/>
        <v>97.773460696032615</v>
      </c>
      <c r="M103" s="160">
        <f t="shared" si="11"/>
        <v>98.677546308965589</v>
      </c>
      <c r="O103" s="292">
        <f t="shared" si="12"/>
        <v>97.773460696032615</v>
      </c>
      <c r="P103" s="292">
        <f t="shared" si="13"/>
        <v>98.677546308965589</v>
      </c>
      <c r="Q103" s="292" t="str">
        <f t="shared" si="14"/>
        <v>si</v>
      </c>
      <c r="R103" s="292" t="str">
        <f t="shared" si="15"/>
        <v>si</v>
      </c>
      <c r="S103" s="292"/>
      <c r="T103" s="293">
        <f t="shared" si="16"/>
        <v>0</v>
      </c>
      <c r="U103" s="293">
        <f t="shared" si="17"/>
        <v>0</v>
      </c>
      <c r="V103" s="227"/>
      <c r="W103" s="113">
        <f t="shared" si="18"/>
        <v>-2.7416332000000239</v>
      </c>
      <c r="X103" s="113">
        <f t="shared" si="19"/>
        <v>-3.9210398199999759</v>
      </c>
    </row>
    <row r="104" spans="1:24" ht="12.75" customHeight="1">
      <c r="A104" s="157"/>
      <c r="B104" s="157"/>
      <c r="C104" s="157"/>
      <c r="D104" s="156"/>
      <c r="E104" s="155" t="s">
        <v>622</v>
      </c>
      <c r="F104" s="155"/>
      <c r="G104" s="173">
        <v>56.306941999999999</v>
      </c>
      <c r="H104" s="173">
        <v>65.964579650000005</v>
      </c>
      <c r="I104" s="160">
        <v>64.867516879999997</v>
      </c>
      <c r="J104" s="160">
        <v>63.067223030000001</v>
      </c>
      <c r="K104" s="160"/>
      <c r="L104" s="160">
        <f t="shared" si="10"/>
        <v>95.607708507545979</v>
      </c>
      <c r="M104" s="160">
        <f t="shared" si="11"/>
        <v>97.224660451655026</v>
      </c>
      <c r="O104" s="292">
        <f t="shared" si="12"/>
        <v>95.607708507545979</v>
      </c>
      <c r="P104" s="292">
        <f t="shared" si="13"/>
        <v>97.224660451655026</v>
      </c>
      <c r="Q104" s="292" t="str">
        <f t="shared" si="14"/>
        <v>si</v>
      </c>
      <c r="R104" s="292" t="str">
        <f t="shared" si="15"/>
        <v>si</v>
      </c>
      <c r="S104" s="292"/>
      <c r="T104" s="293">
        <f t="shared" si="16"/>
        <v>0</v>
      </c>
      <c r="U104" s="293">
        <f t="shared" si="17"/>
        <v>0</v>
      </c>
      <c r="V104" s="227"/>
      <c r="W104" s="113">
        <f t="shared" si="18"/>
        <v>-1.097062770000008</v>
      </c>
      <c r="X104" s="113">
        <f t="shared" si="19"/>
        <v>-1.8002938499999956</v>
      </c>
    </row>
    <row r="105" spans="1:24" ht="12.75" customHeight="1">
      <c r="A105" s="157"/>
      <c r="B105" s="157"/>
      <c r="C105" s="157"/>
      <c r="D105" s="156"/>
      <c r="E105" s="155" t="s">
        <v>621</v>
      </c>
      <c r="F105" s="155"/>
      <c r="G105" s="160">
        <v>69.148877999999996</v>
      </c>
      <c r="H105" s="160">
        <v>49.35431655</v>
      </c>
      <c r="I105" s="160">
        <v>48.00704348</v>
      </c>
      <c r="J105" s="160">
        <v>37.974452920000004</v>
      </c>
      <c r="K105" s="160"/>
      <c r="L105" s="160">
        <f t="shared" si="10"/>
        <v>76.942516023960621</v>
      </c>
      <c r="M105" s="160">
        <f t="shared" si="11"/>
        <v>79.101836245800826</v>
      </c>
      <c r="O105" s="292">
        <f t="shared" si="12"/>
        <v>76.942516023960621</v>
      </c>
      <c r="P105" s="292">
        <f t="shared" si="13"/>
        <v>79.101836245800826</v>
      </c>
      <c r="Q105" s="292" t="str">
        <f t="shared" si="14"/>
        <v>si</v>
      </c>
      <c r="R105" s="292" t="str">
        <f t="shared" si="15"/>
        <v>si</v>
      </c>
      <c r="S105" s="292"/>
      <c r="T105" s="293">
        <f t="shared" si="16"/>
        <v>0</v>
      </c>
      <c r="U105" s="293">
        <f t="shared" si="17"/>
        <v>0</v>
      </c>
      <c r="V105" s="227"/>
      <c r="W105" s="113">
        <f t="shared" si="18"/>
        <v>-1.34727307</v>
      </c>
      <c r="X105" s="113">
        <f t="shared" si="19"/>
        <v>-10.032590559999996</v>
      </c>
    </row>
    <row r="106" spans="1:24" ht="12.75" customHeight="1">
      <c r="A106" s="157"/>
      <c r="B106" s="157"/>
      <c r="C106" s="157"/>
      <c r="D106" s="157"/>
      <c r="E106" s="155" t="s">
        <v>620</v>
      </c>
      <c r="F106" s="155"/>
      <c r="G106" s="161">
        <v>250</v>
      </c>
      <c r="H106" s="161">
        <v>209.92445330000001</v>
      </c>
      <c r="I106" s="161">
        <v>198.75550919999998</v>
      </c>
      <c r="J106" s="161">
        <v>197.86621480000002</v>
      </c>
      <c r="K106" s="151"/>
      <c r="L106" s="161">
        <f t="shared" si="10"/>
        <v>94.255915254061549</v>
      </c>
      <c r="M106" s="161">
        <f t="shared" si="11"/>
        <v>99.552568679188113</v>
      </c>
      <c r="O106" s="292">
        <f t="shared" si="12"/>
        <v>94.255915254061549</v>
      </c>
      <c r="P106" s="292">
        <f t="shared" si="13"/>
        <v>99.552568679188113</v>
      </c>
      <c r="Q106" s="292" t="str">
        <f t="shared" si="14"/>
        <v>si</v>
      </c>
      <c r="R106" s="292" t="str">
        <f t="shared" si="15"/>
        <v>si</v>
      </c>
      <c r="S106" s="292"/>
      <c r="T106" s="293">
        <f t="shared" si="16"/>
        <v>0</v>
      </c>
      <c r="U106" s="293">
        <f t="shared" si="17"/>
        <v>0</v>
      </c>
      <c r="V106" s="227"/>
      <c r="W106" s="113">
        <f t="shared" si="18"/>
        <v>-11.168944100000033</v>
      </c>
      <c r="X106" s="113">
        <f t="shared" si="19"/>
        <v>-0.88929439999995452</v>
      </c>
    </row>
    <row r="107" spans="1:24" ht="12.75" customHeight="1">
      <c r="A107" s="157"/>
      <c r="B107" s="157"/>
      <c r="C107" s="157"/>
      <c r="D107" s="157" t="s">
        <v>619</v>
      </c>
      <c r="E107" s="152"/>
      <c r="F107" s="152"/>
      <c r="G107" s="151">
        <v>5431.7442270000001</v>
      </c>
      <c r="H107" s="151">
        <v>3197.8499657100006</v>
      </c>
      <c r="I107" s="151">
        <v>3179.7754641200017</v>
      </c>
      <c r="J107" s="151">
        <v>3177.3351843300011</v>
      </c>
      <c r="K107" s="151"/>
      <c r="L107" s="151">
        <f t="shared" si="10"/>
        <v>99.358482055131546</v>
      </c>
      <c r="M107" s="151">
        <f t="shared" si="11"/>
        <v>99.923256223040397</v>
      </c>
      <c r="O107" s="292">
        <f t="shared" si="12"/>
        <v>99.358482055131546</v>
      </c>
      <c r="P107" s="292">
        <f t="shared" si="13"/>
        <v>99.923256223040397</v>
      </c>
      <c r="Q107" s="292" t="str">
        <f t="shared" si="14"/>
        <v>si</v>
      </c>
      <c r="R107" s="292" t="str">
        <f t="shared" si="15"/>
        <v>si</v>
      </c>
      <c r="S107" s="292"/>
      <c r="T107" s="293">
        <f t="shared" si="16"/>
        <v>0</v>
      </c>
      <c r="U107" s="293">
        <f t="shared" si="17"/>
        <v>0</v>
      </c>
      <c r="V107" s="227"/>
      <c r="W107" s="113">
        <f t="shared" si="18"/>
        <v>-18.074501589998818</v>
      </c>
      <c r="X107" s="113">
        <f t="shared" si="19"/>
        <v>-2.440279790000659</v>
      </c>
    </row>
    <row r="108" spans="1:24" ht="12.75" customHeight="1">
      <c r="A108" s="157"/>
      <c r="B108" s="157"/>
      <c r="C108" s="157"/>
      <c r="D108" s="156"/>
      <c r="E108" s="155" t="s">
        <v>618</v>
      </c>
      <c r="F108" s="155"/>
      <c r="G108" s="160">
        <v>200.04622499999999</v>
      </c>
      <c r="H108" s="160">
        <v>11.258945660000002</v>
      </c>
      <c r="I108" s="160">
        <v>10.702006680000002</v>
      </c>
      <c r="J108" s="160">
        <v>10.502278190000002</v>
      </c>
      <c r="K108" s="160"/>
      <c r="L108" s="160">
        <f t="shared" si="10"/>
        <v>93.27941094264061</v>
      </c>
      <c r="M108" s="160">
        <f t="shared" si="11"/>
        <v>98.133728599018227</v>
      </c>
      <c r="O108" s="292">
        <f t="shared" si="12"/>
        <v>93.27941094264061</v>
      </c>
      <c r="P108" s="292">
        <f t="shared" si="13"/>
        <v>98.133728599018227</v>
      </c>
      <c r="Q108" s="292" t="str">
        <f t="shared" si="14"/>
        <v>si</v>
      </c>
      <c r="R108" s="292" t="str">
        <f t="shared" si="15"/>
        <v>si</v>
      </c>
      <c r="S108" s="292"/>
      <c r="T108" s="293">
        <f t="shared" si="16"/>
        <v>0</v>
      </c>
      <c r="U108" s="293">
        <f t="shared" si="17"/>
        <v>0</v>
      </c>
      <c r="V108" s="227"/>
      <c r="W108" s="113">
        <f t="shared" si="18"/>
        <v>-0.55693897999999997</v>
      </c>
      <c r="X108" s="113">
        <f t="shared" si="19"/>
        <v>-0.19972849000000004</v>
      </c>
    </row>
    <row r="109" spans="1:24" ht="12.75" customHeight="1">
      <c r="A109" s="157"/>
      <c r="B109" s="157"/>
      <c r="C109" s="157"/>
      <c r="D109" s="156"/>
      <c r="E109" s="155" t="s">
        <v>617</v>
      </c>
      <c r="F109" s="155"/>
      <c r="G109" s="173">
        <v>283.53386</v>
      </c>
      <c r="H109" s="173">
        <v>380.21266822999991</v>
      </c>
      <c r="I109" s="160">
        <v>378.62892285999993</v>
      </c>
      <c r="J109" s="160">
        <v>378.35676989000001</v>
      </c>
      <c r="K109" s="160"/>
      <c r="L109" s="160">
        <f t="shared" si="10"/>
        <v>99.511878878565611</v>
      </c>
      <c r="M109" s="160">
        <f t="shared" si="11"/>
        <v>99.928121452544033</v>
      </c>
      <c r="O109" s="292">
        <f t="shared" si="12"/>
        <v>99.511878878565611</v>
      </c>
      <c r="P109" s="292">
        <f t="shared" si="13"/>
        <v>99.928121452544033</v>
      </c>
      <c r="Q109" s="292" t="str">
        <f t="shared" si="14"/>
        <v>si</v>
      </c>
      <c r="R109" s="292" t="str">
        <f t="shared" si="15"/>
        <v>si</v>
      </c>
      <c r="S109" s="292"/>
      <c r="T109" s="293">
        <f t="shared" si="16"/>
        <v>0</v>
      </c>
      <c r="U109" s="293">
        <f t="shared" si="17"/>
        <v>0</v>
      </c>
      <c r="V109" s="227"/>
      <c r="W109" s="113">
        <f t="shared" si="18"/>
        <v>-1.5837453699999742</v>
      </c>
      <c r="X109" s="113">
        <f t="shared" si="19"/>
        <v>-0.27215296999992233</v>
      </c>
    </row>
    <row r="110" spans="1:24" ht="12.75" customHeight="1">
      <c r="A110" s="157"/>
      <c r="B110" s="157"/>
      <c r="C110" s="157"/>
      <c r="D110" s="156"/>
      <c r="E110" s="155" t="s">
        <v>616</v>
      </c>
      <c r="F110" s="155"/>
      <c r="G110" s="160">
        <v>4198.1981169999999</v>
      </c>
      <c r="H110" s="160">
        <v>2103.2168810699986</v>
      </c>
      <c r="I110" s="160">
        <v>2089.6058542299984</v>
      </c>
      <c r="J110" s="160">
        <v>2087.6939212000007</v>
      </c>
      <c r="K110" s="160"/>
      <c r="L110" s="160">
        <f t="shared" si="10"/>
        <v>99.261942027485972</v>
      </c>
      <c r="M110" s="160">
        <f t="shared" si="11"/>
        <v>99.908502695562063</v>
      </c>
      <c r="O110" s="292">
        <f t="shared" si="12"/>
        <v>99.261942027485972</v>
      </c>
      <c r="P110" s="292">
        <f t="shared" si="13"/>
        <v>99.908502695562063</v>
      </c>
      <c r="Q110" s="292" t="str">
        <f t="shared" si="14"/>
        <v>si</v>
      </c>
      <c r="R110" s="292" t="str">
        <f t="shared" si="15"/>
        <v>si</v>
      </c>
      <c r="S110" s="292"/>
      <c r="T110" s="293">
        <f t="shared" si="16"/>
        <v>0</v>
      </c>
      <c r="U110" s="293">
        <f t="shared" si="17"/>
        <v>0</v>
      </c>
      <c r="V110" s="227"/>
      <c r="W110" s="113">
        <f t="shared" si="18"/>
        <v>-13.61102684000025</v>
      </c>
      <c r="X110" s="113">
        <f t="shared" si="19"/>
        <v>-1.9119330299977264</v>
      </c>
    </row>
    <row r="111" spans="1:24" ht="12.75" customHeight="1">
      <c r="A111" s="157"/>
      <c r="B111" s="157"/>
      <c r="C111" s="157"/>
      <c r="D111" s="156"/>
      <c r="E111" s="155" t="s">
        <v>615</v>
      </c>
      <c r="F111" s="155"/>
      <c r="G111" s="160">
        <v>749.96602499999995</v>
      </c>
      <c r="H111" s="160">
        <v>703.16147075000003</v>
      </c>
      <c r="I111" s="160">
        <v>700.83868034999989</v>
      </c>
      <c r="J111" s="160">
        <v>700.78221504999999</v>
      </c>
      <c r="K111" s="160"/>
      <c r="L111" s="160">
        <f t="shared" si="10"/>
        <v>99.661634517963236</v>
      </c>
      <c r="M111" s="160">
        <f t="shared" si="11"/>
        <v>99.991943181564736</v>
      </c>
      <c r="O111" s="292">
        <f t="shared" si="12"/>
        <v>99.661634517963236</v>
      </c>
      <c r="P111" s="292">
        <f t="shared" si="13"/>
        <v>99.991943181564736</v>
      </c>
      <c r="Q111" s="292" t="str">
        <f t="shared" si="14"/>
        <v>si</v>
      </c>
      <c r="R111" s="292" t="str">
        <f t="shared" si="15"/>
        <v>si</v>
      </c>
      <c r="S111" s="292"/>
      <c r="T111" s="293">
        <f t="shared" si="16"/>
        <v>0</v>
      </c>
      <c r="U111" s="293">
        <f t="shared" si="17"/>
        <v>0</v>
      </c>
      <c r="V111" s="227"/>
      <c r="W111" s="113">
        <f t="shared" si="18"/>
        <v>-2.3227904000001445</v>
      </c>
      <c r="X111" s="113">
        <f t="shared" si="19"/>
        <v>-5.6465299999899798E-2</v>
      </c>
    </row>
    <row r="112" spans="1:24" ht="12.75" customHeight="1">
      <c r="A112" s="157"/>
      <c r="B112" s="157"/>
      <c r="C112" s="157"/>
      <c r="D112" s="157" t="s">
        <v>371</v>
      </c>
      <c r="E112" s="152"/>
      <c r="F112" s="152"/>
      <c r="G112" s="151">
        <v>1843.362355</v>
      </c>
      <c r="H112" s="151">
        <v>420.39947899000003</v>
      </c>
      <c r="I112" s="151">
        <v>420.33547899000001</v>
      </c>
      <c r="J112" s="151">
        <v>417.72050987</v>
      </c>
      <c r="K112" s="151"/>
      <c r="L112" s="151">
        <f t="shared" si="10"/>
        <v>99.362756317768003</v>
      </c>
      <c r="M112" s="151">
        <f t="shared" si="11"/>
        <v>99.377885224848654</v>
      </c>
      <c r="O112" s="292">
        <f t="shared" si="12"/>
        <v>99.362756317768003</v>
      </c>
      <c r="P112" s="292">
        <f t="shared" si="13"/>
        <v>99.377885224848654</v>
      </c>
      <c r="Q112" s="292" t="str">
        <f t="shared" si="14"/>
        <v>si</v>
      </c>
      <c r="R112" s="292" t="str">
        <f t="shared" si="15"/>
        <v>si</v>
      </c>
      <c r="S112" s="292"/>
      <c r="T112" s="293">
        <f t="shared" si="16"/>
        <v>0</v>
      </c>
      <c r="U112" s="293">
        <f t="shared" si="17"/>
        <v>0</v>
      </c>
      <c r="V112" s="227"/>
      <c r="W112" s="113">
        <f t="shared" si="18"/>
        <v>-6.4000000000021373E-2</v>
      </c>
      <c r="X112" s="113">
        <f t="shared" si="19"/>
        <v>-2.614969120000012</v>
      </c>
    </row>
    <row r="113" spans="1:24" ht="12.75" customHeight="1">
      <c r="A113" s="157"/>
      <c r="B113" s="157"/>
      <c r="C113" s="157"/>
      <c r="D113" s="156"/>
      <c r="E113" s="155" t="s">
        <v>614</v>
      </c>
      <c r="F113" s="155"/>
      <c r="G113" s="160">
        <v>1843.362355</v>
      </c>
      <c r="H113" s="160">
        <v>420.39947899000003</v>
      </c>
      <c r="I113" s="160">
        <v>420.33547899000001</v>
      </c>
      <c r="J113" s="160">
        <v>417.72050987</v>
      </c>
      <c r="K113" s="160"/>
      <c r="L113" s="160">
        <f t="shared" si="10"/>
        <v>99.362756317768003</v>
      </c>
      <c r="M113" s="160">
        <f t="shared" si="11"/>
        <v>99.377885224848654</v>
      </c>
      <c r="O113" s="292">
        <f t="shared" si="12"/>
        <v>99.362756317768003</v>
      </c>
      <c r="P113" s="292">
        <f t="shared" si="13"/>
        <v>99.377885224848654</v>
      </c>
      <c r="Q113" s="292" t="str">
        <f t="shared" si="14"/>
        <v>si</v>
      </c>
      <c r="R113" s="292" t="str">
        <f t="shared" si="15"/>
        <v>si</v>
      </c>
      <c r="S113" s="292"/>
      <c r="T113" s="293">
        <f t="shared" si="16"/>
        <v>0</v>
      </c>
      <c r="U113" s="293">
        <f t="shared" si="17"/>
        <v>0</v>
      </c>
      <c r="V113" s="227"/>
      <c r="W113" s="113">
        <f t="shared" si="18"/>
        <v>-6.4000000000021373E-2</v>
      </c>
      <c r="X113" s="113">
        <f t="shared" si="19"/>
        <v>-2.614969120000012</v>
      </c>
    </row>
    <row r="114" spans="1:24" ht="12.75" customHeight="1">
      <c r="A114" s="153"/>
      <c r="B114" s="153"/>
      <c r="C114" s="152" t="s">
        <v>565</v>
      </c>
      <c r="D114" s="152"/>
      <c r="E114" s="152"/>
      <c r="F114" s="152"/>
      <c r="G114" s="151">
        <v>7190.078997400009</v>
      </c>
      <c r="H114" s="151">
        <v>5533.0077261920005</v>
      </c>
      <c r="I114" s="151">
        <v>5024.7653755999982</v>
      </c>
      <c r="J114" s="151">
        <v>4753.5074783479977</v>
      </c>
      <c r="K114" s="151"/>
      <c r="L114" s="151">
        <f t="shared" si="10"/>
        <v>85.911817108911208</v>
      </c>
      <c r="M114" s="151">
        <f t="shared" si="11"/>
        <v>94.6015808306351</v>
      </c>
      <c r="O114" s="292">
        <f t="shared" si="12"/>
        <v>85.911817108911208</v>
      </c>
      <c r="P114" s="292">
        <f t="shared" si="13"/>
        <v>94.6015808306351</v>
      </c>
      <c r="Q114" s="292" t="str">
        <f t="shared" si="14"/>
        <v>si</v>
      </c>
      <c r="R114" s="292" t="str">
        <f t="shared" si="15"/>
        <v>si</v>
      </c>
      <c r="S114" s="292"/>
      <c r="T114" s="293">
        <f t="shared" si="16"/>
        <v>0</v>
      </c>
      <c r="U114" s="293">
        <f t="shared" si="17"/>
        <v>0</v>
      </c>
      <c r="V114" s="227"/>
      <c r="W114" s="113">
        <f t="shared" si="18"/>
        <v>-508.24235059200237</v>
      </c>
      <c r="X114" s="113">
        <f t="shared" si="19"/>
        <v>-271.25789725200048</v>
      </c>
    </row>
    <row r="115" spans="1:24" ht="12.75" customHeight="1">
      <c r="A115" s="157"/>
      <c r="B115" s="157"/>
      <c r="C115" s="157"/>
      <c r="D115" s="157" t="s">
        <v>613</v>
      </c>
      <c r="E115" s="152"/>
      <c r="F115" s="152"/>
      <c r="G115" s="168">
        <v>5052.8706024000094</v>
      </c>
      <c r="H115" s="168">
        <v>3654.670428682005</v>
      </c>
      <c r="I115" s="168">
        <v>3412.5887657799967</v>
      </c>
      <c r="J115" s="168">
        <v>3398.3737994679964</v>
      </c>
      <c r="K115" s="169"/>
      <c r="L115" s="168">
        <f t="shared" si="10"/>
        <v>92.987147973656334</v>
      </c>
      <c r="M115" s="168">
        <f t="shared" si="11"/>
        <v>99.58345504578395</v>
      </c>
      <c r="O115" s="292">
        <f t="shared" si="12"/>
        <v>92.987147973656334</v>
      </c>
      <c r="P115" s="292">
        <f t="shared" si="13"/>
        <v>99.58345504578395</v>
      </c>
      <c r="Q115" s="292" t="str">
        <f t="shared" si="14"/>
        <v>si</v>
      </c>
      <c r="R115" s="292" t="str">
        <f t="shared" si="15"/>
        <v>si</v>
      </c>
      <c r="S115" s="292"/>
      <c r="T115" s="293">
        <f t="shared" si="16"/>
        <v>0</v>
      </c>
      <c r="U115" s="293">
        <f t="shared" si="17"/>
        <v>0</v>
      </c>
      <c r="V115" s="227"/>
      <c r="W115" s="113">
        <f t="shared" si="18"/>
        <v>-242.08166290200825</v>
      </c>
      <c r="X115" s="113">
        <f t="shared" si="19"/>
        <v>-14.214966312000342</v>
      </c>
    </row>
    <row r="116" spans="1:24" ht="12.75" customHeight="1">
      <c r="A116" s="157"/>
      <c r="B116" s="157"/>
      <c r="C116" s="157"/>
      <c r="D116" s="157" t="s">
        <v>612</v>
      </c>
      <c r="E116" s="152"/>
      <c r="F116" s="152"/>
      <c r="G116" s="151">
        <v>2137.2083950000001</v>
      </c>
      <c r="H116" s="151">
        <v>1878.3372975100001</v>
      </c>
      <c r="I116" s="151">
        <v>1612.1766098200005</v>
      </c>
      <c r="J116" s="151">
        <v>1355.1336788800018</v>
      </c>
      <c r="K116" s="151"/>
      <c r="L116" s="151">
        <f t="shared" si="10"/>
        <v>72.145385212571881</v>
      </c>
      <c r="M116" s="151">
        <f t="shared" si="11"/>
        <v>84.056155549316784</v>
      </c>
      <c r="O116" s="292">
        <f t="shared" si="12"/>
        <v>72.145385212571881</v>
      </c>
      <c r="P116" s="292">
        <f t="shared" si="13"/>
        <v>84.056155549316784</v>
      </c>
      <c r="Q116" s="292" t="str">
        <f t="shared" si="14"/>
        <v>si</v>
      </c>
      <c r="R116" s="292" t="str">
        <f t="shared" si="15"/>
        <v>si</v>
      </c>
      <c r="S116" s="292"/>
      <c r="T116" s="293">
        <f t="shared" si="16"/>
        <v>0</v>
      </c>
      <c r="U116" s="293">
        <f t="shared" si="17"/>
        <v>0</v>
      </c>
      <c r="V116" s="227"/>
      <c r="W116" s="113">
        <f t="shared" si="18"/>
        <v>-266.16068768999958</v>
      </c>
      <c r="X116" s="113">
        <f t="shared" si="19"/>
        <v>-257.04293093999877</v>
      </c>
    </row>
    <row r="117" spans="1:24" ht="12.75" customHeight="1">
      <c r="A117" s="157"/>
      <c r="B117" s="157"/>
      <c r="C117" s="157"/>
      <c r="D117" s="156"/>
      <c r="E117" s="155" t="s">
        <v>611</v>
      </c>
      <c r="F117" s="155"/>
      <c r="G117" s="160">
        <v>226.242795</v>
      </c>
      <c r="H117" s="160">
        <v>217.16373252000002</v>
      </c>
      <c r="I117" s="160">
        <v>211.06347004</v>
      </c>
      <c r="J117" s="160">
        <v>189.44586118999999</v>
      </c>
      <c r="K117" s="160"/>
      <c r="L117" s="160">
        <f t="shared" si="10"/>
        <v>87.23641788232419</v>
      </c>
      <c r="M117" s="160">
        <f t="shared" si="11"/>
        <v>89.757768672189869</v>
      </c>
      <c r="O117" s="292">
        <f t="shared" si="12"/>
        <v>87.23641788232419</v>
      </c>
      <c r="P117" s="292">
        <f t="shared" si="13"/>
        <v>89.757768672189869</v>
      </c>
      <c r="Q117" s="292" t="str">
        <f t="shared" si="14"/>
        <v>si</v>
      </c>
      <c r="R117" s="292" t="str">
        <f t="shared" si="15"/>
        <v>si</v>
      </c>
      <c r="S117" s="292"/>
      <c r="T117" s="293">
        <f t="shared" si="16"/>
        <v>0</v>
      </c>
      <c r="U117" s="293">
        <f t="shared" si="17"/>
        <v>0</v>
      </c>
      <c r="V117" s="227"/>
      <c r="W117" s="113">
        <f t="shared" si="18"/>
        <v>-6.1002624800000262</v>
      </c>
      <c r="X117" s="113">
        <f t="shared" si="19"/>
        <v>-21.617608850000011</v>
      </c>
    </row>
    <row r="118" spans="1:24" ht="12.75" customHeight="1">
      <c r="A118" s="157"/>
      <c r="B118" s="157"/>
      <c r="C118" s="157"/>
      <c r="D118" s="156"/>
      <c r="E118" s="155" t="s">
        <v>610</v>
      </c>
      <c r="F118" s="155"/>
      <c r="G118" s="160">
        <v>589.15859399999999</v>
      </c>
      <c r="H118" s="160">
        <v>449.15859399999994</v>
      </c>
      <c r="I118" s="160">
        <v>445.86951710999995</v>
      </c>
      <c r="J118" s="160">
        <v>391.72879768999996</v>
      </c>
      <c r="K118" s="160"/>
      <c r="L118" s="160">
        <f t="shared" si="10"/>
        <v>87.213915735518583</v>
      </c>
      <c r="M118" s="160">
        <f t="shared" si="11"/>
        <v>87.857272735098647</v>
      </c>
      <c r="O118" s="292">
        <f t="shared" si="12"/>
        <v>87.213915735518583</v>
      </c>
      <c r="P118" s="292">
        <f t="shared" si="13"/>
        <v>87.857272735098647</v>
      </c>
      <c r="Q118" s="292" t="str">
        <f t="shared" si="14"/>
        <v>si</v>
      </c>
      <c r="R118" s="292" t="str">
        <f t="shared" si="15"/>
        <v>si</v>
      </c>
      <c r="S118" s="292"/>
      <c r="T118" s="293">
        <f t="shared" si="16"/>
        <v>0</v>
      </c>
      <c r="U118" s="293">
        <f t="shared" si="17"/>
        <v>0</v>
      </c>
      <c r="V118" s="227"/>
      <c r="W118" s="113">
        <f t="shared" si="18"/>
        <v>-3.2890768899999898</v>
      </c>
      <c r="X118" s="113">
        <f t="shared" si="19"/>
        <v>-54.140719419999982</v>
      </c>
    </row>
    <row r="119" spans="1:24" ht="12.75" customHeight="1">
      <c r="A119" s="157"/>
      <c r="B119" s="157"/>
      <c r="C119" s="157"/>
      <c r="D119" s="156"/>
      <c r="E119" s="155" t="s">
        <v>609</v>
      </c>
      <c r="F119" s="155"/>
      <c r="G119" s="160">
        <v>192.19294200000002</v>
      </c>
      <c r="H119" s="160">
        <v>190.75580946999995</v>
      </c>
      <c r="I119" s="160">
        <v>139.12469167</v>
      </c>
      <c r="J119" s="160">
        <v>134.88449736000004</v>
      </c>
      <c r="K119" s="160"/>
      <c r="L119" s="160">
        <f t="shared" si="10"/>
        <v>70.710558034780718</v>
      </c>
      <c r="M119" s="160">
        <f t="shared" si="11"/>
        <v>96.952234532129211</v>
      </c>
      <c r="O119" s="292">
        <f t="shared" si="12"/>
        <v>70.710558034780718</v>
      </c>
      <c r="P119" s="292">
        <f t="shared" si="13"/>
        <v>96.952234532129211</v>
      </c>
      <c r="Q119" s="292" t="str">
        <f t="shared" si="14"/>
        <v>si</v>
      </c>
      <c r="R119" s="292" t="str">
        <f t="shared" si="15"/>
        <v>si</v>
      </c>
      <c r="S119" s="292"/>
      <c r="T119" s="293">
        <f t="shared" si="16"/>
        <v>0</v>
      </c>
      <c r="U119" s="293">
        <f t="shared" si="17"/>
        <v>0</v>
      </c>
      <c r="V119" s="227"/>
      <c r="W119" s="113">
        <f t="shared" si="18"/>
        <v>-51.631117799999942</v>
      </c>
      <c r="X119" s="113">
        <f t="shared" si="19"/>
        <v>-4.2401943099999642</v>
      </c>
    </row>
    <row r="120" spans="1:24" ht="12.75" customHeight="1">
      <c r="A120" s="157"/>
      <c r="B120" s="157"/>
      <c r="C120" s="157"/>
      <c r="D120" s="156"/>
      <c r="E120" s="155" t="s">
        <v>608</v>
      </c>
      <c r="F120" s="155"/>
      <c r="G120" s="160">
        <v>1129.6140640000001</v>
      </c>
      <c r="H120" s="160">
        <v>1021.2591615200002</v>
      </c>
      <c r="I120" s="160">
        <v>816.11893099999975</v>
      </c>
      <c r="J120" s="160">
        <v>639.07452263999915</v>
      </c>
      <c r="K120" s="160"/>
      <c r="L120" s="160">
        <f t="shared" si="10"/>
        <v>62.577115263164629</v>
      </c>
      <c r="M120" s="160">
        <f t="shared" si="11"/>
        <v>78.306543123185975</v>
      </c>
      <c r="O120" s="292">
        <f t="shared" si="12"/>
        <v>62.577115263164629</v>
      </c>
      <c r="P120" s="292">
        <f t="shared" si="13"/>
        <v>78.306543123185975</v>
      </c>
      <c r="Q120" s="292" t="str">
        <f t="shared" si="14"/>
        <v>si</v>
      </c>
      <c r="R120" s="292" t="str">
        <f t="shared" si="15"/>
        <v>si</v>
      </c>
      <c r="S120" s="292"/>
      <c r="T120" s="293">
        <f t="shared" si="16"/>
        <v>0</v>
      </c>
      <c r="U120" s="293">
        <f t="shared" si="17"/>
        <v>0</v>
      </c>
      <c r="V120" s="227"/>
      <c r="W120" s="113">
        <f t="shared" si="18"/>
        <v>-205.1402305200005</v>
      </c>
      <c r="X120" s="113">
        <f t="shared" si="19"/>
        <v>-177.0444083600006</v>
      </c>
    </row>
    <row r="121" spans="1:24" ht="12.75" customHeight="1">
      <c r="A121" s="167" t="s">
        <v>607</v>
      </c>
      <c r="B121" s="167"/>
      <c r="C121" s="167"/>
      <c r="D121" s="167"/>
      <c r="E121" s="167"/>
      <c r="F121" s="167"/>
      <c r="G121" s="158">
        <v>35442.024526037574</v>
      </c>
      <c r="H121" s="158">
        <v>35628.284073452705</v>
      </c>
      <c r="I121" s="158">
        <v>31284.378417794633</v>
      </c>
      <c r="J121" s="158">
        <v>31191.166162959984</v>
      </c>
      <c r="K121" s="158"/>
      <c r="L121" s="158">
        <f t="shared" si="10"/>
        <v>87.546080239663013</v>
      </c>
      <c r="M121" s="158">
        <f t="shared" si="11"/>
        <v>99.70204856369584</v>
      </c>
      <c r="O121" s="292">
        <f t="shared" si="12"/>
        <v>87.546080239663013</v>
      </c>
      <c r="P121" s="292">
        <f t="shared" si="13"/>
        <v>99.70204856369584</v>
      </c>
      <c r="Q121" s="292" t="str">
        <f t="shared" si="14"/>
        <v>si</v>
      </c>
      <c r="R121" s="292" t="str">
        <f t="shared" si="15"/>
        <v>si</v>
      </c>
      <c r="S121" s="292"/>
      <c r="T121" s="293">
        <f t="shared" si="16"/>
        <v>0</v>
      </c>
      <c r="U121" s="293">
        <f t="shared" si="17"/>
        <v>0</v>
      </c>
      <c r="V121" s="227"/>
      <c r="W121" s="113">
        <f t="shared" si="18"/>
        <v>-4343.9056556580726</v>
      </c>
      <c r="X121" s="113">
        <f t="shared" si="19"/>
        <v>-93.212254834648775</v>
      </c>
    </row>
    <row r="122" spans="1:24" ht="12.75" customHeight="1">
      <c r="A122" s="157"/>
      <c r="B122" s="157" t="s">
        <v>606</v>
      </c>
      <c r="C122" s="157"/>
      <c r="D122" s="157"/>
      <c r="E122" s="152"/>
      <c r="F122" s="152"/>
      <c r="G122" s="151">
        <v>35442.024526037574</v>
      </c>
      <c r="H122" s="151">
        <v>35628.284073452705</v>
      </c>
      <c r="I122" s="151">
        <v>31284.378417794633</v>
      </c>
      <c r="J122" s="151">
        <v>31191.166162959984</v>
      </c>
      <c r="K122" s="151"/>
      <c r="L122" s="151">
        <f t="shared" si="10"/>
        <v>87.546080239663013</v>
      </c>
      <c r="M122" s="151">
        <f t="shared" si="11"/>
        <v>99.70204856369584</v>
      </c>
      <c r="O122" s="292">
        <f t="shared" si="12"/>
        <v>87.546080239663013</v>
      </c>
      <c r="P122" s="292">
        <f t="shared" si="13"/>
        <v>99.70204856369584</v>
      </c>
      <c r="Q122" s="292" t="str">
        <f t="shared" si="14"/>
        <v>si</v>
      </c>
      <c r="R122" s="292" t="str">
        <f t="shared" si="15"/>
        <v>si</v>
      </c>
      <c r="S122" s="292"/>
      <c r="T122" s="293">
        <f t="shared" si="16"/>
        <v>0</v>
      </c>
      <c r="U122" s="293">
        <f t="shared" si="17"/>
        <v>0</v>
      </c>
      <c r="V122" s="227"/>
      <c r="W122" s="113">
        <f t="shared" si="18"/>
        <v>-4343.9056556580726</v>
      </c>
      <c r="X122" s="113">
        <f t="shared" si="19"/>
        <v>-93.212254834648775</v>
      </c>
    </row>
    <row r="123" spans="1:24" ht="12.75" customHeight="1">
      <c r="A123" s="153"/>
      <c r="B123" s="153"/>
      <c r="C123" s="152" t="s">
        <v>540</v>
      </c>
      <c r="D123" s="152"/>
      <c r="E123" s="152"/>
      <c r="F123" s="152"/>
      <c r="G123" s="151">
        <v>5773.4513589999997</v>
      </c>
      <c r="H123" s="151">
        <v>5611.2938902599999</v>
      </c>
      <c r="I123" s="151">
        <v>4236.5331617600013</v>
      </c>
      <c r="J123" s="151">
        <v>4207.7753306100003</v>
      </c>
      <c r="K123" s="151"/>
      <c r="L123" s="151">
        <f t="shared" si="10"/>
        <v>74.987612712885948</v>
      </c>
      <c r="M123" s="151">
        <f t="shared" si="11"/>
        <v>99.321194239441425</v>
      </c>
      <c r="O123" s="292">
        <f t="shared" si="12"/>
        <v>74.987612712885948</v>
      </c>
      <c r="P123" s="292">
        <f t="shared" si="13"/>
        <v>99.321194239441425</v>
      </c>
      <c r="Q123" s="292" t="str">
        <f t="shared" si="14"/>
        <v>si</v>
      </c>
      <c r="R123" s="292" t="str">
        <f t="shared" si="15"/>
        <v>si</v>
      </c>
      <c r="S123" s="292"/>
      <c r="T123" s="293">
        <f t="shared" si="16"/>
        <v>0</v>
      </c>
      <c r="U123" s="293">
        <f t="shared" si="17"/>
        <v>0</v>
      </c>
      <c r="V123" s="227"/>
      <c r="W123" s="113">
        <f t="shared" si="18"/>
        <v>-1374.7607284999985</v>
      </c>
      <c r="X123" s="113">
        <f t="shared" si="19"/>
        <v>-28.757831150001039</v>
      </c>
    </row>
    <row r="124" spans="1:24" ht="12.75" customHeight="1">
      <c r="A124" s="157"/>
      <c r="B124" s="157"/>
      <c r="C124" s="157"/>
      <c r="D124" s="156" t="s">
        <v>511</v>
      </c>
      <c r="E124" s="155"/>
      <c r="F124" s="155"/>
      <c r="G124" s="160">
        <v>1217.0290829999999</v>
      </c>
      <c r="H124" s="160">
        <v>1217.0290829999999</v>
      </c>
      <c r="I124" s="160">
        <v>1033.3119986500001</v>
      </c>
      <c r="J124" s="160">
        <v>1033.3119986500001</v>
      </c>
      <c r="K124" s="154"/>
      <c r="L124" s="160">
        <f t="shared" si="10"/>
        <v>84.904462274875655</v>
      </c>
      <c r="M124" s="160">
        <f t="shared" si="11"/>
        <v>100</v>
      </c>
      <c r="O124" s="292">
        <f t="shared" si="12"/>
        <v>84.904462274875655</v>
      </c>
      <c r="P124" s="292">
        <f t="shared" si="13"/>
        <v>100</v>
      </c>
      <c r="Q124" s="292" t="str">
        <f t="shared" si="14"/>
        <v>si</v>
      </c>
      <c r="R124" s="292" t="str">
        <f t="shared" si="15"/>
        <v>si</v>
      </c>
      <c r="S124" s="292"/>
      <c r="T124" s="293">
        <f t="shared" si="16"/>
        <v>0</v>
      </c>
      <c r="U124" s="293">
        <f t="shared" si="17"/>
        <v>0</v>
      </c>
      <c r="V124" s="227"/>
      <c r="W124" s="113">
        <f t="shared" si="18"/>
        <v>-183.71708434999982</v>
      </c>
      <c r="X124" s="113">
        <f t="shared" si="19"/>
        <v>0</v>
      </c>
    </row>
    <row r="125" spans="1:24" ht="12.75" customHeight="1">
      <c r="A125" s="157"/>
      <c r="B125" s="157"/>
      <c r="C125" s="157"/>
      <c r="D125" s="156" t="s">
        <v>605</v>
      </c>
      <c r="E125" s="155"/>
      <c r="F125" s="155"/>
      <c r="G125" s="173">
        <v>96.305302999999995</v>
      </c>
      <c r="H125" s="173">
        <v>97.5169183</v>
      </c>
      <c r="I125" s="160">
        <v>60.604677059999979</v>
      </c>
      <c r="J125" s="160">
        <v>53.44155994999997</v>
      </c>
      <c r="K125" s="154"/>
      <c r="L125" s="160">
        <f t="shared" si="10"/>
        <v>54.802346999515436</v>
      </c>
      <c r="M125" s="160">
        <f t="shared" si="11"/>
        <v>88.180586948910957</v>
      </c>
      <c r="O125" s="292">
        <f t="shared" si="12"/>
        <v>54.802346999515436</v>
      </c>
      <c r="P125" s="292">
        <f t="shared" si="13"/>
        <v>88.180586948910957</v>
      </c>
      <c r="Q125" s="292" t="str">
        <f t="shared" si="14"/>
        <v>si</v>
      </c>
      <c r="R125" s="292" t="str">
        <f t="shared" si="15"/>
        <v>si</v>
      </c>
      <c r="S125" s="292"/>
      <c r="T125" s="293">
        <f t="shared" si="16"/>
        <v>0</v>
      </c>
      <c r="U125" s="293">
        <f t="shared" si="17"/>
        <v>0</v>
      </c>
      <c r="V125" s="227"/>
      <c r="W125" s="113">
        <f t="shared" si="18"/>
        <v>-36.912241240000021</v>
      </c>
      <c r="X125" s="113">
        <f t="shared" si="19"/>
        <v>-7.1631171100000088</v>
      </c>
    </row>
    <row r="126" spans="1:24" ht="12.75" customHeight="1">
      <c r="A126" s="157"/>
      <c r="B126" s="157"/>
      <c r="C126" s="157"/>
      <c r="D126" s="156" t="s">
        <v>604</v>
      </c>
      <c r="E126" s="155"/>
      <c r="F126" s="155"/>
      <c r="G126" s="173">
        <v>1365.606802</v>
      </c>
      <c r="H126" s="173">
        <v>1384.8043600800004</v>
      </c>
      <c r="I126" s="160">
        <v>950.97452766000004</v>
      </c>
      <c r="J126" s="160">
        <v>950.97452766000004</v>
      </c>
      <c r="K126" s="154"/>
      <c r="L126" s="160">
        <f t="shared" si="10"/>
        <v>68.672121136668153</v>
      </c>
      <c r="M126" s="160">
        <f t="shared" si="11"/>
        <v>100</v>
      </c>
      <c r="O126" s="292">
        <f t="shared" si="12"/>
        <v>68.672121136668153</v>
      </c>
      <c r="P126" s="292">
        <f t="shared" si="13"/>
        <v>100</v>
      </c>
      <c r="Q126" s="292" t="str">
        <f t="shared" si="14"/>
        <v>si</v>
      </c>
      <c r="R126" s="292" t="str">
        <f t="shared" si="15"/>
        <v>si</v>
      </c>
      <c r="S126" s="292"/>
      <c r="T126" s="293">
        <f t="shared" si="16"/>
        <v>0</v>
      </c>
      <c r="U126" s="293">
        <f t="shared" si="17"/>
        <v>0</v>
      </c>
      <c r="V126" s="227"/>
      <c r="W126" s="113">
        <f t="shared" si="18"/>
        <v>-433.82983242000034</v>
      </c>
      <c r="X126" s="113">
        <f t="shared" si="19"/>
        <v>0</v>
      </c>
    </row>
    <row r="127" spans="1:24" ht="12.75" customHeight="1">
      <c r="A127" s="157"/>
      <c r="B127" s="157"/>
      <c r="C127" s="157"/>
      <c r="D127" s="156" t="s">
        <v>603</v>
      </c>
      <c r="E127" s="155"/>
      <c r="F127" s="155"/>
      <c r="G127" s="160">
        <v>705.20382199999995</v>
      </c>
      <c r="H127" s="160">
        <v>495.86277888000001</v>
      </c>
      <c r="I127" s="160">
        <v>286.05065557000012</v>
      </c>
      <c r="J127" s="160">
        <v>264.45594153000002</v>
      </c>
      <c r="K127" s="154"/>
      <c r="L127" s="160">
        <f t="shared" si="10"/>
        <v>53.332484871585621</v>
      </c>
      <c r="M127" s="160">
        <f t="shared" si="11"/>
        <v>92.450737790840122</v>
      </c>
      <c r="O127" s="292">
        <f t="shared" si="12"/>
        <v>53.332484871585621</v>
      </c>
      <c r="P127" s="292">
        <f t="shared" si="13"/>
        <v>92.450737790840122</v>
      </c>
      <c r="Q127" s="292" t="str">
        <f t="shared" si="14"/>
        <v>si</v>
      </c>
      <c r="R127" s="292" t="str">
        <f t="shared" si="15"/>
        <v>si</v>
      </c>
      <c r="S127" s="292"/>
      <c r="T127" s="293">
        <f t="shared" si="16"/>
        <v>0</v>
      </c>
      <c r="U127" s="293">
        <f t="shared" si="17"/>
        <v>0</v>
      </c>
      <c r="V127" s="227"/>
      <c r="W127" s="113">
        <f t="shared" si="18"/>
        <v>-209.81212330999989</v>
      </c>
      <c r="X127" s="113">
        <f t="shared" si="19"/>
        <v>-21.594714040000099</v>
      </c>
    </row>
    <row r="128" spans="1:24" ht="12.75" customHeight="1">
      <c r="A128" s="157"/>
      <c r="B128" s="157"/>
      <c r="C128" s="157"/>
      <c r="D128" s="156" t="s">
        <v>512</v>
      </c>
      <c r="E128" s="155"/>
      <c r="F128" s="155"/>
      <c r="G128" s="173">
        <v>2389.306349</v>
      </c>
      <c r="H128" s="173">
        <v>2416.0807500000001</v>
      </c>
      <c r="I128" s="160">
        <v>1905.5913028200002</v>
      </c>
      <c r="J128" s="160">
        <v>1905.5913028200002</v>
      </c>
      <c r="K128" s="154"/>
      <c r="L128" s="160">
        <f t="shared" si="10"/>
        <v>78.871176090451456</v>
      </c>
      <c r="M128" s="160">
        <f t="shared" si="11"/>
        <v>100</v>
      </c>
      <c r="O128" s="292">
        <f t="shared" si="12"/>
        <v>78.871176090451456</v>
      </c>
      <c r="P128" s="292">
        <f t="shared" si="13"/>
        <v>100</v>
      </c>
      <c r="Q128" s="292" t="str">
        <f t="shared" si="14"/>
        <v>si</v>
      </c>
      <c r="R128" s="292" t="str">
        <f t="shared" si="15"/>
        <v>si</v>
      </c>
      <c r="S128" s="292"/>
      <c r="T128" s="293">
        <f t="shared" si="16"/>
        <v>0</v>
      </c>
      <c r="U128" s="293">
        <f t="shared" si="17"/>
        <v>0</v>
      </c>
      <c r="V128" s="227"/>
      <c r="W128" s="113">
        <f t="shared" si="18"/>
        <v>-510.48944717999984</v>
      </c>
      <c r="X128" s="113">
        <f t="shared" si="19"/>
        <v>0</v>
      </c>
    </row>
    <row r="129" spans="1:24" ht="12.75" customHeight="1">
      <c r="A129" s="153"/>
      <c r="B129" s="153"/>
      <c r="C129" s="166" t="s">
        <v>602</v>
      </c>
      <c r="D129" s="152"/>
      <c r="E129" s="152"/>
      <c r="F129" s="152"/>
      <c r="G129" s="151">
        <v>29668.573167037575</v>
      </c>
      <c r="H129" s="151">
        <v>30016.990183192702</v>
      </c>
      <c r="I129" s="151">
        <v>27047.845256034645</v>
      </c>
      <c r="J129" s="151">
        <v>26983.390832349985</v>
      </c>
      <c r="K129" s="151"/>
      <c r="L129" s="151">
        <f t="shared" si="10"/>
        <v>89.893725745556893</v>
      </c>
      <c r="M129" s="151">
        <f t="shared" si="11"/>
        <v>99.761702187089085</v>
      </c>
      <c r="O129" s="292">
        <f t="shared" si="12"/>
        <v>89.893725745556893</v>
      </c>
      <c r="P129" s="292">
        <f t="shared" si="13"/>
        <v>99.761702187089085</v>
      </c>
      <c r="Q129" s="292" t="str">
        <f t="shared" si="14"/>
        <v>si</v>
      </c>
      <c r="R129" s="292" t="str">
        <f t="shared" si="15"/>
        <v>si</v>
      </c>
      <c r="S129" s="292"/>
      <c r="T129" s="293">
        <f t="shared" si="16"/>
        <v>0</v>
      </c>
      <c r="U129" s="293">
        <f t="shared" si="17"/>
        <v>0</v>
      </c>
      <c r="V129" s="227"/>
      <c r="W129" s="113">
        <f t="shared" si="18"/>
        <v>-2969.1449271580568</v>
      </c>
      <c r="X129" s="113">
        <f t="shared" si="19"/>
        <v>-64.45442368465956</v>
      </c>
    </row>
    <row r="130" spans="1:24" ht="12.75" customHeight="1">
      <c r="A130" s="157"/>
      <c r="B130" s="157"/>
      <c r="C130" s="157"/>
      <c r="D130" s="156" t="s">
        <v>601</v>
      </c>
      <c r="E130" s="155"/>
      <c r="F130" s="155"/>
      <c r="G130" s="160">
        <v>5644.5631656039741</v>
      </c>
      <c r="H130" s="154">
        <v>5549.2085210890891</v>
      </c>
      <c r="I130" s="154">
        <v>4720.1632973196702</v>
      </c>
      <c r="J130" s="154">
        <v>4686.5925118850082</v>
      </c>
      <c r="K130" s="154"/>
      <c r="L130" s="154">
        <f t="shared" si="10"/>
        <v>84.455152371264944</v>
      </c>
      <c r="M130" s="154">
        <f t="shared" si="11"/>
        <v>99.288779151905089</v>
      </c>
      <c r="O130" s="292">
        <f t="shared" si="12"/>
        <v>84.455152371264944</v>
      </c>
      <c r="P130" s="292">
        <f t="shared" si="13"/>
        <v>99.288779151905089</v>
      </c>
      <c r="Q130" s="292" t="str">
        <f t="shared" si="14"/>
        <v>si</v>
      </c>
      <c r="R130" s="292" t="str">
        <f t="shared" si="15"/>
        <v>si</v>
      </c>
      <c r="S130" s="292"/>
      <c r="T130" s="293">
        <f t="shared" si="16"/>
        <v>0</v>
      </c>
      <c r="U130" s="293">
        <f t="shared" si="17"/>
        <v>0</v>
      </c>
      <c r="V130" s="227"/>
      <c r="W130" s="113">
        <f t="shared" si="18"/>
        <v>-829.04522376941895</v>
      </c>
      <c r="X130" s="113">
        <f t="shared" si="19"/>
        <v>-33.570785434661957</v>
      </c>
    </row>
    <row r="131" spans="1:24" ht="12.75" customHeight="1">
      <c r="A131" s="157"/>
      <c r="B131" s="157"/>
      <c r="C131" s="157"/>
      <c r="D131" s="156" t="s">
        <v>600</v>
      </c>
      <c r="E131" s="155"/>
      <c r="F131" s="155"/>
      <c r="G131" s="173">
        <v>6188.6914420000003</v>
      </c>
      <c r="H131" s="318">
        <v>6563.7917013300012</v>
      </c>
      <c r="I131" s="154">
        <v>5502.2635484200027</v>
      </c>
      <c r="J131" s="154">
        <v>5471.3799101700024</v>
      </c>
      <c r="K131" s="154"/>
      <c r="L131" s="154">
        <f t="shared" si="10"/>
        <v>83.357000939888962</v>
      </c>
      <c r="M131" s="154">
        <f t="shared" si="11"/>
        <v>99.438710305709208</v>
      </c>
      <c r="O131" s="292">
        <f t="shared" si="12"/>
        <v>83.357000939888962</v>
      </c>
      <c r="P131" s="292">
        <f t="shared" si="13"/>
        <v>99.438710305709208</v>
      </c>
      <c r="Q131" s="292" t="str">
        <f t="shared" si="14"/>
        <v>si</v>
      </c>
      <c r="R131" s="292" t="str">
        <f t="shared" si="15"/>
        <v>si</v>
      </c>
      <c r="S131" s="292"/>
      <c r="T131" s="293">
        <f t="shared" si="16"/>
        <v>0</v>
      </c>
      <c r="U131" s="293">
        <f t="shared" si="17"/>
        <v>0</v>
      </c>
      <c r="V131" s="227"/>
      <c r="W131" s="113">
        <f t="shared" si="18"/>
        <v>-1061.5281529099984</v>
      </c>
      <c r="X131" s="113">
        <f t="shared" si="19"/>
        <v>-30.883638250000331</v>
      </c>
    </row>
    <row r="132" spans="1:24" ht="12.75" customHeight="1">
      <c r="A132" s="157"/>
      <c r="B132" s="157"/>
      <c r="C132" s="157"/>
      <c r="D132" s="165"/>
      <c r="E132" s="165" t="s">
        <v>599</v>
      </c>
      <c r="F132" s="165"/>
      <c r="G132" s="173">
        <v>99.804652383145836</v>
      </c>
      <c r="H132" s="173">
        <v>101.70061076395807</v>
      </c>
      <c r="I132" s="160">
        <v>87.435748163509487</v>
      </c>
      <c r="J132" s="160">
        <v>86.646837617951135</v>
      </c>
      <c r="K132" s="160"/>
      <c r="L132" s="160">
        <f t="shared" si="10"/>
        <v>85.1979520743037</v>
      </c>
      <c r="M132" s="160">
        <f t="shared" si="11"/>
        <v>99.09772540164802</v>
      </c>
      <c r="O132" s="292">
        <f t="shared" si="12"/>
        <v>85.1979520743037</v>
      </c>
      <c r="P132" s="292">
        <f t="shared" si="13"/>
        <v>99.09772540164802</v>
      </c>
      <c r="Q132" s="292" t="str">
        <f t="shared" si="14"/>
        <v>si</v>
      </c>
      <c r="R132" s="292" t="str">
        <f t="shared" si="15"/>
        <v>si</v>
      </c>
      <c r="S132" s="292"/>
      <c r="T132" s="293">
        <f t="shared" si="16"/>
        <v>0</v>
      </c>
      <c r="U132" s="293">
        <f t="shared" si="17"/>
        <v>0</v>
      </c>
      <c r="V132" s="227"/>
      <c r="W132" s="113">
        <f t="shared" si="18"/>
        <v>-14.264862600448581</v>
      </c>
      <c r="X132" s="113">
        <f t="shared" si="19"/>
        <v>-0.78891054555835183</v>
      </c>
    </row>
    <row r="133" spans="1:24" ht="12.75" customHeight="1">
      <c r="A133" s="157"/>
      <c r="B133" s="157"/>
      <c r="C133" s="157"/>
      <c r="D133" s="156" t="s">
        <v>598</v>
      </c>
      <c r="E133" s="155"/>
      <c r="F133" s="155"/>
      <c r="G133" s="160">
        <v>16724.491340433593</v>
      </c>
      <c r="H133" s="154">
        <v>16724.491340433593</v>
      </c>
      <c r="I133" s="154">
        <v>16029.52849201497</v>
      </c>
      <c r="J133" s="154">
        <v>16029.52849201497</v>
      </c>
      <c r="K133" s="154"/>
      <c r="L133" s="154">
        <f t="shared" si="10"/>
        <v>95.844639850191072</v>
      </c>
      <c r="M133" s="154">
        <f t="shared" si="11"/>
        <v>100</v>
      </c>
      <c r="O133" s="292">
        <f t="shared" si="12"/>
        <v>95.844639850191072</v>
      </c>
      <c r="P133" s="292">
        <f t="shared" si="13"/>
        <v>100</v>
      </c>
      <c r="Q133" s="292" t="str">
        <f t="shared" si="14"/>
        <v>si</v>
      </c>
      <c r="R133" s="292" t="str">
        <f t="shared" si="15"/>
        <v>si</v>
      </c>
      <c r="S133" s="292"/>
      <c r="T133" s="293">
        <f t="shared" si="16"/>
        <v>0</v>
      </c>
      <c r="U133" s="293">
        <f t="shared" si="17"/>
        <v>0</v>
      </c>
      <c r="V133" s="227"/>
      <c r="W133" s="113">
        <f t="shared" si="18"/>
        <v>-694.96284841862325</v>
      </c>
      <c r="X133" s="113">
        <f t="shared" si="19"/>
        <v>0</v>
      </c>
    </row>
    <row r="134" spans="1:24" ht="12.75" customHeight="1">
      <c r="A134" s="157"/>
      <c r="B134" s="157"/>
      <c r="C134" s="157"/>
      <c r="D134" s="156" t="s">
        <v>597</v>
      </c>
      <c r="E134" s="155"/>
      <c r="F134" s="155"/>
      <c r="G134" s="173">
        <v>207.578686</v>
      </c>
      <c r="H134" s="318">
        <v>265.05275109999997</v>
      </c>
      <c r="I134" s="154">
        <v>106.18079628</v>
      </c>
      <c r="J134" s="154">
        <v>106.18079628</v>
      </c>
      <c r="K134" s="154"/>
      <c r="L134" s="154">
        <f t="shared" si="10"/>
        <v>40.060250587604642</v>
      </c>
      <c r="M134" s="154">
        <f t="shared" si="11"/>
        <v>100</v>
      </c>
      <c r="O134" s="292">
        <f t="shared" si="12"/>
        <v>40.060250587604642</v>
      </c>
      <c r="P134" s="292">
        <f t="shared" si="13"/>
        <v>100</v>
      </c>
      <c r="Q134" s="292" t="str">
        <f t="shared" si="14"/>
        <v>si</v>
      </c>
      <c r="R134" s="292" t="str">
        <f t="shared" si="15"/>
        <v>si</v>
      </c>
      <c r="S134" s="292"/>
      <c r="T134" s="293">
        <f t="shared" si="16"/>
        <v>0</v>
      </c>
      <c r="U134" s="293">
        <f t="shared" si="17"/>
        <v>0</v>
      </c>
      <c r="V134" s="227"/>
      <c r="W134" s="113">
        <f t="shared" si="18"/>
        <v>-158.87195481999998</v>
      </c>
      <c r="X134" s="113">
        <f t="shared" si="19"/>
        <v>0</v>
      </c>
    </row>
    <row r="135" spans="1:24" ht="12.75" customHeight="1">
      <c r="A135" s="157"/>
      <c r="B135" s="157"/>
      <c r="C135" s="157"/>
      <c r="D135" s="156" t="s">
        <v>486</v>
      </c>
      <c r="E135" s="155"/>
      <c r="F135" s="155"/>
      <c r="G135" s="173">
        <v>903.24853299999995</v>
      </c>
      <c r="H135" s="318">
        <v>914.44586923999998</v>
      </c>
      <c r="I135" s="154">
        <v>689.70912199999998</v>
      </c>
      <c r="J135" s="154">
        <v>689.70912199999998</v>
      </c>
      <c r="K135" s="154"/>
      <c r="L135" s="154">
        <f t="shared" si="10"/>
        <v>75.423723284268348</v>
      </c>
      <c r="M135" s="154">
        <f t="shared" si="11"/>
        <v>100</v>
      </c>
      <c r="O135" s="292">
        <f t="shared" si="12"/>
        <v>75.423723284268348</v>
      </c>
      <c r="P135" s="292">
        <f t="shared" si="13"/>
        <v>100</v>
      </c>
      <c r="Q135" s="292" t="str">
        <f t="shared" si="14"/>
        <v>si</v>
      </c>
      <c r="R135" s="292" t="str">
        <f t="shared" si="15"/>
        <v>si</v>
      </c>
      <c r="S135" s="292"/>
      <c r="T135" s="293">
        <f t="shared" si="16"/>
        <v>0</v>
      </c>
      <c r="U135" s="293">
        <f t="shared" si="17"/>
        <v>0</v>
      </c>
      <c r="V135" s="227"/>
      <c r="W135" s="113">
        <f t="shared" si="18"/>
        <v>-224.73674724</v>
      </c>
      <c r="X135" s="113">
        <f t="shared" si="19"/>
        <v>0</v>
      </c>
    </row>
    <row r="136" spans="1:24" ht="12.75" customHeight="1">
      <c r="A136" s="162" t="s">
        <v>596</v>
      </c>
      <c r="B136" s="159"/>
      <c r="C136" s="162"/>
      <c r="D136" s="162"/>
      <c r="E136" s="162"/>
      <c r="F136" s="162"/>
      <c r="G136" s="158">
        <v>1169.3573697677937</v>
      </c>
      <c r="H136" s="158">
        <v>1381.0563207165862</v>
      </c>
      <c r="I136" s="158">
        <v>1356.7943657411979</v>
      </c>
      <c r="J136" s="158">
        <v>1314.9891226626839</v>
      </c>
      <c r="K136" s="158"/>
      <c r="L136" s="158">
        <f t="shared" ref="L136:L199" si="20">IFERROR(+J136/H136*100,"n.a")</f>
        <v>95.216183651393578</v>
      </c>
      <c r="M136" s="158">
        <f t="shared" ref="M136:M199" si="21">IFERROR(+J136/I136*100,"n.a.")</f>
        <v>96.918822473464772</v>
      </c>
      <c r="O136" s="292">
        <f t="shared" si="12"/>
        <v>95.216183651393578</v>
      </c>
      <c r="P136" s="292">
        <f t="shared" si="13"/>
        <v>96.918822473464772</v>
      </c>
      <c r="Q136" s="292" t="str">
        <f t="shared" si="14"/>
        <v>si</v>
      </c>
      <c r="R136" s="292" t="str">
        <f t="shared" si="15"/>
        <v>si</v>
      </c>
      <c r="S136" s="292"/>
      <c r="T136" s="293">
        <f t="shared" si="16"/>
        <v>0</v>
      </c>
      <c r="U136" s="293">
        <f t="shared" si="17"/>
        <v>0</v>
      </c>
      <c r="V136" s="227"/>
      <c r="W136" s="113">
        <f t="shared" si="18"/>
        <v>-24.261954975388335</v>
      </c>
      <c r="X136" s="113">
        <f t="shared" si="19"/>
        <v>-41.805243078513968</v>
      </c>
    </row>
    <row r="137" spans="1:24" ht="12.75" customHeight="1">
      <c r="A137" s="157"/>
      <c r="B137" s="157" t="s">
        <v>595</v>
      </c>
      <c r="C137" s="157"/>
      <c r="D137" s="157"/>
      <c r="E137" s="152"/>
      <c r="F137" s="152"/>
      <c r="G137" s="151">
        <v>1169.3573697677937</v>
      </c>
      <c r="H137" s="151">
        <v>1381.0563207165862</v>
      </c>
      <c r="I137" s="151">
        <v>1356.7943657411979</v>
      </c>
      <c r="J137" s="151">
        <v>1314.9891226626839</v>
      </c>
      <c r="K137" s="151"/>
      <c r="L137" s="151">
        <f t="shared" si="20"/>
        <v>95.216183651393578</v>
      </c>
      <c r="M137" s="151">
        <f t="shared" si="21"/>
        <v>96.918822473464772</v>
      </c>
      <c r="O137" s="292">
        <f t="shared" ref="O137:O200" si="22">IFERROR(J137/H137*100,"n.a.")</f>
        <v>95.216183651393578</v>
      </c>
      <c r="P137" s="292">
        <f t="shared" ref="P137:P200" si="23">IFERROR(J137/I137*100,"n.a.")</f>
        <v>96.918822473464772</v>
      </c>
      <c r="Q137" s="292" t="str">
        <f t="shared" ref="Q137:Q200" si="24">IF(O137=L137,"si","no")</f>
        <v>si</v>
      </c>
      <c r="R137" s="292" t="str">
        <f t="shared" ref="R137:R200" si="25">IF(P137=M137,"si","no")</f>
        <v>si</v>
      </c>
      <c r="S137" s="292"/>
      <c r="T137" s="293">
        <f t="shared" ref="T137:T200" si="26">((J137/H137)*100)-L137</f>
        <v>0</v>
      </c>
      <c r="U137" s="293">
        <f t="shared" ref="U137:U200" si="27">((J137/I137)*100)-M137</f>
        <v>0</v>
      </c>
      <c r="V137" s="227"/>
      <c r="W137" s="113">
        <f t="shared" ref="W137:W200" si="28">+I137-H137</f>
        <v>-24.261954975388335</v>
      </c>
      <c r="X137" s="113">
        <f t="shared" ref="X137:X200" si="29">J137-I137</f>
        <v>-41.805243078513968</v>
      </c>
    </row>
    <row r="138" spans="1:24" ht="12.75" customHeight="1">
      <c r="A138" s="153"/>
      <c r="B138" s="153"/>
      <c r="C138" s="152" t="s">
        <v>594</v>
      </c>
      <c r="D138" s="152"/>
      <c r="E138" s="152"/>
      <c r="F138" s="152"/>
      <c r="G138" s="151">
        <v>140</v>
      </c>
      <c r="H138" s="151">
        <v>78.110578000000004</v>
      </c>
      <c r="I138" s="151">
        <v>70.901843999999997</v>
      </c>
      <c r="J138" s="151">
        <v>64.320987000000002</v>
      </c>
      <c r="K138" s="151"/>
      <c r="L138" s="151">
        <f t="shared" si="20"/>
        <v>82.346064575274298</v>
      </c>
      <c r="M138" s="151">
        <f t="shared" si="21"/>
        <v>90.718355646716333</v>
      </c>
      <c r="O138" s="292">
        <f t="shared" si="22"/>
        <v>82.346064575274298</v>
      </c>
      <c r="P138" s="292">
        <f t="shared" si="23"/>
        <v>90.718355646716333</v>
      </c>
      <c r="Q138" s="292" t="str">
        <f t="shared" si="24"/>
        <v>si</v>
      </c>
      <c r="R138" s="292" t="str">
        <f t="shared" si="25"/>
        <v>si</v>
      </c>
      <c r="S138" s="292"/>
      <c r="T138" s="293">
        <f t="shared" si="26"/>
        <v>0</v>
      </c>
      <c r="U138" s="293">
        <f t="shared" si="27"/>
        <v>0</v>
      </c>
      <c r="V138" s="227"/>
      <c r="W138" s="113">
        <f t="shared" si="28"/>
        <v>-7.2087340000000069</v>
      </c>
      <c r="X138" s="113">
        <f t="shared" si="29"/>
        <v>-6.5808569999999946</v>
      </c>
    </row>
    <row r="139" spans="1:24" ht="12.75" customHeight="1">
      <c r="A139" s="157"/>
      <c r="B139" s="157"/>
      <c r="C139" s="157"/>
      <c r="D139" s="156" t="s">
        <v>593</v>
      </c>
      <c r="E139" s="155"/>
      <c r="F139" s="155"/>
      <c r="G139" s="160">
        <v>140</v>
      </c>
      <c r="H139" s="154">
        <v>78.110578000000004</v>
      </c>
      <c r="I139" s="154">
        <v>70.901843999999997</v>
      </c>
      <c r="J139" s="154">
        <v>64.320987000000002</v>
      </c>
      <c r="K139" s="154"/>
      <c r="L139" s="154">
        <f t="shared" si="20"/>
        <v>82.346064575274298</v>
      </c>
      <c r="M139" s="154">
        <f t="shared" si="21"/>
        <v>90.718355646716333</v>
      </c>
      <c r="O139" s="292">
        <f t="shared" si="22"/>
        <v>82.346064575274298</v>
      </c>
      <c r="P139" s="292">
        <f t="shared" si="23"/>
        <v>90.718355646716333</v>
      </c>
      <c r="Q139" s="292" t="str">
        <f t="shared" si="24"/>
        <v>si</v>
      </c>
      <c r="R139" s="292" t="str">
        <f t="shared" si="25"/>
        <v>si</v>
      </c>
      <c r="S139" s="292"/>
      <c r="T139" s="293">
        <f t="shared" si="26"/>
        <v>0</v>
      </c>
      <c r="U139" s="293">
        <f t="shared" si="27"/>
        <v>0</v>
      </c>
      <c r="V139" s="227"/>
      <c r="W139" s="113">
        <f t="shared" si="28"/>
        <v>-7.2087340000000069</v>
      </c>
      <c r="X139" s="113">
        <f t="shared" si="29"/>
        <v>-6.5808569999999946</v>
      </c>
    </row>
    <row r="140" spans="1:24" ht="12.75" customHeight="1">
      <c r="A140" s="153"/>
      <c r="B140" s="153"/>
      <c r="C140" s="152" t="s">
        <v>573</v>
      </c>
      <c r="D140" s="152"/>
      <c r="E140" s="152"/>
      <c r="F140" s="152"/>
      <c r="G140" s="151">
        <v>1029.3573697677946</v>
      </c>
      <c r="H140" s="151">
        <v>1302.9457427165864</v>
      </c>
      <c r="I140" s="151">
        <v>1285.8925217411979</v>
      </c>
      <c r="J140" s="151">
        <v>1250.6681356626839</v>
      </c>
      <c r="K140" s="151"/>
      <c r="L140" s="151">
        <f t="shared" si="20"/>
        <v>95.987737221896438</v>
      </c>
      <c r="M140" s="151">
        <f t="shared" si="21"/>
        <v>97.260705270233828</v>
      </c>
      <c r="O140" s="292">
        <f t="shared" si="22"/>
        <v>95.987737221896438</v>
      </c>
      <c r="P140" s="292">
        <f t="shared" si="23"/>
        <v>97.260705270233828</v>
      </c>
      <c r="Q140" s="292" t="str">
        <f t="shared" si="24"/>
        <v>si</v>
      </c>
      <c r="R140" s="292" t="str">
        <f t="shared" si="25"/>
        <v>si</v>
      </c>
      <c r="S140" s="292"/>
      <c r="T140" s="293">
        <f t="shared" si="26"/>
        <v>0</v>
      </c>
      <c r="U140" s="293">
        <f t="shared" si="27"/>
        <v>0</v>
      </c>
      <c r="V140" s="227"/>
      <c r="W140" s="113">
        <f t="shared" si="28"/>
        <v>-17.053220975388513</v>
      </c>
      <c r="X140" s="113">
        <f t="shared" si="29"/>
        <v>-35.224386078514044</v>
      </c>
    </row>
    <row r="141" spans="1:24" ht="12.75" customHeight="1">
      <c r="A141" s="157"/>
      <c r="B141" s="157"/>
      <c r="C141" s="157"/>
      <c r="D141" s="156" t="s">
        <v>592</v>
      </c>
      <c r="E141" s="155"/>
      <c r="F141" s="155"/>
      <c r="G141" s="173">
        <v>1029.3573697677946</v>
      </c>
      <c r="H141" s="318">
        <v>1302.9457427165864</v>
      </c>
      <c r="I141" s="154">
        <v>1285.8925217411979</v>
      </c>
      <c r="J141" s="154">
        <v>1250.6681356626839</v>
      </c>
      <c r="K141" s="154"/>
      <c r="L141" s="154">
        <f t="shared" si="20"/>
        <v>95.987737221896438</v>
      </c>
      <c r="M141" s="154">
        <f t="shared" si="21"/>
        <v>97.260705270233828</v>
      </c>
      <c r="O141" s="292">
        <f t="shared" si="22"/>
        <v>95.987737221896438</v>
      </c>
      <c r="P141" s="292">
        <f t="shared" si="23"/>
        <v>97.260705270233828</v>
      </c>
      <c r="Q141" s="292" t="str">
        <f t="shared" si="24"/>
        <v>si</v>
      </c>
      <c r="R141" s="292" t="str">
        <f t="shared" si="25"/>
        <v>si</v>
      </c>
      <c r="S141" s="292"/>
      <c r="T141" s="293">
        <f t="shared" si="26"/>
        <v>0</v>
      </c>
      <c r="U141" s="293">
        <f t="shared" si="27"/>
        <v>0</v>
      </c>
      <c r="V141" s="227"/>
      <c r="W141" s="113">
        <f t="shared" si="28"/>
        <v>-17.053220975388513</v>
      </c>
      <c r="X141" s="113">
        <f t="shared" si="29"/>
        <v>-35.224386078514044</v>
      </c>
    </row>
    <row r="142" spans="1:24" ht="12.75" customHeight="1">
      <c r="A142" s="162" t="s">
        <v>591</v>
      </c>
      <c r="B142" s="162"/>
      <c r="C142" s="159"/>
      <c r="D142" s="159"/>
      <c r="E142" s="159"/>
      <c r="F142" s="159"/>
      <c r="G142" s="158">
        <v>96702.020730801552</v>
      </c>
      <c r="H142" s="158">
        <v>90334.25705621719</v>
      </c>
      <c r="I142" s="158">
        <v>58971.297567907073</v>
      </c>
      <c r="J142" s="158">
        <v>57760.977450910628</v>
      </c>
      <c r="K142" s="158"/>
      <c r="L142" s="158">
        <f t="shared" si="20"/>
        <v>63.94138761219299</v>
      </c>
      <c r="M142" s="158">
        <f t="shared" si="21"/>
        <v>97.947611521346076</v>
      </c>
      <c r="O142" s="292">
        <f t="shared" si="22"/>
        <v>63.94138761219299</v>
      </c>
      <c r="P142" s="292">
        <f t="shared" si="23"/>
        <v>97.947611521346076</v>
      </c>
      <c r="Q142" s="292" t="str">
        <f t="shared" si="24"/>
        <v>si</v>
      </c>
      <c r="R142" s="292" t="str">
        <f t="shared" si="25"/>
        <v>si</v>
      </c>
      <c r="S142" s="292"/>
      <c r="T142" s="293">
        <f t="shared" si="26"/>
        <v>0</v>
      </c>
      <c r="U142" s="293">
        <f t="shared" si="27"/>
        <v>0</v>
      </c>
      <c r="V142" s="227"/>
      <c r="W142" s="113">
        <f t="shared" si="28"/>
        <v>-31362.959488310116</v>
      </c>
      <c r="X142" s="113">
        <f t="shared" si="29"/>
        <v>-1210.320116996445</v>
      </c>
    </row>
    <row r="143" spans="1:24" ht="12.75" customHeight="1">
      <c r="A143" s="157"/>
      <c r="B143" s="157" t="s">
        <v>590</v>
      </c>
      <c r="C143" s="157"/>
      <c r="D143" s="157"/>
      <c r="E143" s="152"/>
      <c r="F143" s="152"/>
      <c r="G143" s="151">
        <v>61722.166375178844</v>
      </c>
      <c r="H143" s="151">
        <v>56826.676128710547</v>
      </c>
      <c r="I143" s="151">
        <v>30768.045893083057</v>
      </c>
      <c r="J143" s="151">
        <v>30296.475009351539</v>
      </c>
      <c r="K143" s="151"/>
      <c r="L143" s="151">
        <f t="shared" si="20"/>
        <v>53.313825606711575</v>
      </c>
      <c r="M143" s="151">
        <f t="shared" si="21"/>
        <v>98.46733560730442</v>
      </c>
      <c r="O143" s="292">
        <f t="shared" si="22"/>
        <v>53.313825606711575</v>
      </c>
      <c r="P143" s="292">
        <f t="shared" si="23"/>
        <v>98.46733560730442</v>
      </c>
      <c r="Q143" s="292" t="str">
        <f t="shared" si="24"/>
        <v>si</v>
      </c>
      <c r="R143" s="292" t="str">
        <f t="shared" si="25"/>
        <v>si</v>
      </c>
      <c r="S143" s="292"/>
      <c r="T143" s="293">
        <f t="shared" si="26"/>
        <v>0</v>
      </c>
      <c r="U143" s="293">
        <f t="shared" si="27"/>
        <v>0</v>
      </c>
      <c r="V143" s="227"/>
      <c r="W143" s="113">
        <f t="shared" si="28"/>
        <v>-26058.63023562749</v>
      </c>
      <c r="X143" s="113">
        <f t="shared" si="29"/>
        <v>-471.57088373151782</v>
      </c>
    </row>
    <row r="144" spans="1:24" ht="12.75" customHeight="1">
      <c r="A144" s="153"/>
      <c r="B144" s="153"/>
      <c r="C144" s="152" t="s">
        <v>589</v>
      </c>
      <c r="D144" s="152"/>
      <c r="E144" s="152"/>
      <c r="F144" s="152"/>
      <c r="G144" s="151">
        <v>75</v>
      </c>
      <c r="H144" s="151">
        <v>75</v>
      </c>
      <c r="I144" s="151">
        <v>62.5</v>
      </c>
      <c r="J144" s="151">
        <v>62.5</v>
      </c>
      <c r="K144" s="151"/>
      <c r="L144" s="151">
        <f t="shared" si="20"/>
        <v>83.333333333333343</v>
      </c>
      <c r="M144" s="151">
        <f t="shared" si="21"/>
        <v>100</v>
      </c>
      <c r="O144" s="292">
        <f t="shared" si="22"/>
        <v>83.333333333333343</v>
      </c>
      <c r="P144" s="292">
        <f t="shared" si="23"/>
        <v>100</v>
      </c>
      <c r="Q144" s="292" t="str">
        <f t="shared" si="24"/>
        <v>si</v>
      </c>
      <c r="R144" s="292" t="str">
        <f t="shared" si="25"/>
        <v>si</v>
      </c>
      <c r="S144" s="292"/>
      <c r="T144" s="293">
        <f t="shared" si="26"/>
        <v>0</v>
      </c>
      <c r="U144" s="293">
        <f t="shared" si="27"/>
        <v>0</v>
      </c>
      <c r="V144" s="227"/>
      <c r="W144" s="113">
        <f t="shared" si="28"/>
        <v>-12.5</v>
      </c>
      <c r="X144" s="113">
        <f t="shared" si="29"/>
        <v>0</v>
      </c>
    </row>
    <row r="145" spans="1:24" ht="12.75" customHeight="1">
      <c r="A145" s="157"/>
      <c r="B145" s="157"/>
      <c r="C145" s="157"/>
      <c r="D145" s="155" t="s">
        <v>588</v>
      </c>
      <c r="E145" s="155"/>
      <c r="F145" s="155"/>
      <c r="G145" s="170">
        <v>75</v>
      </c>
      <c r="H145" s="154">
        <v>75</v>
      </c>
      <c r="I145" s="154">
        <v>62.5</v>
      </c>
      <c r="J145" s="154">
        <v>62.5</v>
      </c>
      <c r="K145" s="154"/>
      <c r="L145" s="154">
        <f t="shared" si="20"/>
        <v>83.333333333333343</v>
      </c>
      <c r="M145" s="154">
        <f t="shared" si="21"/>
        <v>100</v>
      </c>
      <c r="O145" s="292">
        <f t="shared" si="22"/>
        <v>83.333333333333343</v>
      </c>
      <c r="P145" s="292">
        <f t="shared" si="23"/>
        <v>100</v>
      </c>
      <c r="Q145" s="292" t="str">
        <f t="shared" si="24"/>
        <v>si</v>
      </c>
      <c r="R145" s="292" t="str">
        <f t="shared" si="25"/>
        <v>si</v>
      </c>
      <c r="S145" s="292"/>
      <c r="T145" s="293">
        <f t="shared" si="26"/>
        <v>0</v>
      </c>
      <c r="U145" s="293">
        <f t="shared" si="27"/>
        <v>0</v>
      </c>
      <c r="V145" s="227"/>
      <c r="W145" s="113">
        <f t="shared" si="28"/>
        <v>-12.5</v>
      </c>
      <c r="X145" s="113">
        <f t="shared" si="29"/>
        <v>0</v>
      </c>
    </row>
    <row r="146" spans="1:24" ht="12.75" customHeight="1">
      <c r="A146" s="153"/>
      <c r="B146" s="153"/>
      <c r="C146" s="152" t="s">
        <v>587</v>
      </c>
      <c r="D146" s="152"/>
      <c r="E146" s="152"/>
      <c r="F146" s="152"/>
      <c r="G146" s="151">
        <v>12129.311599000001</v>
      </c>
      <c r="H146" s="151">
        <v>9059.4534102899961</v>
      </c>
      <c r="I146" s="151">
        <v>7204.7650992399967</v>
      </c>
      <c r="J146" s="151">
        <v>6872.9097880499967</v>
      </c>
      <c r="K146" s="151"/>
      <c r="L146" s="151">
        <f t="shared" si="20"/>
        <v>75.864508340465022</v>
      </c>
      <c r="M146" s="151">
        <f t="shared" si="21"/>
        <v>95.393946830757798</v>
      </c>
      <c r="O146" s="292">
        <f t="shared" si="22"/>
        <v>75.864508340465022</v>
      </c>
      <c r="P146" s="292">
        <f t="shared" si="23"/>
        <v>95.393946830757798</v>
      </c>
      <c r="Q146" s="292" t="str">
        <f t="shared" si="24"/>
        <v>si</v>
      </c>
      <c r="R146" s="292" t="str">
        <f t="shared" si="25"/>
        <v>si</v>
      </c>
      <c r="S146" s="292"/>
      <c r="T146" s="293">
        <f t="shared" si="26"/>
        <v>0</v>
      </c>
      <c r="U146" s="293">
        <f t="shared" si="27"/>
        <v>0</v>
      </c>
      <c r="V146" s="227"/>
      <c r="W146" s="113">
        <f t="shared" si="28"/>
        <v>-1854.6883110499994</v>
      </c>
      <c r="X146" s="113">
        <f t="shared" si="29"/>
        <v>-331.85531119000007</v>
      </c>
    </row>
    <row r="147" spans="1:24" ht="12.75" customHeight="1">
      <c r="A147" s="157"/>
      <c r="B147" s="157"/>
      <c r="C147" s="157"/>
      <c r="D147" s="156" t="s">
        <v>586</v>
      </c>
      <c r="E147" s="155"/>
      <c r="F147" s="155"/>
      <c r="G147" s="170">
        <v>12129.311599000001</v>
      </c>
      <c r="H147" s="154">
        <v>9059.4534102899961</v>
      </c>
      <c r="I147" s="154">
        <v>7204.7650992399967</v>
      </c>
      <c r="J147" s="154">
        <v>6872.9097880499967</v>
      </c>
      <c r="K147" s="154"/>
      <c r="L147" s="154">
        <f t="shared" si="20"/>
        <v>75.864508340465022</v>
      </c>
      <c r="M147" s="154">
        <f t="shared" si="21"/>
        <v>95.393946830757798</v>
      </c>
      <c r="O147" s="292">
        <f t="shared" si="22"/>
        <v>75.864508340465022</v>
      </c>
      <c r="P147" s="292">
        <f t="shared" si="23"/>
        <v>95.393946830757798</v>
      </c>
      <c r="Q147" s="292" t="str">
        <f t="shared" si="24"/>
        <v>si</v>
      </c>
      <c r="R147" s="292" t="str">
        <f t="shared" si="25"/>
        <v>si</v>
      </c>
      <c r="S147" s="292"/>
      <c r="T147" s="293">
        <f t="shared" si="26"/>
        <v>0</v>
      </c>
      <c r="U147" s="293">
        <f t="shared" si="27"/>
        <v>0</v>
      </c>
      <c r="V147" s="227"/>
      <c r="W147" s="113">
        <f t="shared" si="28"/>
        <v>-1854.6883110499994</v>
      </c>
      <c r="X147" s="113">
        <f t="shared" si="29"/>
        <v>-331.85531119000007</v>
      </c>
    </row>
    <row r="148" spans="1:24" ht="12.75" customHeight="1">
      <c r="A148" s="153"/>
      <c r="B148" s="153"/>
      <c r="C148" s="152" t="s">
        <v>528</v>
      </c>
      <c r="D148" s="152"/>
      <c r="E148" s="152"/>
      <c r="F148" s="152"/>
      <c r="G148" s="151">
        <v>2769.1264095000001</v>
      </c>
      <c r="H148" s="151">
        <v>3242.2800579529994</v>
      </c>
      <c r="I148" s="151">
        <v>2719.5890181670002</v>
      </c>
      <c r="J148" s="151">
        <v>2666.9796581240003</v>
      </c>
      <c r="K148" s="151"/>
      <c r="L148" s="151">
        <f t="shared" si="20"/>
        <v>82.256301443860693</v>
      </c>
      <c r="M148" s="151">
        <f t="shared" si="21"/>
        <v>98.065540061694378</v>
      </c>
      <c r="O148" s="292">
        <f t="shared" si="22"/>
        <v>82.256301443860693</v>
      </c>
      <c r="P148" s="292">
        <f t="shared" si="23"/>
        <v>98.065540061694378</v>
      </c>
      <c r="Q148" s="292" t="str">
        <f t="shared" si="24"/>
        <v>si</v>
      </c>
      <c r="R148" s="292" t="str">
        <f t="shared" si="25"/>
        <v>si</v>
      </c>
      <c r="S148" s="292"/>
      <c r="T148" s="293">
        <f t="shared" si="26"/>
        <v>0</v>
      </c>
      <c r="U148" s="293">
        <f t="shared" si="27"/>
        <v>0</v>
      </c>
      <c r="V148" s="227"/>
      <c r="W148" s="113">
        <f t="shared" si="28"/>
        <v>-522.69103978599924</v>
      </c>
      <c r="X148" s="113">
        <f t="shared" si="29"/>
        <v>-52.609360042999924</v>
      </c>
    </row>
    <row r="149" spans="1:24" ht="12.75" customHeight="1">
      <c r="A149" s="157"/>
      <c r="B149" s="157"/>
      <c r="C149" s="157"/>
      <c r="D149" s="156" t="s">
        <v>584</v>
      </c>
      <c r="E149" s="155"/>
      <c r="F149" s="155"/>
      <c r="G149" s="316">
        <v>2769.1264095000001</v>
      </c>
      <c r="H149" s="316">
        <v>3242.2800579529994</v>
      </c>
      <c r="I149" s="161">
        <v>2719.5890181670002</v>
      </c>
      <c r="J149" s="161">
        <v>2666.9796581240003</v>
      </c>
      <c r="K149" s="161"/>
      <c r="L149" s="161">
        <f t="shared" si="20"/>
        <v>82.256301443860693</v>
      </c>
      <c r="M149" s="161">
        <f t="shared" si="21"/>
        <v>98.065540061694378</v>
      </c>
      <c r="O149" s="292">
        <f t="shared" si="22"/>
        <v>82.256301443860693</v>
      </c>
      <c r="P149" s="292">
        <f t="shared" si="23"/>
        <v>98.065540061694378</v>
      </c>
      <c r="Q149" s="292" t="str">
        <f t="shared" si="24"/>
        <v>si</v>
      </c>
      <c r="R149" s="292" t="str">
        <f t="shared" si="25"/>
        <v>si</v>
      </c>
      <c r="S149" s="292"/>
      <c r="T149" s="293">
        <f t="shared" si="26"/>
        <v>0</v>
      </c>
      <c r="U149" s="293">
        <f t="shared" si="27"/>
        <v>0</v>
      </c>
      <c r="V149" s="227"/>
      <c r="W149" s="113">
        <f t="shared" si="28"/>
        <v>-522.69103978599924</v>
      </c>
      <c r="X149" s="113">
        <f t="shared" si="29"/>
        <v>-52.609360042999924</v>
      </c>
    </row>
    <row r="150" spans="1:24" ht="12.75" customHeight="1">
      <c r="A150" s="157"/>
      <c r="B150" s="157"/>
      <c r="C150" s="157"/>
      <c r="D150" s="156"/>
      <c r="E150" s="155" t="s">
        <v>585</v>
      </c>
      <c r="F150" s="155"/>
      <c r="G150" s="315">
        <v>2769.1264095000001</v>
      </c>
      <c r="H150" s="173">
        <v>3242.2800579529994</v>
      </c>
      <c r="I150" s="160">
        <v>2719.5890181670002</v>
      </c>
      <c r="J150" s="160">
        <v>2666.9796581240003</v>
      </c>
      <c r="K150" s="160"/>
      <c r="L150" s="160">
        <f t="shared" si="20"/>
        <v>82.256301443860693</v>
      </c>
      <c r="M150" s="160">
        <f t="shared" si="21"/>
        <v>98.065540061694378</v>
      </c>
      <c r="O150" s="292">
        <f t="shared" si="22"/>
        <v>82.256301443860693</v>
      </c>
      <c r="P150" s="292">
        <f t="shared" si="23"/>
        <v>98.065540061694378</v>
      </c>
      <c r="Q150" s="292" t="str">
        <f t="shared" si="24"/>
        <v>si</v>
      </c>
      <c r="R150" s="292" t="str">
        <f t="shared" si="25"/>
        <v>si</v>
      </c>
      <c r="S150" s="292"/>
      <c r="T150" s="293">
        <f t="shared" si="26"/>
        <v>0</v>
      </c>
      <c r="U150" s="293">
        <f t="shared" si="27"/>
        <v>0</v>
      </c>
      <c r="V150" s="227"/>
      <c r="W150" s="113">
        <f t="shared" si="28"/>
        <v>-522.69103978599924</v>
      </c>
      <c r="X150" s="113">
        <f t="shared" si="29"/>
        <v>-52.609360042999924</v>
      </c>
    </row>
    <row r="151" spans="1:24" ht="12.75" customHeight="1">
      <c r="A151" s="153"/>
      <c r="B151" s="153"/>
      <c r="C151" s="152" t="s">
        <v>573</v>
      </c>
      <c r="D151" s="152"/>
      <c r="E151" s="152"/>
      <c r="F151" s="152"/>
      <c r="G151" s="151">
        <v>46748.728366678843</v>
      </c>
      <c r="H151" s="151">
        <v>44449.942660467648</v>
      </c>
      <c r="I151" s="151">
        <v>20781.191775675994</v>
      </c>
      <c r="J151" s="151">
        <v>20694.085563177519</v>
      </c>
      <c r="K151" s="151"/>
      <c r="L151" s="151">
        <f t="shared" si="20"/>
        <v>46.555933089160483</v>
      </c>
      <c r="M151" s="151">
        <f t="shared" si="21"/>
        <v>99.580841111333996</v>
      </c>
      <c r="O151" s="292">
        <f t="shared" si="22"/>
        <v>46.555933089160483</v>
      </c>
      <c r="P151" s="292">
        <f t="shared" si="23"/>
        <v>99.580841111333996</v>
      </c>
      <c r="Q151" s="292" t="str">
        <f t="shared" si="24"/>
        <v>si</v>
      </c>
      <c r="R151" s="292" t="str">
        <f t="shared" si="25"/>
        <v>si</v>
      </c>
      <c r="S151" s="292"/>
      <c r="T151" s="293">
        <f t="shared" si="26"/>
        <v>0</v>
      </c>
      <c r="U151" s="293">
        <f t="shared" si="27"/>
        <v>0</v>
      </c>
      <c r="V151" s="227"/>
      <c r="W151" s="113">
        <f t="shared" si="28"/>
        <v>-23668.750884791654</v>
      </c>
      <c r="X151" s="113">
        <f t="shared" si="29"/>
        <v>-87.106212498474633</v>
      </c>
    </row>
    <row r="152" spans="1:24" ht="12.75" customHeight="1">
      <c r="A152" s="157"/>
      <c r="B152" s="157"/>
      <c r="C152" s="157"/>
      <c r="D152" s="156" t="s">
        <v>584</v>
      </c>
      <c r="E152" s="155"/>
      <c r="F152" s="155"/>
      <c r="G152" s="161">
        <v>46748.728366678843</v>
      </c>
      <c r="H152" s="161">
        <v>44449.942660467648</v>
      </c>
      <c r="I152" s="161">
        <v>20781.191775675994</v>
      </c>
      <c r="J152" s="161">
        <v>20694.085563177519</v>
      </c>
      <c r="K152" s="161"/>
      <c r="L152" s="161">
        <f t="shared" si="20"/>
        <v>46.555933089160483</v>
      </c>
      <c r="M152" s="161">
        <f t="shared" si="21"/>
        <v>99.580841111333996</v>
      </c>
      <c r="O152" s="292">
        <f t="shared" si="22"/>
        <v>46.555933089160483</v>
      </c>
      <c r="P152" s="292">
        <f t="shared" si="23"/>
        <v>99.580841111333996</v>
      </c>
      <c r="Q152" s="292" t="str">
        <f t="shared" si="24"/>
        <v>si</v>
      </c>
      <c r="R152" s="292" t="str">
        <f t="shared" si="25"/>
        <v>si</v>
      </c>
      <c r="S152" s="292"/>
      <c r="T152" s="293">
        <f t="shared" si="26"/>
        <v>0</v>
      </c>
      <c r="U152" s="293">
        <f t="shared" si="27"/>
        <v>0</v>
      </c>
      <c r="V152" s="227"/>
      <c r="W152" s="113">
        <f t="shared" si="28"/>
        <v>-23668.750884791654</v>
      </c>
      <c r="X152" s="113">
        <f t="shared" si="29"/>
        <v>-87.106212498474633</v>
      </c>
    </row>
    <row r="153" spans="1:24" ht="12.75" customHeight="1">
      <c r="A153" s="157"/>
      <c r="B153" s="157"/>
      <c r="C153" s="157"/>
      <c r="D153" s="156"/>
      <c r="E153" s="155" t="s">
        <v>583</v>
      </c>
      <c r="F153" s="155"/>
      <c r="G153" s="315">
        <v>238.72901850503155</v>
      </c>
      <c r="H153" s="173">
        <v>239.11078955953192</v>
      </c>
      <c r="I153" s="160">
        <v>151.84499060758489</v>
      </c>
      <c r="J153" s="160">
        <v>124.02288672417789</v>
      </c>
      <c r="K153" s="160"/>
      <c r="L153" s="160">
        <f t="shared" si="20"/>
        <v>51.868377396369915</v>
      </c>
      <c r="M153" s="160">
        <f t="shared" si="21"/>
        <v>81.677298821593638</v>
      </c>
      <c r="O153" s="292">
        <f t="shared" si="22"/>
        <v>51.868377396369915</v>
      </c>
      <c r="P153" s="292">
        <f t="shared" si="23"/>
        <v>81.677298821593638</v>
      </c>
      <c r="Q153" s="292" t="str">
        <f t="shared" si="24"/>
        <v>si</v>
      </c>
      <c r="R153" s="292" t="str">
        <f t="shared" si="25"/>
        <v>si</v>
      </c>
      <c r="S153" s="292"/>
      <c r="T153" s="293">
        <f t="shared" si="26"/>
        <v>0</v>
      </c>
      <c r="U153" s="293">
        <f t="shared" si="27"/>
        <v>0</v>
      </c>
      <c r="V153" s="227"/>
      <c r="W153" s="113">
        <f t="shared" si="28"/>
        <v>-87.265798951947033</v>
      </c>
      <c r="X153" s="113">
        <f t="shared" si="29"/>
        <v>-27.822103883406996</v>
      </c>
    </row>
    <row r="154" spans="1:24" ht="12.75" customHeight="1">
      <c r="A154" s="157"/>
      <c r="B154" s="157"/>
      <c r="C154" s="157"/>
      <c r="D154" s="156"/>
      <c r="E154" s="155" t="s">
        <v>582</v>
      </c>
      <c r="F154" s="155"/>
      <c r="G154" s="170">
        <v>6011.8000849274022</v>
      </c>
      <c r="H154" s="160">
        <v>5910.5740217376097</v>
      </c>
      <c r="I154" s="160">
        <v>4634.3131306218065</v>
      </c>
      <c r="J154" s="160">
        <v>4577.5422534226773</v>
      </c>
      <c r="K154" s="160"/>
      <c r="L154" s="160">
        <f t="shared" si="20"/>
        <v>77.446661467864615</v>
      </c>
      <c r="M154" s="160">
        <f t="shared" si="21"/>
        <v>98.774988318678595</v>
      </c>
      <c r="O154" s="292">
        <f t="shared" si="22"/>
        <v>77.446661467864615</v>
      </c>
      <c r="P154" s="292">
        <f t="shared" si="23"/>
        <v>98.774988318678595</v>
      </c>
      <c r="Q154" s="292" t="str">
        <f t="shared" si="24"/>
        <v>si</v>
      </c>
      <c r="R154" s="292" t="str">
        <f t="shared" si="25"/>
        <v>si</v>
      </c>
      <c r="S154" s="292"/>
      <c r="T154" s="293">
        <f t="shared" si="26"/>
        <v>0</v>
      </c>
      <c r="U154" s="293">
        <f t="shared" si="27"/>
        <v>0</v>
      </c>
      <c r="V154" s="227"/>
      <c r="W154" s="113">
        <f t="shared" si="28"/>
        <v>-1276.2608911158031</v>
      </c>
      <c r="X154" s="113">
        <f t="shared" si="29"/>
        <v>-56.770877199129245</v>
      </c>
    </row>
    <row r="155" spans="1:24" ht="12.75" customHeight="1">
      <c r="A155" s="157"/>
      <c r="B155" s="157"/>
      <c r="C155" s="157"/>
      <c r="D155" s="156"/>
      <c r="E155" s="155" t="s">
        <v>222</v>
      </c>
      <c r="F155" s="155"/>
      <c r="G155" s="170">
        <v>35436.969402000002</v>
      </c>
      <c r="H155" s="160">
        <v>35436.969402000002</v>
      </c>
      <c r="I155" s="160">
        <v>13511.11362</v>
      </c>
      <c r="J155" s="160">
        <v>13511.11362</v>
      </c>
      <c r="K155" s="160"/>
      <c r="L155" s="160">
        <f t="shared" si="20"/>
        <v>38.12717015027097</v>
      </c>
      <c r="M155" s="160">
        <f t="shared" si="21"/>
        <v>100</v>
      </c>
      <c r="O155" s="292">
        <f t="shared" si="22"/>
        <v>38.12717015027097</v>
      </c>
      <c r="P155" s="292">
        <f t="shared" si="23"/>
        <v>100</v>
      </c>
      <c r="Q155" s="292" t="str">
        <f t="shared" si="24"/>
        <v>si</v>
      </c>
      <c r="R155" s="292" t="str">
        <f t="shared" si="25"/>
        <v>si</v>
      </c>
      <c r="S155" s="292"/>
      <c r="T155" s="293">
        <f t="shared" si="26"/>
        <v>0</v>
      </c>
      <c r="U155" s="293">
        <f t="shared" si="27"/>
        <v>0</v>
      </c>
      <c r="V155" s="227"/>
      <c r="W155" s="113">
        <f t="shared" si="28"/>
        <v>-21925.855782000002</v>
      </c>
      <c r="X155" s="113">
        <f t="shared" si="29"/>
        <v>0</v>
      </c>
    </row>
    <row r="156" spans="1:24" ht="12.75" customHeight="1">
      <c r="A156" s="157"/>
      <c r="B156" s="157"/>
      <c r="C156" s="157"/>
      <c r="D156" s="156"/>
      <c r="E156" s="155" t="s">
        <v>118</v>
      </c>
      <c r="F156" s="155"/>
      <c r="G156" s="170">
        <v>5061.2298612464001</v>
      </c>
      <c r="H156" s="160">
        <v>2863.2884471703842</v>
      </c>
      <c r="I156" s="160">
        <v>2483.9200344466162</v>
      </c>
      <c r="J156" s="160">
        <v>2481.4068030307121</v>
      </c>
      <c r="K156" s="160"/>
      <c r="L156" s="160">
        <f t="shared" si="20"/>
        <v>86.662830127468908</v>
      </c>
      <c r="M156" s="160">
        <f t="shared" si="21"/>
        <v>99.898819954706624</v>
      </c>
      <c r="O156" s="292">
        <f t="shared" si="22"/>
        <v>86.662830127468908</v>
      </c>
      <c r="P156" s="292">
        <f t="shared" si="23"/>
        <v>99.898819954706624</v>
      </c>
      <c r="Q156" s="292" t="str">
        <f t="shared" si="24"/>
        <v>si</v>
      </c>
      <c r="R156" s="292" t="str">
        <f t="shared" si="25"/>
        <v>si</v>
      </c>
      <c r="S156" s="292"/>
      <c r="T156" s="293">
        <f t="shared" si="26"/>
        <v>0</v>
      </c>
      <c r="U156" s="293">
        <f t="shared" si="27"/>
        <v>0</v>
      </c>
      <c r="V156" s="227"/>
      <c r="W156" s="113">
        <f t="shared" si="28"/>
        <v>-379.36841272376796</v>
      </c>
      <c r="X156" s="113">
        <f t="shared" si="29"/>
        <v>-2.5132314159041016</v>
      </c>
    </row>
    <row r="157" spans="1:24" ht="12.75" customHeight="1">
      <c r="A157" s="157"/>
      <c r="B157" s="157" t="s">
        <v>581</v>
      </c>
      <c r="C157" s="157"/>
      <c r="D157" s="157"/>
      <c r="E157" s="152"/>
      <c r="F157" s="152"/>
      <c r="G157" s="151">
        <v>34979.85435562284</v>
      </c>
      <c r="H157" s="151">
        <v>33507.580927506759</v>
      </c>
      <c r="I157" s="151">
        <v>28203.251674824067</v>
      </c>
      <c r="J157" s="151">
        <v>27464.502441559038</v>
      </c>
      <c r="K157" s="151"/>
      <c r="L157" s="151">
        <f t="shared" si="20"/>
        <v>81.965040988718798</v>
      </c>
      <c r="M157" s="151">
        <f t="shared" si="21"/>
        <v>97.380623901872696</v>
      </c>
      <c r="O157" s="292">
        <f t="shared" si="22"/>
        <v>81.965040988718798</v>
      </c>
      <c r="P157" s="292">
        <f t="shared" si="23"/>
        <v>97.380623901872696</v>
      </c>
      <c r="Q157" s="292" t="str">
        <f t="shared" si="24"/>
        <v>si</v>
      </c>
      <c r="R157" s="292" t="str">
        <f t="shared" si="25"/>
        <v>si</v>
      </c>
      <c r="S157" s="292"/>
      <c r="T157" s="293">
        <f t="shared" si="26"/>
        <v>0</v>
      </c>
      <c r="U157" s="293">
        <f t="shared" si="27"/>
        <v>0</v>
      </c>
      <c r="V157" s="227"/>
      <c r="W157" s="113">
        <f t="shared" si="28"/>
        <v>-5304.3292526826917</v>
      </c>
      <c r="X157" s="113">
        <f t="shared" si="29"/>
        <v>-738.74923326502903</v>
      </c>
    </row>
    <row r="158" spans="1:24" ht="12.75" customHeight="1">
      <c r="A158" s="153"/>
      <c r="B158" s="153"/>
      <c r="C158" s="152" t="s">
        <v>540</v>
      </c>
      <c r="D158" s="152"/>
      <c r="E158" s="152"/>
      <c r="F158" s="152"/>
      <c r="G158" s="151">
        <v>5738.3550180000002</v>
      </c>
      <c r="H158" s="151">
        <v>4456.2025599300032</v>
      </c>
      <c r="I158" s="151">
        <v>4421.2478873800028</v>
      </c>
      <c r="J158" s="151">
        <v>4372.0888401600014</v>
      </c>
      <c r="K158" s="151"/>
      <c r="L158" s="151">
        <f t="shared" si="20"/>
        <v>98.112435001802893</v>
      </c>
      <c r="M158" s="151">
        <f t="shared" si="21"/>
        <v>98.888118276283024</v>
      </c>
      <c r="O158" s="292">
        <f t="shared" si="22"/>
        <v>98.112435001802893</v>
      </c>
      <c r="P158" s="292">
        <f t="shared" si="23"/>
        <v>98.888118276283024</v>
      </c>
      <c r="Q158" s="292" t="str">
        <f t="shared" si="24"/>
        <v>si</v>
      </c>
      <c r="R158" s="292" t="str">
        <f t="shared" si="25"/>
        <v>si</v>
      </c>
      <c r="S158" s="292"/>
      <c r="T158" s="293">
        <f t="shared" si="26"/>
        <v>0</v>
      </c>
      <c r="U158" s="293">
        <f t="shared" si="27"/>
        <v>0</v>
      </c>
      <c r="V158" s="227"/>
      <c r="W158" s="113">
        <f t="shared" si="28"/>
        <v>-34.954672550000396</v>
      </c>
      <c r="X158" s="113">
        <f t="shared" si="29"/>
        <v>-49.159047220001412</v>
      </c>
    </row>
    <row r="159" spans="1:24" ht="12.75" customHeight="1">
      <c r="A159" s="157"/>
      <c r="B159" s="157"/>
      <c r="C159" s="157"/>
      <c r="D159" s="157" t="s">
        <v>580</v>
      </c>
      <c r="E159" s="152"/>
      <c r="F159" s="152"/>
      <c r="G159" s="151">
        <v>1266.331899</v>
      </c>
      <c r="H159" s="151">
        <v>1162.4275869199998</v>
      </c>
      <c r="I159" s="151">
        <v>1155.2341703499994</v>
      </c>
      <c r="J159" s="151">
        <v>1119.2463431299998</v>
      </c>
      <c r="K159" s="151"/>
      <c r="L159" s="151">
        <f t="shared" si="20"/>
        <v>96.285253010519625</v>
      </c>
      <c r="M159" s="151">
        <f t="shared" si="21"/>
        <v>96.884802393864746</v>
      </c>
      <c r="O159" s="292">
        <f t="shared" si="22"/>
        <v>96.285253010519625</v>
      </c>
      <c r="P159" s="292">
        <f t="shared" si="23"/>
        <v>96.884802393864746</v>
      </c>
      <c r="Q159" s="292" t="str">
        <f t="shared" si="24"/>
        <v>si</v>
      </c>
      <c r="R159" s="292" t="str">
        <f t="shared" si="25"/>
        <v>si</v>
      </c>
      <c r="S159" s="292"/>
      <c r="T159" s="293">
        <f t="shared" si="26"/>
        <v>0</v>
      </c>
      <c r="U159" s="293">
        <f t="shared" si="27"/>
        <v>0</v>
      </c>
      <c r="V159" s="227"/>
      <c r="W159" s="113">
        <f t="shared" si="28"/>
        <v>-7.1934165700004087</v>
      </c>
      <c r="X159" s="113">
        <f t="shared" si="29"/>
        <v>-35.987827219999645</v>
      </c>
    </row>
    <row r="160" spans="1:24" ht="12.75" customHeight="1">
      <c r="A160" s="157"/>
      <c r="B160" s="157"/>
      <c r="C160" s="157"/>
      <c r="D160" s="156"/>
      <c r="E160" s="155" t="s">
        <v>579</v>
      </c>
      <c r="F160" s="155"/>
      <c r="G160" s="170">
        <v>1266.331899</v>
      </c>
      <c r="H160" s="160">
        <v>1162.4275869199998</v>
      </c>
      <c r="I160" s="160">
        <v>1155.2341703499994</v>
      </c>
      <c r="J160" s="160">
        <v>1119.2463431299998</v>
      </c>
      <c r="K160" s="160"/>
      <c r="L160" s="160">
        <f t="shared" si="20"/>
        <v>96.285253010519625</v>
      </c>
      <c r="M160" s="160">
        <f t="shared" si="21"/>
        <v>96.884802393864746</v>
      </c>
      <c r="O160" s="292">
        <f t="shared" si="22"/>
        <v>96.285253010519625</v>
      </c>
      <c r="P160" s="292">
        <f t="shared" si="23"/>
        <v>96.884802393864746</v>
      </c>
      <c r="Q160" s="292" t="str">
        <f t="shared" si="24"/>
        <v>si</v>
      </c>
      <c r="R160" s="292" t="str">
        <f t="shared" si="25"/>
        <v>si</v>
      </c>
      <c r="S160" s="292"/>
      <c r="T160" s="293">
        <f t="shared" si="26"/>
        <v>0</v>
      </c>
      <c r="U160" s="293">
        <f t="shared" si="27"/>
        <v>0</v>
      </c>
      <c r="V160" s="227"/>
      <c r="W160" s="113">
        <f t="shared" si="28"/>
        <v>-7.1934165700004087</v>
      </c>
      <c r="X160" s="113">
        <f t="shared" si="29"/>
        <v>-35.987827219999645</v>
      </c>
    </row>
    <row r="161" spans="1:24" ht="12.75" customHeight="1">
      <c r="A161" s="157"/>
      <c r="B161" s="157"/>
      <c r="C161" s="157"/>
      <c r="D161" s="157" t="s">
        <v>578</v>
      </c>
      <c r="E161" s="152"/>
      <c r="F161" s="152"/>
      <c r="G161" s="151">
        <v>98.784110999999996</v>
      </c>
      <c r="H161" s="151">
        <v>85.41637338000001</v>
      </c>
      <c r="I161" s="151">
        <v>62.633970359999999</v>
      </c>
      <c r="J161" s="151">
        <v>62.507536460000004</v>
      </c>
      <c r="K161" s="151"/>
      <c r="L161" s="151">
        <f t="shared" si="20"/>
        <v>73.179806150182387</v>
      </c>
      <c r="M161" s="151">
        <f t="shared" si="21"/>
        <v>99.798138455420769</v>
      </c>
      <c r="O161" s="292">
        <f t="shared" si="22"/>
        <v>73.179806150182387</v>
      </c>
      <c r="P161" s="292">
        <f t="shared" si="23"/>
        <v>99.798138455420769</v>
      </c>
      <c r="Q161" s="292" t="str">
        <f t="shared" si="24"/>
        <v>si</v>
      </c>
      <c r="R161" s="292" t="str">
        <f t="shared" si="25"/>
        <v>si</v>
      </c>
      <c r="S161" s="292"/>
      <c r="T161" s="293">
        <f t="shared" si="26"/>
        <v>0</v>
      </c>
      <c r="U161" s="293">
        <f t="shared" si="27"/>
        <v>0</v>
      </c>
      <c r="V161" s="227"/>
      <c r="W161" s="113">
        <f t="shared" si="28"/>
        <v>-22.782403020000011</v>
      </c>
      <c r="X161" s="113">
        <f t="shared" si="29"/>
        <v>-0.12643389999999499</v>
      </c>
    </row>
    <row r="162" spans="1:24" ht="12.75" customHeight="1">
      <c r="A162" s="157"/>
      <c r="B162" s="157"/>
      <c r="C162" s="157"/>
      <c r="D162" s="156"/>
      <c r="E162" s="155" t="s">
        <v>577</v>
      </c>
      <c r="F162" s="155"/>
      <c r="G162" s="170">
        <v>98.784110999999996</v>
      </c>
      <c r="H162" s="160">
        <v>85.41637338000001</v>
      </c>
      <c r="I162" s="160">
        <v>62.633970359999999</v>
      </c>
      <c r="J162" s="160">
        <v>62.507536460000004</v>
      </c>
      <c r="K162" s="160"/>
      <c r="L162" s="160">
        <f t="shared" si="20"/>
        <v>73.179806150182387</v>
      </c>
      <c r="M162" s="160">
        <f t="shared" si="21"/>
        <v>99.798138455420769</v>
      </c>
      <c r="O162" s="292">
        <f t="shared" si="22"/>
        <v>73.179806150182387</v>
      </c>
      <c r="P162" s="292">
        <f t="shared" si="23"/>
        <v>99.798138455420769</v>
      </c>
      <c r="Q162" s="292" t="str">
        <f t="shared" si="24"/>
        <v>si</v>
      </c>
      <c r="R162" s="292" t="str">
        <f t="shared" si="25"/>
        <v>si</v>
      </c>
      <c r="S162" s="292"/>
      <c r="T162" s="293">
        <f t="shared" si="26"/>
        <v>0</v>
      </c>
      <c r="U162" s="293">
        <f t="shared" si="27"/>
        <v>0</v>
      </c>
      <c r="V162" s="227"/>
      <c r="W162" s="113">
        <f t="shared" si="28"/>
        <v>-22.782403020000011</v>
      </c>
      <c r="X162" s="113">
        <f t="shared" si="29"/>
        <v>-0.12643389999999499</v>
      </c>
    </row>
    <row r="163" spans="1:24" ht="12.75" customHeight="1">
      <c r="A163" s="157"/>
      <c r="B163" s="157"/>
      <c r="C163" s="157"/>
      <c r="D163" s="157" t="s">
        <v>371</v>
      </c>
      <c r="E163" s="152"/>
      <c r="F163" s="152"/>
      <c r="G163" s="151">
        <v>4373.2390079999996</v>
      </c>
      <c r="H163" s="151">
        <v>3208.3585996300003</v>
      </c>
      <c r="I163" s="151">
        <v>3203.3797466700003</v>
      </c>
      <c r="J163" s="151">
        <v>3190.33496057</v>
      </c>
      <c r="K163" s="151"/>
      <c r="L163" s="151">
        <f t="shared" si="20"/>
        <v>99.438228661157808</v>
      </c>
      <c r="M163" s="151">
        <f t="shared" si="21"/>
        <v>99.592780527704818</v>
      </c>
      <c r="O163" s="292">
        <f t="shared" si="22"/>
        <v>99.438228661157808</v>
      </c>
      <c r="P163" s="292">
        <f t="shared" si="23"/>
        <v>99.592780527704818</v>
      </c>
      <c r="Q163" s="292" t="str">
        <f t="shared" si="24"/>
        <v>si</v>
      </c>
      <c r="R163" s="292" t="str">
        <f t="shared" si="25"/>
        <v>si</v>
      </c>
      <c r="S163" s="292"/>
      <c r="T163" s="293">
        <f t="shared" si="26"/>
        <v>0</v>
      </c>
      <c r="U163" s="293">
        <f t="shared" si="27"/>
        <v>0</v>
      </c>
      <c r="V163" s="227"/>
      <c r="W163" s="113">
        <f t="shared" si="28"/>
        <v>-4.9788529600000402</v>
      </c>
      <c r="X163" s="113">
        <f t="shared" si="29"/>
        <v>-13.044786100000238</v>
      </c>
    </row>
    <row r="164" spans="1:24" ht="12.75" customHeight="1">
      <c r="A164" s="157"/>
      <c r="B164" s="157"/>
      <c r="C164" s="157"/>
      <c r="D164" s="156"/>
      <c r="E164" s="155" t="s">
        <v>576</v>
      </c>
      <c r="F164" s="155"/>
      <c r="G164" s="170">
        <v>601.93644099999995</v>
      </c>
      <c r="H164" s="160">
        <v>7.0422224300000007</v>
      </c>
      <c r="I164" s="160">
        <v>2.7199970000000007</v>
      </c>
      <c r="J164" s="160">
        <v>0.75242100000000001</v>
      </c>
      <c r="K164" s="160"/>
      <c r="L164" s="160">
        <f t="shared" si="20"/>
        <v>10.684425371096946</v>
      </c>
      <c r="M164" s="160">
        <f t="shared" si="21"/>
        <v>27.662567274890371</v>
      </c>
      <c r="O164" s="292">
        <f t="shared" si="22"/>
        <v>10.684425371096946</v>
      </c>
      <c r="P164" s="292">
        <f t="shared" si="23"/>
        <v>27.662567274890371</v>
      </c>
      <c r="Q164" s="292" t="str">
        <f t="shared" si="24"/>
        <v>si</v>
      </c>
      <c r="R164" s="292" t="str">
        <f t="shared" si="25"/>
        <v>si</v>
      </c>
      <c r="S164" s="292"/>
      <c r="T164" s="293">
        <f t="shared" si="26"/>
        <v>0</v>
      </c>
      <c r="U164" s="293">
        <f t="shared" si="27"/>
        <v>0</v>
      </c>
      <c r="V164" s="227"/>
      <c r="W164" s="113">
        <f t="shared" si="28"/>
        <v>-4.3222254299999996</v>
      </c>
      <c r="X164" s="113">
        <f t="shared" si="29"/>
        <v>-1.9675760000000007</v>
      </c>
    </row>
    <row r="165" spans="1:24" ht="12.75" customHeight="1">
      <c r="A165" s="157"/>
      <c r="B165" s="157"/>
      <c r="C165" s="157"/>
      <c r="D165" s="156"/>
      <c r="E165" s="155" t="s">
        <v>575</v>
      </c>
      <c r="F165" s="155"/>
      <c r="G165" s="170">
        <v>3380.9262180000001</v>
      </c>
      <c r="H165" s="160">
        <v>2931.6159233099997</v>
      </c>
      <c r="I165" s="160">
        <v>2931.6159233099997</v>
      </c>
      <c r="J165" s="160">
        <v>2921.5561309999998</v>
      </c>
      <c r="K165" s="160"/>
      <c r="L165" s="160">
        <f t="shared" si="20"/>
        <v>99.656851628140913</v>
      </c>
      <c r="M165" s="160">
        <f t="shared" si="21"/>
        <v>99.656851628140913</v>
      </c>
      <c r="O165" s="292">
        <f t="shared" si="22"/>
        <v>99.656851628140913</v>
      </c>
      <c r="P165" s="292">
        <f t="shared" si="23"/>
        <v>99.656851628140913</v>
      </c>
      <c r="Q165" s="292" t="str">
        <f t="shared" si="24"/>
        <v>si</v>
      </c>
      <c r="R165" s="292" t="str">
        <f t="shared" si="25"/>
        <v>si</v>
      </c>
      <c r="S165" s="292"/>
      <c r="T165" s="293">
        <f t="shared" si="26"/>
        <v>0</v>
      </c>
      <c r="U165" s="293">
        <f t="shared" si="27"/>
        <v>0</v>
      </c>
      <c r="V165" s="227"/>
      <c r="W165" s="113">
        <f t="shared" si="28"/>
        <v>0</v>
      </c>
      <c r="X165" s="113">
        <f t="shared" si="29"/>
        <v>-10.059792309999921</v>
      </c>
    </row>
    <row r="166" spans="1:24" ht="12.75" customHeight="1">
      <c r="A166" s="157"/>
      <c r="B166" s="157"/>
      <c r="C166" s="157"/>
      <c r="D166" s="156"/>
      <c r="E166" s="155" t="s">
        <v>574</v>
      </c>
      <c r="F166" s="155"/>
      <c r="G166" s="170">
        <v>390.376349</v>
      </c>
      <c r="H166" s="160">
        <v>269.70045389000006</v>
      </c>
      <c r="I166" s="160">
        <v>269.04382636000003</v>
      </c>
      <c r="J166" s="160">
        <v>268.02640857</v>
      </c>
      <c r="K166" s="160"/>
      <c r="L166" s="160">
        <f t="shared" si="20"/>
        <v>99.379294585583892</v>
      </c>
      <c r="M166" s="160">
        <f t="shared" si="21"/>
        <v>99.621839384398797</v>
      </c>
      <c r="O166" s="292">
        <f t="shared" si="22"/>
        <v>99.379294585583892</v>
      </c>
      <c r="P166" s="292">
        <f t="shared" si="23"/>
        <v>99.621839384398797</v>
      </c>
      <c r="Q166" s="292" t="str">
        <f t="shared" si="24"/>
        <v>si</v>
      </c>
      <c r="R166" s="292" t="str">
        <f t="shared" si="25"/>
        <v>si</v>
      </c>
      <c r="S166" s="292"/>
      <c r="T166" s="293">
        <f t="shared" si="26"/>
        <v>0</v>
      </c>
      <c r="U166" s="293">
        <f t="shared" si="27"/>
        <v>0</v>
      </c>
      <c r="V166" s="227"/>
      <c r="W166" s="113">
        <f t="shared" si="28"/>
        <v>-0.65662753000003704</v>
      </c>
      <c r="X166" s="113">
        <f t="shared" si="29"/>
        <v>-1.0174177900000245</v>
      </c>
    </row>
    <row r="167" spans="1:24" ht="12.75" customHeight="1">
      <c r="A167" s="153"/>
      <c r="B167" s="153"/>
      <c r="C167" s="152" t="s">
        <v>573</v>
      </c>
      <c r="D167" s="152"/>
      <c r="E167" s="152"/>
      <c r="F167" s="152"/>
      <c r="G167" s="151">
        <v>29241.499337622849</v>
      </c>
      <c r="H167" s="151">
        <v>29051.378367576785</v>
      </c>
      <c r="I167" s="151">
        <v>23782.0037874441</v>
      </c>
      <c r="J167" s="151">
        <v>23092.413601399065</v>
      </c>
      <c r="K167" s="151"/>
      <c r="L167" s="151">
        <f t="shared" si="20"/>
        <v>79.488185755660012</v>
      </c>
      <c r="M167" s="151">
        <f t="shared" si="21"/>
        <v>97.100369707244312</v>
      </c>
      <c r="O167" s="292">
        <f t="shared" si="22"/>
        <v>79.488185755660012</v>
      </c>
      <c r="P167" s="292">
        <f t="shared" si="23"/>
        <v>97.100369707244312</v>
      </c>
      <c r="Q167" s="292" t="str">
        <f t="shared" si="24"/>
        <v>si</v>
      </c>
      <c r="R167" s="292" t="str">
        <f t="shared" si="25"/>
        <v>si</v>
      </c>
      <c r="S167" s="292"/>
      <c r="T167" s="293">
        <f t="shared" si="26"/>
        <v>0</v>
      </c>
      <c r="U167" s="293">
        <f t="shared" si="27"/>
        <v>0</v>
      </c>
      <c r="V167" s="227"/>
      <c r="W167" s="113">
        <f t="shared" si="28"/>
        <v>-5269.3745801326841</v>
      </c>
      <c r="X167" s="113">
        <f t="shared" si="29"/>
        <v>-689.59018604503581</v>
      </c>
    </row>
    <row r="168" spans="1:24" ht="12.75" customHeight="1">
      <c r="A168" s="157"/>
      <c r="B168" s="157"/>
      <c r="C168" s="157"/>
      <c r="D168" s="156" t="s">
        <v>572</v>
      </c>
      <c r="E168" s="155"/>
      <c r="F168" s="155"/>
      <c r="G168" s="170">
        <v>1466.3153973268568</v>
      </c>
      <c r="H168" s="154">
        <v>1245.8211189268563</v>
      </c>
      <c r="I168" s="154">
        <v>1245.8211189268563</v>
      </c>
      <c r="J168" s="154">
        <v>1245.8211189268563</v>
      </c>
      <c r="K168" s="154"/>
      <c r="L168" s="154">
        <f t="shared" si="20"/>
        <v>100</v>
      </c>
      <c r="M168" s="154">
        <f t="shared" si="21"/>
        <v>100</v>
      </c>
      <c r="O168" s="292">
        <f t="shared" si="22"/>
        <v>100</v>
      </c>
      <c r="P168" s="292">
        <f t="shared" si="23"/>
        <v>100</v>
      </c>
      <c r="Q168" s="292" t="str">
        <f t="shared" si="24"/>
        <v>si</v>
      </c>
      <c r="R168" s="292" t="str">
        <f t="shared" si="25"/>
        <v>si</v>
      </c>
      <c r="S168" s="292"/>
      <c r="T168" s="293">
        <f t="shared" si="26"/>
        <v>0</v>
      </c>
      <c r="U168" s="293">
        <f t="shared" si="27"/>
        <v>0</v>
      </c>
      <c r="V168" s="227"/>
      <c r="W168" s="113">
        <f t="shared" si="28"/>
        <v>0</v>
      </c>
      <c r="X168" s="113">
        <f t="shared" si="29"/>
        <v>0</v>
      </c>
    </row>
    <row r="169" spans="1:24" ht="12.75" customHeight="1">
      <c r="A169" s="157"/>
      <c r="B169" s="157"/>
      <c r="C169" s="157"/>
      <c r="D169" s="156" t="s">
        <v>571</v>
      </c>
      <c r="E169" s="155"/>
      <c r="F169" s="155"/>
      <c r="G169" s="170">
        <v>24047.200339709609</v>
      </c>
      <c r="H169" s="154">
        <v>23642.296086950439</v>
      </c>
      <c r="I169" s="154">
        <v>18537.252522487226</v>
      </c>
      <c r="J169" s="154">
        <v>18310.169013690709</v>
      </c>
      <c r="K169" s="154"/>
      <c r="L169" s="154">
        <f t="shared" si="20"/>
        <v>77.446661467864615</v>
      </c>
      <c r="M169" s="154">
        <f t="shared" si="21"/>
        <v>98.774988318678595</v>
      </c>
      <c r="O169" s="292">
        <f t="shared" si="22"/>
        <v>77.446661467864615</v>
      </c>
      <c r="P169" s="292">
        <f t="shared" si="23"/>
        <v>98.774988318678595</v>
      </c>
      <c r="Q169" s="292" t="str">
        <f t="shared" si="24"/>
        <v>si</v>
      </c>
      <c r="R169" s="292" t="str">
        <f t="shared" si="25"/>
        <v>si</v>
      </c>
      <c r="S169" s="292"/>
      <c r="T169" s="293">
        <f t="shared" si="26"/>
        <v>0</v>
      </c>
      <c r="U169" s="293">
        <f t="shared" si="27"/>
        <v>0</v>
      </c>
      <c r="V169" s="227"/>
      <c r="W169" s="113">
        <f t="shared" si="28"/>
        <v>-5105.0435644632125</v>
      </c>
      <c r="X169" s="113">
        <f t="shared" si="29"/>
        <v>-227.08350879651698</v>
      </c>
    </row>
    <row r="170" spans="1:24" ht="12.75" customHeight="1">
      <c r="A170" s="157"/>
      <c r="B170" s="157"/>
      <c r="C170" s="157"/>
      <c r="D170" s="156" t="s">
        <v>570</v>
      </c>
      <c r="E170" s="155"/>
      <c r="F170" s="155"/>
      <c r="G170" s="315">
        <v>3727.9836005863754</v>
      </c>
      <c r="H170" s="318">
        <v>4163.2611616994964</v>
      </c>
      <c r="I170" s="154">
        <v>3998.9301460300198</v>
      </c>
      <c r="J170" s="154">
        <v>3536.423468781516</v>
      </c>
      <c r="K170" s="154"/>
      <c r="L170" s="154">
        <f t="shared" si="20"/>
        <v>84.943589446545857</v>
      </c>
      <c r="M170" s="154">
        <f t="shared" si="21"/>
        <v>88.434239650130863</v>
      </c>
      <c r="O170" s="292">
        <f t="shared" si="22"/>
        <v>84.943589446545857</v>
      </c>
      <c r="P170" s="292">
        <f t="shared" si="23"/>
        <v>88.434239650130863</v>
      </c>
      <c r="Q170" s="292" t="str">
        <f t="shared" si="24"/>
        <v>si</v>
      </c>
      <c r="R170" s="292" t="str">
        <f t="shared" si="25"/>
        <v>si</v>
      </c>
      <c r="S170" s="292"/>
      <c r="T170" s="293">
        <f t="shared" si="26"/>
        <v>0</v>
      </c>
      <c r="U170" s="293">
        <f t="shared" si="27"/>
        <v>0</v>
      </c>
      <c r="V170" s="227"/>
      <c r="W170" s="113">
        <f t="shared" si="28"/>
        <v>-164.33101566947653</v>
      </c>
      <c r="X170" s="113">
        <f t="shared" si="29"/>
        <v>-462.50667724850382</v>
      </c>
    </row>
    <row r="171" spans="1:24" ht="12.75" customHeight="1">
      <c r="A171" s="162" t="s">
        <v>567</v>
      </c>
      <c r="B171" s="162"/>
      <c r="C171" s="162"/>
      <c r="D171" s="162"/>
      <c r="E171" s="159"/>
      <c r="F171" s="159"/>
      <c r="G171" s="158">
        <v>70837.891492105089</v>
      </c>
      <c r="H171" s="158">
        <v>57624.990475798375</v>
      </c>
      <c r="I171" s="158">
        <v>48604.629914234894</v>
      </c>
      <c r="J171" s="158">
        <v>47865.106725339254</v>
      </c>
      <c r="K171" s="158"/>
      <c r="L171" s="158">
        <f t="shared" si="20"/>
        <v>83.063105659760367</v>
      </c>
      <c r="M171" s="158">
        <f t="shared" si="21"/>
        <v>98.478492295485921</v>
      </c>
      <c r="O171" s="292">
        <f t="shared" si="22"/>
        <v>83.063105659760367</v>
      </c>
      <c r="P171" s="292">
        <f t="shared" si="23"/>
        <v>98.478492295485921</v>
      </c>
      <c r="Q171" s="292" t="str">
        <f t="shared" si="24"/>
        <v>si</v>
      </c>
      <c r="R171" s="292" t="str">
        <f t="shared" si="25"/>
        <v>si</v>
      </c>
      <c r="S171" s="292"/>
      <c r="T171" s="293">
        <f t="shared" si="26"/>
        <v>0</v>
      </c>
      <c r="U171" s="293">
        <f t="shared" si="27"/>
        <v>0</v>
      </c>
      <c r="V171" s="227"/>
      <c r="W171" s="113">
        <f t="shared" si="28"/>
        <v>-9020.3605615634806</v>
      </c>
      <c r="X171" s="113">
        <f t="shared" si="29"/>
        <v>-739.52318889564049</v>
      </c>
    </row>
    <row r="172" spans="1:24" ht="12.75" customHeight="1">
      <c r="A172" s="157"/>
      <c r="B172" s="157" t="s">
        <v>569</v>
      </c>
      <c r="C172" s="157"/>
      <c r="D172" s="157"/>
      <c r="E172" s="152"/>
      <c r="F172" s="152"/>
      <c r="G172" s="151">
        <v>70837.891492105089</v>
      </c>
      <c r="H172" s="151">
        <v>57624.990475798375</v>
      </c>
      <c r="I172" s="151">
        <v>48604.629914234894</v>
      </c>
      <c r="J172" s="151">
        <v>47865.106725339254</v>
      </c>
      <c r="K172" s="151"/>
      <c r="L172" s="151">
        <f t="shared" si="20"/>
        <v>83.063105659760367</v>
      </c>
      <c r="M172" s="151">
        <f t="shared" si="21"/>
        <v>98.478492295485921</v>
      </c>
      <c r="O172" s="292">
        <f t="shared" si="22"/>
        <v>83.063105659760367</v>
      </c>
      <c r="P172" s="292">
        <f t="shared" si="23"/>
        <v>98.478492295485921</v>
      </c>
      <c r="Q172" s="292" t="str">
        <f t="shared" si="24"/>
        <v>si</v>
      </c>
      <c r="R172" s="292" t="str">
        <f t="shared" si="25"/>
        <v>si</v>
      </c>
      <c r="S172" s="292"/>
      <c r="T172" s="293">
        <f t="shared" si="26"/>
        <v>0</v>
      </c>
      <c r="U172" s="293">
        <f t="shared" si="27"/>
        <v>0</v>
      </c>
      <c r="V172" s="227"/>
      <c r="W172" s="113">
        <f t="shared" si="28"/>
        <v>-9020.3605615634806</v>
      </c>
      <c r="X172" s="113">
        <f t="shared" si="29"/>
        <v>-739.52318889564049</v>
      </c>
    </row>
    <row r="173" spans="1:24" ht="12.75" customHeight="1">
      <c r="A173" s="153"/>
      <c r="B173" s="153"/>
      <c r="C173" s="152" t="s">
        <v>568</v>
      </c>
      <c r="D173" s="152"/>
      <c r="E173" s="152"/>
      <c r="F173" s="152"/>
      <c r="G173" s="151">
        <v>14673.828395222296</v>
      </c>
      <c r="H173" s="151">
        <v>7527.7562567755322</v>
      </c>
      <c r="I173" s="151">
        <v>7030.2535846409583</v>
      </c>
      <c r="J173" s="151">
        <v>6651.5217294153545</v>
      </c>
      <c r="K173" s="151"/>
      <c r="L173" s="151">
        <f t="shared" si="20"/>
        <v>88.359950860902245</v>
      </c>
      <c r="M173" s="151">
        <f t="shared" si="21"/>
        <v>94.612827963232775</v>
      </c>
      <c r="O173" s="292">
        <f t="shared" si="22"/>
        <v>88.359950860902245</v>
      </c>
      <c r="P173" s="292">
        <f t="shared" si="23"/>
        <v>94.612827963232775</v>
      </c>
      <c r="Q173" s="292" t="str">
        <f t="shared" si="24"/>
        <v>si</v>
      </c>
      <c r="R173" s="292" t="str">
        <f t="shared" si="25"/>
        <v>si</v>
      </c>
      <c r="S173" s="292"/>
      <c r="T173" s="293">
        <f t="shared" si="26"/>
        <v>0</v>
      </c>
      <c r="U173" s="293">
        <f t="shared" si="27"/>
        <v>0</v>
      </c>
      <c r="V173" s="227"/>
      <c r="W173" s="113">
        <f t="shared" si="28"/>
        <v>-497.50267213457391</v>
      </c>
      <c r="X173" s="113">
        <f t="shared" si="29"/>
        <v>-378.73185522560379</v>
      </c>
    </row>
    <row r="174" spans="1:24" ht="12.75" customHeight="1">
      <c r="A174" s="157"/>
      <c r="B174" s="157"/>
      <c r="C174" s="157"/>
      <c r="D174" s="156" t="s">
        <v>567</v>
      </c>
      <c r="E174" s="155"/>
      <c r="F174" s="155"/>
      <c r="G174" s="161">
        <v>14673.828395222296</v>
      </c>
      <c r="H174" s="161">
        <v>7527.7562567755322</v>
      </c>
      <c r="I174" s="161">
        <v>7030.2535846409583</v>
      </c>
      <c r="J174" s="161">
        <v>6651.5217294153545</v>
      </c>
      <c r="K174" s="161"/>
      <c r="L174" s="161">
        <f t="shared" si="20"/>
        <v>88.359950860902245</v>
      </c>
      <c r="M174" s="161">
        <f t="shared" si="21"/>
        <v>94.612827963232775</v>
      </c>
      <c r="O174" s="292">
        <f t="shared" si="22"/>
        <v>88.359950860902245</v>
      </c>
      <c r="P174" s="292">
        <f t="shared" si="23"/>
        <v>94.612827963232775</v>
      </c>
      <c r="Q174" s="292" t="str">
        <f t="shared" si="24"/>
        <v>si</v>
      </c>
      <c r="R174" s="292" t="str">
        <f t="shared" si="25"/>
        <v>si</v>
      </c>
      <c r="S174" s="292"/>
      <c r="T174" s="293">
        <f t="shared" si="26"/>
        <v>0</v>
      </c>
      <c r="U174" s="293">
        <f t="shared" si="27"/>
        <v>0</v>
      </c>
      <c r="V174" s="227"/>
      <c r="W174" s="113">
        <f t="shared" si="28"/>
        <v>-497.50267213457391</v>
      </c>
      <c r="X174" s="113">
        <f t="shared" si="29"/>
        <v>-378.73185522560379</v>
      </c>
    </row>
    <row r="175" spans="1:24" ht="12.75" customHeight="1">
      <c r="A175" s="157"/>
      <c r="B175" s="157"/>
      <c r="C175" s="157"/>
      <c r="D175" s="156"/>
      <c r="E175" s="155" t="s">
        <v>566</v>
      </c>
      <c r="F175" s="155"/>
      <c r="G175" s="170">
        <v>14673.828395222296</v>
      </c>
      <c r="H175" s="160">
        <v>7527.7562567755322</v>
      </c>
      <c r="I175" s="160">
        <v>7030.2535846409583</v>
      </c>
      <c r="J175" s="160">
        <v>6651.5217294153545</v>
      </c>
      <c r="K175" s="160"/>
      <c r="L175" s="160">
        <f t="shared" si="20"/>
        <v>88.359950860902245</v>
      </c>
      <c r="M175" s="160">
        <f t="shared" si="21"/>
        <v>94.612827963232775</v>
      </c>
      <c r="O175" s="292">
        <f t="shared" si="22"/>
        <v>88.359950860902245</v>
      </c>
      <c r="P175" s="292">
        <f t="shared" si="23"/>
        <v>94.612827963232775</v>
      </c>
      <c r="Q175" s="292" t="str">
        <f t="shared" si="24"/>
        <v>si</v>
      </c>
      <c r="R175" s="292" t="str">
        <f t="shared" si="25"/>
        <v>si</v>
      </c>
      <c r="S175" s="292"/>
      <c r="T175" s="293">
        <f t="shared" si="26"/>
        <v>0</v>
      </c>
      <c r="U175" s="293">
        <f t="shared" si="27"/>
        <v>0</v>
      </c>
      <c r="V175" s="227"/>
      <c r="W175" s="113">
        <f t="shared" si="28"/>
        <v>-497.50267213457391</v>
      </c>
      <c r="X175" s="113">
        <f t="shared" si="29"/>
        <v>-378.73185522560379</v>
      </c>
    </row>
    <row r="176" spans="1:24" ht="12.75" customHeight="1">
      <c r="A176" s="153"/>
      <c r="B176" s="153"/>
      <c r="C176" s="152" t="s">
        <v>565</v>
      </c>
      <c r="D176" s="152"/>
      <c r="E176" s="152"/>
      <c r="F176" s="152"/>
      <c r="G176" s="151">
        <v>15569.119115730004</v>
      </c>
      <c r="H176" s="151">
        <v>9502.2902378699837</v>
      </c>
      <c r="I176" s="151">
        <v>6703.0129343600065</v>
      </c>
      <c r="J176" s="151">
        <v>6342.2216006899989</v>
      </c>
      <c r="K176" s="151"/>
      <c r="L176" s="151">
        <f t="shared" si="20"/>
        <v>66.744136854650108</v>
      </c>
      <c r="M176" s="151">
        <f t="shared" si="21"/>
        <v>94.617475198047558</v>
      </c>
      <c r="O176" s="292">
        <f t="shared" si="22"/>
        <v>66.744136854650108</v>
      </c>
      <c r="P176" s="292">
        <f t="shared" si="23"/>
        <v>94.617475198047558</v>
      </c>
      <c r="Q176" s="292" t="str">
        <f t="shared" si="24"/>
        <v>si</v>
      </c>
      <c r="R176" s="292" t="str">
        <f t="shared" si="25"/>
        <v>si</v>
      </c>
      <c r="S176" s="292"/>
      <c r="T176" s="293">
        <f t="shared" si="26"/>
        <v>0</v>
      </c>
      <c r="U176" s="293">
        <f t="shared" si="27"/>
        <v>0</v>
      </c>
      <c r="V176" s="227"/>
      <c r="W176" s="113">
        <f t="shared" si="28"/>
        <v>-2799.2773035099772</v>
      </c>
      <c r="X176" s="113">
        <f t="shared" si="29"/>
        <v>-360.79133367000759</v>
      </c>
    </row>
    <row r="177" spans="1:24" ht="12.75" customHeight="1">
      <c r="A177" s="157"/>
      <c r="B177" s="157"/>
      <c r="C177" s="157"/>
      <c r="D177" s="156" t="s">
        <v>564</v>
      </c>
      <c r="E177" s="155"/>
      <c r="F177" s="155"/>
      <c r="G177" s="170">
        <v>267.30520899999999</v>
      </c>
      <c r="H177" s="154">
        <v>262.99559712000001</v>
      </c>
      <c r="I177" s="154">
        <v>177.71428612</v>
      </c>
      <c r="J177" s="154">
        <v>174.96025710000001</v>
      </c>
      <c r="K177" s="154"/>
      <c r="L177" s="154">
        <f t="shared" si="20"/>
        <v>66.525926295324595</v>
      </c>
      <c r="M177" s="154">
        <f t="shared" si="21"/>
        <v>98.45030521736426</v>
      </c>
      <c r="O177" s="292">
        <f t="shared" si="22"/>
        <v>66.525926295324595</v>
      </c>
      <c r="P177" s="292">
        <f t="shared" si="23"/>
        <v>98.45030521736426</v>
      </c>
      <c r="Q177" s="292" t="str">
        <f t="shared" si="24"/>
        <v>si</v>
      </c>
      <c r="R177" s="292" t="str">
        <f t="shared" si="25"/>
        <v>si</v>
      </c>
      <c r="S177" s="292"/>
      <c r="T177" s="293">
        <f t="shared" si="26"/>
        <v>0</v>
      </c>
      <c r="U177" s="293">
        <f t="shared" si="27"/>
        <v>0</v>
      </c>
      <c r="V177" s="227"/>
      <c r="W177" s="113">
        <f t="shared" si="28"/>
        <v>-85.281311000000017</v>
      </c>
      <c r="X177" s="113">
        <f t="shared" si="29"/>
        <v>-2.7540290199999902</v>
      </c>
    </row>
    <row r="178" spans="1:24" ht="12.75" customHeight="1">
      <c r="A178" s="157"/>
      <c r="B178" s="157"/>
      <c r="C178" s="157"/>
      <c r="D178" s="156" t="s">
        <v>563</v>
      </c>
      <c r="E178" s="155"/>
      <c r="F178" s="155"/>
      <c r="G178" s="170">
        <v>11184.777803479998</v>
      </c>
      <c r="H178" s="154">
        <v>7438.4716968800058</v>
      </c>
      <c r="I178" s="154">
        <v>5155.2456643700061</v>
      </c>
      <c r="J178" s="154">
        <v>4938.6425067000027</v>
      </c>
      <c r="K178" s="154"/>
      <c r="L178" s="154">
        <f t="shared" si="20"/>
        <v>66.393241890958166</v>
      </c>
      <c r="M178" s="154">
        <f t="shared" si="21"/>
        <v>95.798393097596971</v>
      </c>
      <c r="O178" s="292">
        <f t="shared" si="22"/>
        <v>66.393241890958166</v>
      </c>
      <c r="P178" s="292">
        <f t="shared" si="23"/>
        <v>95.798393097596971</v>
      </c>
      <c r="Q178" s="292" t="str">
        <f t="shared" si="24"/>
        <v>si</v>
      </c>
      <c r="R178" s="292" t="str">
        <f t="shared" si="25"/>
        <v>si</v>
      </c>
      <c r="S178" s="292"/>
      <c r="T178" s="293">
        <f t="shared" si="26"/>
        <v>0</v>
      </c>
      <c r="U178" s="293">
        <f t="shared" si="27"/>
        <v>0</v>
      </c>
      <c r="V178" s="227"/>
      <c r="W178" s="113">
        <f t="shared" si="28"/>
        <v>-2283.2260325099996</v>
      </c>
      <c r="X178" s="113">
        <f t="shared" si="29"/>
        <v>-216.60315767000338</v>
      </c>
    </row>
    <row r="179" spans="1:24" ht="12.75" customHeight="1">
      <c r="A179" s="157"/>
      <c r="B179" s="157"/>
      <c r="C179" s="157"/>
      <c r="D179" s="156" t="s">
        <v>562</v>
      </c>
      <c r="E179" s="155"/>
      <c r="F179" s="155"/>
      <c r="G179" s="315">
        <v>85.172482759999994</v>
      </c>
      <c r="H179" s="318">
        <v>91.090048940000003</v>
      </c>
      <c r="I179" s="154">
        <v>83.563083039999995</v>
      </c>
      <c r="J179" s="154">
        <v>82.644455690000001</v>
      </c>
      <c r="K179" s="154"/>
      <c r="L179" s="154">
        <f t="shared" si="20"/>
        <v>90.728303093169899</v>
      </c>
      <c r="M179" s="154">
        <f t="shared" si="21"/>
        <v>98.900678006865462</v>
      </c>
      <c r="O179" s="292">
        <f t="shared" si="22"/>
        <v>90.728303093169899</v>
      </c>
      <c r="P179" s="292">
        <f t="shared" si="23"/>
        <v>98.900678006865462</v>
      </c>
      <c r="Q179" s="292" t="str">
        <f t="shared" si="24"/>
        <v>si</v>
      </c>
      <c r="R179" s="292" t="str">
        <f t="shared" si="25"/>
        <v>si</v>
      </c>
      <c r="S179" s="292"/>
      <c r="T179" s="293">
        <f t="shared" si="26"/>
        <v>0</v>
      </c>
      <c r="U179" s="293">
        <f t="shared" si="27"/>
        <v>0</v>
      </c>
      <c r="V179" s="227"/>
      <c r="W179" s="113">
        <f t="shared" si="28"/>
        <v>-7.5269659000000075</v>
      </c>
      <c r="X179" s="113">
        <f t="shared" si="29"/>
        <v>-0.91862734999999418</v>
      </c>
    </row>
    <row r="180" spans="1:24" ht="12.75" customHeight="1">
      <c r="A180" s="157"/>
      <c r="B180" s="157"/>
      <c r="C180" s="157"/>
      <c r="D180" s="156" t="s">
        <v>561</v>
      </c>
      <c r="E180" s="155"/>
      <c r="F180" s="155"/>
      <c r="G180" s="170">
        <v>4031.8636204900004</v>
      </c>
      <c r="H180" s="154">
        <v>1709.7328949300002</v>
      </c>
      <c r="I180" s="154">
        <v>1286.4899008300001</v>
      </c>
      <c r="J180" s="154">
        <v>1145.9743812000002</v>
      </c>
      <c r="K180" s="154"/>
      <c r="L180" s="154">
        <f t="shared" si="20"/>
        <v>67.026515346241766</v>
      </c>
      <c r="M180" s="154">
        <f t="shared" si="21"/>
        <v>89.077604142920663</v>
      </c>
      <c r="O180" s="292">
        <f t="shared" si="22"/>
        <v>67.026515346241766</v>
      </c>
      <c r="P180" s="292">
        <f t="shared" si="23"/>
        <v>89.077604142920663</v>
      </c>
      <c r="Q180" s="292" t="str">
        <f t="shared" si="24"/>
        <v>si</v>
      </c>
      <c r="R180" s="292" t="str">
        <f t="shared" si="25"/>
        <v>si</v>
      </c>
      <c r="S180" s="292"/>
      <c r="T180" s="293">
        <f t="shared" si="26"/>
        <v>0</v>
      </c>
      <c r="U180" s="293">
        <f t="shared" si="27"/>
        <v>0</v>
      </c>
      <c r="V180" s="227"/>
      <c r="W180" s="113">
        <f t="shared" si="28"/>
        <v>-423.24299410000003</v>
      </c>
      <c r="X180" s="113">
        <f t="shared" si="29"/>
        <v>-140.51551962999997</v>
      </c>
    </row>
    <row r="181" spans="1:24" ht="12.75" customHeight="1">
      <c r="A181" s="153"/>
      <c r="B181" s="153"/>
      <c r="C181" s="152" t="s">
        <v>560</v>
      </c>
      <c r="D181" s="152"/>
      <c r="E181" s="152"/>
      <c r="F181" s="152"/>
      <c r="G181" s="151">
        <v>40594.943981152712</v>
      </c>
      <c r="H181" s="151">
        <v>40594.943981152712</v>
      </c>
      <c r="I181" s="151">
        <v>34871.363395233901</v>
      </c>
      <c r="J181" s="151">
        <v>34871.363395233901</v>
      </c>
      <c r="K181" s="151"/>
      <c r="L181" s="151">
        <f t="shared" si="20"/>
        <v>85.900755058127103</v>
      </c>
      <c r="M181" s="151">
        <f t="shared" si="21"/>
        <v>100</v>
      </c>
      <c r="O181" s="292">
        <f t="shared" si="22"/>
        <v>85.900755058127103</v>
      </c>
      <c r="P181" s="292">
        <f t="shared" si="23"/>
        <v>100</v>
      </c>
      <c r="Q181" s="292" t="str">
        <f t="shared" si="24"/>
        <v>si</v>
      </c>
      <c r="R181" s="292" t="str">
        <f t="shared" si="25"/>
        <v>si</v>
      </c>
      <c r="S181" s="292"/>
      <c r="T181" s="293">
        <f t="shared" si="26"/>
        <v>0</v>
      </c>
      <c r="U181" s="293">
        <f t="shared" si="27"/>
        <v>0</v>
      </c>
      <c r="V181" s="227"/>
      <c r="W181" s="113">
        <f t="shared" si="28"/>
        <v>-5723.5805859188113</v>
      </c>
      <c r="X181" s="113">
        <f t="shared" si="29"/>
        <v>0</v>
      </c>
    </row>
    <row r="182" spans="1:24" ht="12.75" customHeight="1">
      <c r="A182" s="157"/>
      <c r="B182" s="157"/>
      <c r="C182" s="157"/>
      <c r="D182" s="156" t="s">
        <v>560</v>
      </c>
      <c r="E182" s="155"/>
      <c r="F182" s="155"/>
      <c r="G182" s="170">
        <v>40594.943981152712</v>
      </c>
      <c r="H182" s="154">
        <v>40594.943981152712</v>
      </c>
      <c r="I182" s="154">
        <v>34871.363395233901</v>
      </c>
      <c r="J182" s="154">
        <v>34871.363395233901</v>
      </c>
      <c r="K182" s="154"/>
      <c r="L182" s="154">
        <f t="shared" si="20"/>
        <v>85.900755058127103</v>
      </c>
      <c r="M182" s="154">
        <f t="shared" si="21"/>
        <v>100</v>
      </c>
      <c r="O182" s="292">
        <f t="shared" si="22"/>
        <v>85.900755058127103</v>
      </c>
      <c r="P182" s="292">
        <f t="shared" si="23"/>
        <v>100</v>
      </c>
      <c r="Q182" s="292" t="str">
        <f t="shared" si="24"/>
        <v>si</v>
      </c>
      <c r="R182" s="292" t="str">
        <f t="shared" si="25"/>
        <v>si</v>
      </c>
      <c r="S182" s="292"/>
      <c r="T182" s="293">
        <f t="shared" si="26"/>
        <v>0</v>
      </c>
      <c r="U182" s="293">
        <f t="shared" si="27"/>
        <v>0</v>
      </c>
      <c r="V182" s="227"/>
      <c r="W182" s="113">
        <f t="shared" si="28"/>
        <v>-5723.5805859188113</v>
      </c>
      <c r="X182" s="113">
        <f t="shared" si="29"/>
        <v>0</v>
      </c>
    </row>
    <row r="183" spans="1:24" ht="12.75" customHeight="1">
      <c r="A183" s="162" t="s">
        <v>558</v>
      </c>
      <c r="B183" s="159"/>
      <c r="C183" s="159"/>
      <c r="D183" s="159"/>
      <c r="E183" s="159"/>
      <c r="F183" s="159"/>
      <c r="G183" s="158">
        <v>48103.326276776643</v>
      </c>
      <c r="H183" s="158">
        <v>47111.127135753573</v>
      </c>
      <c r="I183" s="158">
        <v>37643.781676931751</v>
      </c>
      <c r="J183" s="158">
        <v>37384.200765989845</v>
      </c>
      <c r="K183" s="158"/>
      <c r="L183" s="158">
        <f t="shared" si="20"/>
        <v>79.35322935124222</v>
      </c>
      <c r="M183" s="158">
        <f t="shared" si="21"/>
        <v>99.310428178630687</v>
      </c>
      <c r="O183" s="292">
        <f t="shared" si="22"/>
        <v>79.35322935124222</v>
      </c>
      <c r="P183" s="292">
        <f t="shared" si="23"/>
        <v>99.310428178630687</v>
      </c>
      <c r="Q183" s="292" t="str">
        <f t="shared" si="24"/>
        <v>si</v>
      </c>
      <c r="R183" s="292" t="str">
        <f t="shared" si="25"/>
        <v>si</v>
      </c>
      <c r="S183" s="292"/>
      <c r="T183" s="293">
        <f t="shared" si="26"/>
        <v>0</v>
      </c>
      <c r="U183" s="293">
        <f t="shared" si="27"/>
        <v>0</v>
      </c>
      <c r="V183" s="227"/>
      <c r="W183" s="113">
        <f t="shared" si="28"/>
        <v>-9467.3454588218228</v>
      </c>
      <c r="X183" s="113">
        <f t="shared" si="29"/>
        <v>-259.58091094190604</v>
      </c>
    </row>
    <row r="184" spans="1:24" ht="12.75" customHeight="1">
      <c r="A184" s="157"/>
      <c r="B184" s="157" t="s">
        <v>559</v>
      </c>
      <c r="C184" s="157"/>
      <c r="D184" s="157"/>
      <c r="E184" s="152"/>
      <c r="F184" s="152"/>
      <c r="G184" s="151">
        <v>48103.326276776643</v>
      </c>
      <c r="H184" s="151">
        <v>47111.127135753573</v>
      </c>
      <c r="I184" s="151">
        <v>37643.781676931751</v>
      </c>
      <c r="J184" s="151">
        <v>37384.200765989845</v>
      </c>
      <c r="K184" s="151"/>
      <c r="L184" s="151">
        <f t="shared" si="20"/>
        <v>79.35322935124222</v>
      </c>
      <c r="M184" s="151">
        <f t="shared" si="21"/>
        <v>99.310428178630687</v>
      </c>
      <c r="O184" s="292">
        <f t="shared" si="22"/>
        <v>79.35322935124222</v>
      </c>
      <c r="P184" s="292">
        <f t="shared" si="23"/>
        <v>99.310428178630687</v>
      </c>
      <c r="Q184" s="292" t="str">
        <f t="shared" si="24"/>
        <v>si</v>
      </c>
      <c r="R184" s="292" t="str">
        <f t="shared" si="25"/>
        <v>si</v>
      </c>
      <c r="S184" s="292"/>
      <c r="T184" s="293">
        <f t="shared" si="26"/>
        <v>0</v>
      </c>
      <c r="U184" s="293">
        <f t="shared" si="27"/>
        <v>0</v>
      </c>
      <c r="V184" s="227"/>
      <c r="W184" s="113">
        <f t="shared" si="28"/>
        <v>-9467.3454588218228</v>
      </c>
      <c r="X184" s="113">
        <f t="shared" si="29"/>
        <v>-259.58091094190604</v>
      </c>
    </row>
    <row r="185" spans="1:24" ht="12.75" customHeight="1">
      <c r="A185" s="153"/>
      <c r="B185" s="153"/>
      <c r="C185" s="152" t="s">
        <v>558</v>
      </c>
      <c r="D185" s="152"/>
      <c r="E185" s="152"/>
      <c r="F185" s="152"/>
      <c r="G185" s="151">
        <v>38034.02627677664</v>
      </c>
      <c r="H185" s="151">
        <v>37041.827135753549</v>
      </c>
      <c r="I185" s="151">
        <v>30637.781676931754</v>
      </c>
      <c r="J185" s="151">
        <v>30437.478023759857</v>
      </c>
      <c r="K185" s="151"/>
      <c r="L185" s="151">
        <f t="shared" si="20"/>
        <v>82.170563326183682</v>
      </c>
      <c r="M185" s="151">
        <f t="shared" si="21"/>
        <v>99.346220117095768</v>
      </c>
      <c r="O185" s="292">
        <f t="shared" si="22"/>
        <v>82.170563326183682</v>
      </c>
      <c r="P185" s="292">
        <f t="shared" si="23"/>
        <v>99.346220117095768</v>
      </c>
      <c r="Q185" s="292" t="str">
        <f t="shared" si="24"/>
        <v>si</v>
      </c>
      <c r="R185" s="292" t="str">
        <f t="shared" si="25"/>
        <v>si</v>
      </c>
      <c r="S185" s="292"/>
      <c r="T185" s="293">
        <f t="shared" si="26"/>
        <v>0</v>
      </c>
      <c r="U185" s="293">
        <f t="shared" si="27"/>
        <v>0</v>
      </c>
      <c r="V185" s="227"/>
      <c r="W185" s="113">
        <f t="shared" si="28"/>
        <v>-6404.0454588217945</v>
      </c>
      <c r="X185" s="113">
        <f t="shared" si="29"/>
        <v>-200.30365317189717</v>
      </c>
    </row>
    <row r="186" spans="1:24" ht="12.75" customHeight="1">
      <c r="A186" s="157"/>
      <c r="B186" s="157"/>
      <c r="C186" s="157"/>
      <c r="D186" s="157" t="s">
        <v>557</v>
      </c>
      <c r="E186" s="152"/>
      <c r="F186" s="152"/>
      <c r="G186" s="151">
        <v>38034.02627677664</v>
      </c>
      <c r="H186" s="151">
        <v>37041.827135753549</v>
      </c>
      <c r="I186" s="151">
        <v>30637.781676931754</v>
      </c>
      <c r="J186" s="151">
        <v>30437.478023759857</v>
      </c>
      <c r="K186" s="151"/>
      <c r="L186" s="151">
        <f t="shared" si="20"/>
        <v>82.170563326183682</v>
      </c>
      <c r="M186" s="151">
        <f t="shared" si="21"/>
        <v>99.346220117095768</v>
      </c>
      <c r="O186" s="292">
        <f t="shared" si="22"/>
        <v>82.170563326183682</v>
      </c>
      <c r="P186" s="292">
        <f t="shared" si="23"/>
        <v>99.346220117095768</v>
      </c>
      <c r="Q186" s="292" t="str">
        <f t="shared" si="24"/>
        <v>si</v>
      </c>
      <c r="R186" s="292" t="str">
        <f t="shared" si="25"/>
        <v>si</v>
      </c>
      <c r="S186" s="292"/>
      <c r="T186" s="293">
        <f t="shared" si="26"/>
        <v>0</v>
      </c>
      <c r="U186" s="293">
        <f t="shared" si="27"/>
        <v>0</v>
      </c>
      <c r="V186" s="227"/>
      <c r="W186" s="113">
        <f t="shared" si="28"/>
        <v>-6404.0454588217945</v>
      </c>
      <c r="X186" s="113">
        <f t="shared" si="29"/>
        <v>-200.30365317189717</v>
      </c>
    </row>
    <row r="187" spans="1:24" ht="12.75" customHeight="1">
      <c r="A187" s="157"/>
      <c r="B187" s="157"/>
      <c r="C187" s="157"/>
      <c r="D187" s="156"/>
      <c r="E187" s="155" t="s">
        <v>556</v>
      </c>
      <c r="F187" s="155"/>
      <c r="G187" s="170">
        <v>639.98007954756542</v>
      </c>
      <c r="H187" s="160">
        <v>553.71035879230817</v>
      </c>
      <c r="I187" s="160">
        <v>504.45150908537835</v>
      </c>
      <c r="J187" s="160">
        <v>504.38392340125495</v>
      </c>
      <c r="K187" s="160"/>
      <c r="L187" s="160">
        <f t="shared" si="20"/>
        <v>91.09165385696619</v>
      </c>
      <c r="M187" s="160">
        <f t="shared" si="21"/>
        <v>99.986602144526046</v>
      </c>
      <c r="O187" s="292">
        <f t="shared" si="22"/>
        <v>91.09165385696619</v>
      </c>
      <c r="P187" s="292">
        <f t="shared" si="23"/>
        <v>99.986602144526046</v>
      </c>
      <c r="Q187" s="292" t="str">
        <f t="shared" si="24"/>
        <v>si</v>
      </c>
      <c r="R187" s="292" t="str">
        <f t="shared" si="25"/>
        <v>si</v>
      </c>
      <c r="S187" s="292"/>
      <c r="T187" s="293">
        <f t="shared" si="26"/>
        <v>0</v>
      </c>
      <c r="U187" s="293">
        <f t="shared" si="27"/>
        <v>0</v>
      </c>
      <c r="V187" s="227"/>
      <c r="W187" s="113">
        <f t="shared" si="28"/>
        <v>-49.258849706929823</v>
      </c>
      <c r="X187" s="113">
        <f t="shared" si="29"/>
        <v>-6.7585684123400824E-2</v>
      </c>
    </row>
    <row r="188" spans="1:24" ht="12.75" customHeight="1">
      <c r="A188" s="157"/>
      <c r="B188" s="157"/>
      <c r="C188" s="157"/>
      <c r="D188" s="156"/>
      <c r="E188" s="155" t="s">
        <v>555</v>
      </c>
      <c r="F188" s="155"/>
      <c r="G188" s="161">
        <v>37394.046197229087</v>
      </c>
      <c r="H188" s="161">
        <v>36488.116776961244</v>
      </c>
      <c r="I188" s="161">
        <v>30133.330167846372</v>
      </c>
      <c r="J188" s="161">
        <v>29933.094100358594</v>
      </c>
      <c r="K188" s="161"/>
      <c r="L188" s="161">
        <f t="shared" si="20"/>
        <v>82.035184998252589</v>
      </c>
      <c r="M188" s="161">
        <f t="shared" si="21"/>
        <v>99.335499706230806</v>
      </c>
      <c r="O188" s="292">
        <f t="shared" si="22"/>
        <v>82.035184998252589</v>
      </c>
      <c r="P188" s="292">
        <f t="shared" si="23"/>
        <v>99.335499706230806</v>
      </c>
      <c r="Q188" s="292" t="str">
        <f t="shared" si="24"/>
        <v>si</v>
      </c>
      <c r="R188" s="292" t="str">
        <f t="shared" si="25"/>
        <v>si</v>
      </c>
      <c r="S188" s="292"/>
      <c r="T188" s="293">
        <f t="shared" si="26"/>
        <v>0</v>
      </c>
      <c r="U188" s="293">
        <f t="shared" si="27"/>
        <v>0</v>
      </c>
      <c r="V188" s="227"/>
      <c r="W188" s="113">
        <f t="shared" si="28"/>
        <v>-6354.7866091148717</v>
      </c>
      <c r="X188" s="113">
        <f t="shared" si="29"/>
        <v>-200.2360674877782</v>
      </c>
    </row>
    <row r="189" spans="1:24" ht="12.75" customHeight="1">
      <c r="A189" s="157"/>
      <c r="B189" s="157"/>
      <c r="C189" s="157"/>
      <c r="D189" s="156"/>
      <c r="E189" s="163"/>
      <c r="F189" s="164" t="s">
        <v>554</v>
      </c>
      <c r="G189" s="315">
        <v>5003.067585510772</v>
      </c>
      <c r="H189" s="173">
        <v>7547.3201126648746</v>
      </c>
      <c r="I189" s="160">
        <v>5553.412697359975</v>
      </c>
      <c r="J189" s="160">
        <v>5553.412697359975</v>
      </c>
      <c r="K189" s="160"/>
      <c r="L189" s="160">
        <f t="shared" si="20"/>
        <v>73.581252874659469</v>
      </c>
      <c r="M189" s="160">
        <f t="shared" si="21"/>
        <v>100</v>
      </c>
      <c r="O189" s="292">
        <f t="shared" si="22"/>
        <v>73.581252874659469</v>
      </c>
      <c r="P189" s="292">
        <f t="shared" si="23"/>
        <v>100</v>
      </c>
      <c r="Q189" s="292" t="str">
        <f t="shared" si="24"/>
        <v>si</v>
      </c>
      <c r="R189" s="292" t="str">
        <f t="shared" si="25"/>
        <v>si</v>
      </c>
      <c r="S189" s="292"/>
      <c r="T189" s="293">
        <f t="shared" si="26"/>
        <v>0</v>
      </c>
      <c r="U189" s="293">
        <f t="shared" si="27"/>
        <v>0</v>
      </c>
      <c r="V189" s="227"/>
      <c r="W189" s="113">
        <f t="shared" si="28"/>
        <v>-1993.9074153048996</v>
      </c>
      <c r="X189" s="113">
        <f t="shared" si="29"/>
        <v>0</v>
      </c>
    </row>
    <row r="190" spans="1:24" ht="12.75" customHeight="1">
      <c r="A190" s="157"/>
      <c r="B190" s="157"/>
      <c r="C190" s="157"/>
      <c r="D190" s="156"/>
      <c r="E190" s="163"/>
      <c r="F190" s="164" t="s">
        <v>553</v>
      </c>
      <c r="G190" s="170">
        <v>1956.1190510225281</v>
      </c>
      <c r="H190" s="160">
        <v>1377.565023095075</v>
      </c>
      <c r="I190" s="160">
        <v>1277.9847096476826</v>
      </c>
      <c r="J190" s="160">
        <v>1077.7486421599035</v>
      </c>
      <c r="K190" s="160"/>
      <c r="L190" s="160">
        <f t="shared" si="20"/>
        <v>78.235772837673224</v>
      </c>
      <c r="M190" s="160">
        <f t="shared" si="21"/>
        <v>84.331888638716137</v>
      </c>
      <c r="O190" s="292">
        <f t="shared" si="22"/>
        <v>78.235772837673224</v>
      </c>
      <c r="P190" s="292">
        <f t="shared" si="23"/>
        <v>84.331888638716137</v>
      </c>
      <c r="Q190" s="292" t="str">
        <f t="shared" si="24"/>
        <v>si</v>
      </c>
      <c r="R190" s="292" t="str">
        <f t="shared" si="25"/>
        <v>si</v>
      </c>
      <c r="S190" s="292"/>
      <c r="T190" s="293">
        <f t="shared" si="26"/>
        <v>0</v>
      </c>
      <c r="U190" s="293">
        <f t="shared" si="27"/>
        <v>0</v>
      </c>
      <c r="V190" s="227"/>
      <c r="W190" s="113">
        <f t="shared" si="28"/>
        <v>-99.580313447392427</v>
      </c>
      <c r="X190" s="113">
        <f t="shared" si="29"/>
        <v>-200.23606748777911</v>
      </c>
    </row>
    <row r="191" spans="1:24" ht="12.75" customHeight="1">
      <c r="A191" s="157"/>
      <c r="B191" s="157"/>
      <c r="C191" s="157"/>
      <c r="D191" s="156"/>
      <c r="E191" s="163"/>
      <c r="F191" s="164" t="s">
        <v>552</v>
      </c>
      <c r="G191" s="170">
        <v>30434.859560695793</v>
      </c>
      <c r="H191" s="160">
        <v>27563.231641201302</v>
      </c>
      <c r="I191" s="160">
        <v>23301.932760838718</v>
      </c>
      <c r="J191" s="160">
        <v>23301.932760838718</v>
      </c>
      <c r="K191" s="160"/>
      <c r="L191" s="160">
        <f t="shared" si="20"/>
        <v>84.539915580897159</v>
      </c>
      <c r="M191" s="160">
        <f t="shared" si="21"/>
        <v>100</v>
      </c>
      <c r="O191" s="292">
        <f t="shared" si="22"/>
        <v>84.539915580897159</v>
      </c>
      <c r="P191" s="292">
        <f t="shared" si="23"/>
        <v>100</v>
      </c>
      <c r="Q191" s="292" t="str">
        <f t="shared" si="24"/>
        <v>si</v>
      </c>
      <c r="R191" s="292" t="str">
        <f t="shared" si="25"/>
        <v>si</v>
      </c>
      <c r="S191" s="292"/>
      <c r="T191" s="293">
        <f t="shared" si="26"/>
        <v>0</v>
      </c>
      <c r="U191" s="293">
        <f t="shared" si="27"/>
        <v>0</v>
      </c>
      <c r="V191" s="227"/>
      <c r="W191" s="113">
        <f t="shared" si="28"/>
        <v>-4261.2988803625849</v>
      </c>
      <c r="X191" s="113">
        <f t="shared" si="29"/>
        <v>0</v>
      </c>
    </row>
    <row r="192" spans="1:24" ht="12.75" customHeight="1">
      <c r="A192" s="153"/>
      <c r="B192" s="153"/>
      <c r="C192" s="152" t="s">
        <v>551</v>
      </c>
      <c r="D192" s="152"/>
      <c r="E192" s="152"/>
      <c r="F192" s="152"/>
      <c r="G192" s="151">
        <v>10069.299999999999</v>
      </c>
      <c r="H192" s="151">
        <v>10069.299999999999</v>
      </c>
      <c r="I192" s="151">
        <v>7006</v>
      </c>
      <c r="J192" s="151">
        <v>6946.7227422299993</v>
      </c>
      <c r="K192" s="151"/>
      <c r="L192" s="151">
        <f t="shared" si="20"/>
        <v>68.989132732464014</v>
      </c>
      <c r="M192" s="151">
        <f t="shared" si="21"/>
        <v>99.153907254210665</v>
      </c>
      <c r="O192" s="292">
        <f t="shared" si="22"/>
        <v>68.989132732464014</v>
      </c>
      <c r="P192" s="292">
        <f t="shared" si="23"/>
        <v>99.153907254210665</v>
      </c>
      <c r="Q192" s="292" t="str">
        <f t="shared" si="24"/>
        <v>si</v>
      </c>
      <c r="R192" s="292" t="str">
        <f t="shared" si="25"/>
        <v>si</v>
      </c>
      <c r="S192" s="292"/>
      <c r="T192" s="293">
        <f t="shared" si="26"/>
        <v>0</v>
      </c>
      <c r="U192" s="293">
        <f t="shared" si="27"/>
        <v>0</v>
      </c>
      <c r="V192" s="227"/>
      <c r="W192" s="113">
        <f t="shared" si="28"/>
        <v>-3063.2999999999993</v>
      </c>
      <c r="X192" s="113">
        <f t="shared" si="29"/>
        <v>-59.277257770000688</v>
      </c>
    </row>
    <row r="193" spans="1:24" ht="12.75" customHeight="1">
      <c r="A193" s="157"/>
      <c r="B193" s="157"/>
      <c r="C193" s="157"/>
      <c r="D193" s="156" t="s">
        <v>550</v>
      </c>
      <c r="E193" s="155"/>
      <c r="F193" s="155"/>
      <c r="G193" s="170">
        <v>9719.2999999999993</v>
      </c>
      <c r="H193" s="154">
        <v>9719.2999999999993</v>
      </c>
      <c r="I193" s="154">
        <v>6706</v>
      </c>
      <c r="J193" s="154">
        <v>6706</v>
      </c>
      <c r="K193" s="154"/>
      <c r="L193" s="154">
        <f t="shared" si="20"/>
        <v>68.996738448242169</v>
      </c>
      <c r="M193" s="154">
        <f t="shared" si="21"/>
        <v>100</v>
      </c>
      <c r="O193" s="292">
        <f t="shared" si="22"/>
        <v>68.996738448242169</v>
      </c>
      <c r="P193" s="292">
        <f t="shared" si="23"/>
        <v>100</v>
      </c>
      <c r="Q193" s="292" t="str">
        <f t="shared" si="24"/>
        <v>si</v>
      </c>
      <c r="R193" s="292" t="str">
        <f t="shared" si="25"/>
        <v>si</v>
      </c>
      <c r="S193" s="292"/>
      <c r="T193" s="293">
        <f t="shared" si="26"/>
        <v>0</v>
      </c>
      <c r="U193" s="293">
        <f t="shared" si="27"/>
        <v>0</v>
      </c>
      <c r="V193" s="227"/>
      <c r="W193" s="113">
        <f t="shared" si="28"/>
        <v>-3013.2999999999993</v>
      </c>
      <c r="X193" s="113">
        <f t="shared" si="29"/>
        <v>0</v>
      </c>
    </row>
    <row r="194" spans="1:24" ht="12.75" customHeight="1">
      <c r="A194" s="157"/>
      <c r="B194" s="157"/>
      <c r="C194" s="157"/>
      <c r="D194" s="156" t="s">
        <v>549</v>
      </c>
      <c r="E194" s="155"/>
      <c r="F194" s="155"/>
      <c r="G194" s="170">
        <v>350</v>
      </c>
      <c r="H194" s="154">
        <v>350</v>
      </c>
      <c r="I194" s="154">
        <v>300</v>
      </c>
      <c r="J194" s="154">
        <v>240.72274222999999</v>
      </c>
      <c r="K194" s="154"/>
      <c r="L194" s="154">
        <f t="shared" si="20"/>
        <v>68.777926351428562</v>
      </c>
      <c r="M194" s="154">
        <f t="shared" si="21"/>
        <v>80.24091407666667</v>
      </c>
      <c r="O194" s="292">
        <f t="shared" si="22"/>
        <v>68.777926351428562</v>
      </c>
      <c r="P194" s="292">
        <f t="shared" si="23"/>
        <v>80.24091407666667</v>
      </c>
      <c r="Q194" s="292" t="str">
        <f t="shared" si="24"/>
        <v>si</v>
      </c>
      <c r="R194" s="292" t="str">
        <f t="shared" si="25"/>
        <v>si</v>
      </c>
      <c r="S194" s="292"/>
      <c r="T194" s="293">
        <f t="shared" si="26"/>
        <v>0</v>
      </c>
      <c r="U194" s="293">
        <f t="shared" si="27"/>
        <v>0</v>
      </c>
      <c r="V194" s="227"/>
      <c r="W194" s="113">
        <f t="shared" si="28"/>
        <v>-50</v>
      </c>
      <c r="X194" s="113">
        <f t="shared" si="29"/>
        <v>-59.277257770000006</v>
      </c>
    </row>
    <row r="195" spans="1:24" ht="12.75" customHeight="1">
      <c r="A195" s="162" t="s">
        <v>548</v>
      </c>
      <c r="B195" s="162"/>
      <c r="C195" s="162"/>
      <c r="D195" s="162"/>
      <c r="E195" s="162"/>
      <c r="F195" s="162"/>
      <c r="G195" s="158">
        <v>1368.374288</v>
      </c>
      <c r="H195" s="158">
        <v>1532.4704417200003</v>
      </c>
      <c r="I195" s="158">
        <v>1225.0382107699995</v>
      </c>
      <c r="J195" s="158">
        <v>922.49492887999997</v>
      </c>
      <c r="K195" s="158"/>
      <c r="L195" s="158">
        <f t="shared" si="20"/>
        <v>60.196588708400697</v>
      </c>
      <c r="M195" s="158">
        <f t="shared" si="21"/>
        <v>75.303359582568817</v>
      </c>
      <c r="O195" s="292">
        <f t="shared" si="22"/>
        <v>60.196588708400697</v>
      </c>
      <c r="P195" s="292">
        <f t="shared" si="23"/>
        <v>75.303359582568817</v>
      </c>
      <c r="Q195" s="292" t="str">
        <f t="shared" si="24"/>
        <v>si</v>
      </c>
      <c r="R195" s="292" t="str">
        <f t="shared" si="25"/>
        <v>si</v>
      </c>
      <c r="S195" s="292"/>
      <c r="T195" s="293">
        <f t="shared" si="26"/>
        <v>0</v>
      </c>
      <c r="U195" s="293">
        <f t="shared" si="27"/>
        <v>0</v>
      </c>
      <c r="V195" s="227"/>
      <c r="W195" s="113">
        <f t="shared" si="28"/>
        <v>-307.43223095000076</v>
      </c>
      <c r="X195" s="113">
        <f t="shared" si="29"/>
        <v>-302.54328188999955</v>
      </c>
    </row>
    <row r="196" spans="1:24" ht="12.75" customHeight="1">
      <c r="A196" s="157"/>
      <c r="B196" s="157" t="s">
        <v>547</v>
      </c>
      <c r="C196" s="157"/>
      <c r="D196" s="157"/>
      <c r="E196" s="152"/>
      <c r="F196" s="152"/>
      <c r="G196" s="151">
        <v>1368.374288</v>
      </c>
      <c r="H196" s="151">
        <v>1532.4704417200003</v>
      </c>
      <c r="I196" s="151">
        <v>1225.0382107699995</v>
      </c>
      <c r="J196" s="151">
        <v>922.49492887999997</v>
      </c>
      <c r="K196" s="151"/>
      <c r="L196" s="151">
        <f t="shared" si="20"/>
        <v>60.196588708400697</v>
      </c>
      <c r="M196" s="151">
        <f t="shared" si="21"/>
        <v>75.303359582568817</v>
      </c>
      <c r="O196" s="292">
        <f t="shared" si="22"/>
        <v>60.196588708400697</v>
      </c>
      <c r="P196" s="292">
        <f t="shared" si="23"/>
        <v>75.303359582568817</v>
      </c>
      <c r="Q196" s="292" t="str">
        <f t="shared" si="24"/>
        <v>si</v>
      </c>
      <c r="R196" s="292" t="str">
        <f t="shared" si="25"/>
        <v>si</v>
      </c>
      <c r="S196" s="292"/>
      <c r="T196" s="293">
        <f t="shared" si="26"/>
        <v>0</v>
      </c>
      <c r="U196" s="293">
        <f t="shared" si="27"/>
        <v>0</v>
      </c>
      <c r="V196" s="227"/>
      <c r="W196" s="113">
        <f t="shared" si="28"/>
        <v>-307.43223095000076</v>
      </c>
      <c r="X196" s="113">
        <f t="shared" si="29"/>
        <v>-302.54328188999955</v>
      </c>
    </row>
    <row r="197" spans="1:24" ht="12.75" customHeight="1">
      <c r="A197" s="153"/>
      <c r="B197" s="153"/>
      <c r="C197" s="152" t="s">
        <v>528</v>
      </c>
      <c r="D197" s="152"/>
      <c r="E197" s="152"/>
      <c r="F197" s="152"/>
      <c r="G197" s="151">
        <v>1368.374288</v>
      </c>
      <c r="H197" s="151">
        <v>1532.4704417200003</v>
      </c>
      <c r="I197" s="151">
        <v>1225.0382107699995</v>
      </c>
      <c r="J197" s="151">
        <v>922.49492887999997</v>
      </c>
      <c r="K197" s="151"/>
      <c r="L197" s="151">
        <f t="shared" si="20"/>
        <v>60.196588708400697</v>
      </c>
      <c r="M197" s="151">
        <f t="shared" si="21"/>
        <v>75.303359582568817</v>
      </c>
      <c r="O197" s="292">
        <f t="shared" si="22"/>
        <v>60.196588708400697</v>
      </c>
      <c r="P197" s="292">
        <f t="shared" si="23"/>
        <v>75.303359582568817</v>
      </c>
      <c r="Q197" s="292" t="str">
        <f t="shared" si="24"/>
        <v>si</v>
      </c>
      <c r="R197" s="292" t="str">
        <f t="shared" si="25"/>
        <v>si</v>
      </c>
      <c r="S197" s="292"/>
      <c r="T197" s="293">
        <f t="shared" si="26"/>
        <v>0</v>
      </c>
      <c r="U197" s="293">
        <f t="shared" si="27"/>
        <v>0</v>
      </c>
      <c r="V197" s="227"/>
      <c r="W197" s="113">
        <f t="shared" si="28"/>
        <v>-307.43223095000076</v>
      </c>
      <c r="X197" s="113">
        <f t="shared" si="29"/>
        <v>-302.54328188999955</v>
      </c>
    </row>
    <row r="198" spans="1:24" ht="12.75" customHeight="1">
      <c r="A198" s="157"/>
      <c r="B198" s="157"/>
      <c r="C198" s="157"/>
      <c r="D198" s="156" t="s">
        <v>546</v>
      </c>
      <c r="E198" s="155"/>
      <c r="F198" s="155"/>
      <c r="G198" s="316">
        <v>1368.374288</v>
      </c>
      <c r="H198" s="316">
        <v>1532.4704417200003</v>
      </c>
      <c r="I198" s="161">
        <v>1225.0382107699995</v>
      </c>
      <c r="J198" s="161">
        <v>922.49492887999997</v>
      </c>
      <c r="K198" s="161"/>
      <c r="L198" s="161">
        <f t="shared" si="20"/>
        <v>60.196588708400697</v>
      </c>
      <c r="M198" s="161">
        <f t="shared" si="21"/>
        <v>75.303359582568817</v>
      </c>
      <c r="O198" s="292">
        <f t="shared" si="22"/>
        <v>60.196588708400697</v>
      </c>
      <c r="P198" s="292">
        <f t="shared" si="23"/>
        <v>75.303359582568817</v>
      </c>
      <c r="Q198" s="292" t="str">
        <f t="shared" si="24"/>
        <v>si</v>
      </c>
      <c r="R198" s="292" t="str">
        <f t="shared" si="25"/>
        <v>si</v>
      </c>
      <c r="S198" s="292"/>
      <c r="T198" s="293">
        <f t="shared" si="26"/>
        <v>0</v>
      </c>
      <c r="U198" s="293">
        <f t="shared" si="27"/>
        <v>0</v>
      </c>
      <c r="V198" s="227"/>
      <c r="W198" s="113">
        <f t="shared" si="28"/>
        <v>-307.43223095000076</v>
      </c>
      <c r="X198" s="113">
        <f t="shared" si="29"/>
        <v>-302.54328188999955</v>
      </c>
    </row>
    <row r="199" spans="1:24" ht="12.75" customHeight="1">
      <c r="A199" s="157"/>
      <c r="B199" s="157"/>
      <c r="C199" s="157"/>
      <c r="D199" s="156"/>
      <c r="E199" s="155" t="s">
        <v>545</v>
      </c>
      <c r="F199" s="155"/>
      <c r="G199" s="170">
        <v>361.32084600000002</v>
      </c>
      <c r="H199" s="160">
        <v>351.55900541000005</v>
      </c>
      <c r="I199" s="160">
        <v>183.65300159000006</v>
      </c>
      <c r="J199" s="160">
        <v>168.43228907000002</v>
      </c>
      <c r="K199" s="160"/>
      <c r="L199" s="160">
        <f t="shared" si="20"/>
        <v>47.910105125473478</v>
      </c>
      <c r="M199" s="160">
        <f t="shared" si="21"/>
        <v>91.71224407538962</v>
      </c>
      <c r="O199" s="292">
        <f t="shared" si="22"/>
        <v>47.910105125473478</v>
      </c>
      <c r="P199" s="292">
        <f t="shared" si="23"/>
        <v>91.71224407538962</v>
      </c>
      <c r="Q199" s="292" t="str">
        <f t="shared" si="24"/>
        <v>si</v>
      </c>
      <c r="R199" s="292" t="str">
        <f t="shared" si="25"/>
        <v>si</v>
      </c>
      <c r="S199" s="292"/>
      <c r="T199" s="293">
        <f t="shared" si="26"/>
        <v>0</v>
      </c>
      <c r="U199" s="293">
        <f t="shared" si="27"/>
        <v>0</v>
      </c>
      <c r="V199" s="227"/>
      <c r="W199" s="113">
        <f t="shared" si="28"/>
        <v>-167.90600382</v>
      </c>
      <c r="X199" s="113">
        <f t="shared" si="29"/>
        <v>-15.220712520000035</v>
      </c>
    </row>
    <row r="200" spans="1:24" ht="12.75" customHeight="1">
      <c r="A200" s="157"/>
      <c r="B200" s="157"/>
      <c r="C200" s="157"/>
      <c r="D200" s="156"/>
      <c r="E200" s="155" t="s">
        <v>544</v>
      </c>
      <c r="F200" s="155"/>
      <c r="G200" s="315">
        <v>660.95886199999995</v>
      </c>
      <c r="H200" s="173">
        <v>836.00957607999987</v>
      </c>
      <c r="I200" s="160">
        <v>736.1796469300001</v>
      </c>
      <c r="J200" s="160">
        <v>624.05589387999999</v>
      </c>
      <c r="K200" s="160"/>
      <c r="L200" s="160">
        <f t="shared" ref="L200:L221" si="30">IFERROR(+J200/H200*100,"n.a")</f>
        <v>74.646979141813389</v>
      </c>
      <c r="M200" s="160">
        <f t="shared" ref="M200:M221" si="31">IFERROR(+J200/I200*100,"n.a.")</f>
        <v>84.769511963883261</v>
      </c>
      <c r="O200" s="292">
        <f t="shared" si="22"/>
        <v>74.646979141813389</v>
      </c>
      <c r="P200" s="292">
        <f t="shared" si="23"/>
        <v>84.769511963883261</v>
      </c>
      <c r="Q200" s="292" t="str">
        <f t="shared" si="24"/>
        <v>si</v>
      </c>
      <c r="R200" s="292" t="str">
        <f t="shared" si="25"/>
        <v>si</v>
      </c>
      <c r="S200" s="292"/>
      <c r="T200" s="293">
        <f t="shared" si="26"/>
        <v>0</v>
      </c>
      <c r="U200" s="293">
        <f t="shared" si="27"/>
        <v>0</v>
      </c>
      <c r="V200" s="227"/>
      <c r="W200" s="113">
        <f t="shared" si="28"/>
        <v>-99.829929149999771</v>
      </c>
      <c r="X200" s="113">
        <f t="shared" si="29"/>
        <v>-112.12375305000012</v>
      </c>
    </row>
    <row r="201" spans="1:24" ht="12.75" customHeight="1">
      <c r="A201" s="157"/>
      <c r="B201" s="157"/>
      <c r="C201" s="157"/>
      <c r="D201" s="156"/>
      <c r="E201" s="155" t="s">
        <v>543</v>
      </c>
      <c r="F201" s="155"/>
      <c r="G201" s="170">
        <v>346.09458000000001</v>
      </c>
      <c r="H201" s="160">
        <v>344.90186023000001</v>
      </c>
      <c r="I201" s="160">
        <v>305.20556225000007</v>
      </c>
      <c r="J201" s="160">
        <v>130.00674592999999</v>
      </c>
      <c r="K201" s="160"/>
      <c r="L201" s="160">
        <f t="shared" si="30"/>
        <v>37.693837268173667</v>
      </c>
      <c r="M201" s="160">
        <f t="shared" si="31"/>
        <v>42.596453672593562</v>
      </c>
      <c r="O201" s="292">
        <f t="shared" ref="O201:O221" si="32">IFERROR(J201/H201*100,"n.a.")</f>
        <v>37.693837268173667</v>
      </c>
      <c r="P201" s="292">
        <f t="shared" ref="P201:P221" si="33">IFERROR(J201/I201*100,"n.a.")</f>
        <v>42.596453672593562</v>
      </c>
      <c r="Q201" s="292" t="str">
        <f t="shared" ref="Q201:Q221" si="34">IF(O201=L201,"si","no")</f>
        <v>si</v>
      </c>
      <c r="R201" s="292" t="str">
        <f t="shared" ref="R201:R221" si="35">IF(P201=M201,"si","no")</f>
        <v>si</v>
      </c>
      <c r="S201" s="292"/>
      <c r="T201" s="293">
        <f t="shared" ref="T201:T221" si="36">((J201/H201)*100)-L201</f>
        <v>0</v>
      </c>
      <c r="U201" s="293">
        <f t="shared" ref="U201:U221" si="37">((J201/I201)*100)-M201</f>
        <v>0</v>
      </c>
      <c r="V201" s="227"/>
      <c r="W201" s="113">
        <f t="shared" ref="W201:W221" si="38">+I201-H201</f>
        <v>-39.69629797999994</v>
      </c>
      <c r="X201" s="113">
        <f t="shared" ref="X201:X221" si="39">J201-I201</f>
        <v>-175.19881632000008</v>
      </c>
    </row>
    <row r="202" spans="1:24" ht="12.75" customHeight="1">
      <c r="A202" s="159" t="s">
        <v>542</v>
      </c>
      <c r="B202" s="159"/>
      <c r="C202" s="159"/>
      <c r="D202" s="159"/>
      <c r="E202" s="159"/>
      <c r="F202" s="159"/>
      <c r="G202" s="158">
        <v>10760.699699000001</v>
      </c>
      <c r="H202" s="158">
        <v>13769.231984580099</v>
      </c>
      <c r="I202" s="158">
        <v>10866.547344330045</v>
      </c>
      <c r="J202" s="158">
        <v>10197.472356540025</v>
      </c>
      <c r="K202" s="158"/>
      <c r="L202" s="158">
        <f t="shared" si="30"/>
        <v>74.059848566426794</v>
      </c>
      <c r="M202" s="158">
        <f t="shared" si="31"/>
        <v>93.842800600881475</v>
      </c>
      <c r="O202" s="292">
        <f t="shared" si="32"/>
        <v>74.059848566426794</v>
      </c>
      <c r="P202" s="292">
        <f t="shared" si="33"/>
        <v>93.842800600881475</v>
      </c>
      <c r="Q202" s="292" t="str">
        <f t="shared" si="34"/>
        <v>si</v>
      </c>
      <c r="R202" s="292" t="str">
        <f t="shared" si="35"/>
        <v>si</v>
      </c>
      <c r="S202" s="292"/>
      <c r="T202" s="293">
        <f t="shared" si="36"/>
        <v>0</v>
      </c>
      <c r="U202" s="293">
        <f t="shared" si="37"/>
        <v>0</v>
      </c>
      <c r="V202" s="227"/>
      <c r="W202" s="113">
        <f t="shared" si="38"/>
        <v>-2902.6846402500541</v>
      </c>
      <c r="X202" s="113">
        <f t="shared" si="39"/>
        <v>-669.0749877900198</v>
      </c>
    </row>
    <row r="203" spans="1:24" ht="12.75" customHeight="1">
      <c r="A203" s="157"/>
      <c r="B203" s="157" t="s">
        <v>541</v>
      </c>
      <c r="C203" s="157"/>
      <c r="D203" s="157"/>
      <c r="E203" s="152"/>
      <c r="F203" s="152"/>
      <c r="G203" s="151">
        <v>10760.699699000001</v>
      </c>
      <c r="H203" s="151">
        <v>13769.231984580099</v>
      </c>
      <c r="I203" s="151">
        <v>10866.547344330045</v>
      </c>
      <c r="J203" s="151">
        <v>10197.472356540025</v>
      </c>
      <c r="K203" s="151"/>
      <c r="L203" s="151">
        <f t="shared" si="30"/>
        <v>74.059848566426794</v>
      </c>
      <c r="M203" s="151">
        <f t="shared" si="31"/>
        <v>93.842800600881475</v>
      </c>
      <c r="O203" s="292">
        <f t="shared" si="32"/>
        <v>74.059848566426794</v>
      </c>
      <c r="P203" s="292">
        <f t="shared" si="33"/>
        <v>93.842800600881475</v>
      </c>
      <c r="Q203" s="292" t="str">
        <f t="shared" si="34"/>
        <v>si</v>
      </c>
      <c r="R203" s="292" t="str">
        <f t="shared" si="35"/>
        <v>si</v>
      </c>
      <c r="S203" s="292"/>
      <c r="T203" s="293">
        <f t="shared" si="36"/>
        <v>0</v>
      </c>
      <c r="U203" s="293">
        <f t="shared" si="37"/>
        <v>0</v>
      </c>
      <c r="V203" s="227"/>
      <c r="W203" s="113">
        <f t="shared" si="38"/>
        <v>-2902.6846402500541</v>
      </c>
      <c r="X203" s="113">
        <f t="shared" si="39"/>
        <v>-669.0749877900198</v>
      </c>
    </row>
    <row r="204" spans="1:24" ht="12.75" customHeight="1">
      <c r="A204" s="153"/>
      <c r="B204" s="153"/>
      <c r="C204" s="152" t="s">
        <v>540</v>
      </c>
      <c r="D204" s="152"/>
      <c r="E204" s="152"/>
      <c r="F204" s="152"/>
      <c r="G204" s="151">
        <v>7380.166502</v>
      </c>
      <c r="H204" s="151">
        <v>7966.9590900499879</v>
      </c>
      <c r="I204" s="151">
        <v>6049.1071552400026</v>
      </c>
      <c r="J204" s="151">
        <v>5756.8130655099776</v>
      </c>
      <c r="K204" s="151"/>
      <c r="L204" s="151">
        <f t="shared" si="30"/>
        <v>72.258599553996916</v>
      </c>
      <c r="M204" s="151">
        <f t="shared" si="31"/>
        <v>95.167979633542672</v>
      </c>
      <c r="O204" s="292">
        <f t="shared" si="32"/>
        <v>72.258599553996916</v>
      </c>
      <c r="P204" s="292">
        <f t="shared" si="33"/>
        <v>95.167979633542672</v>
      </c>
      <c r="Q204" s="292" t="str">
        <f t="shared" si="34"/>
        <v>si</v>
      </c>
      <c r="R204" s="292" t="str">
        <f t="shared" si="35"/>
        <v>si</v>
      </c>
      <c r="S204" s="292"/>
      <c r="T204" s="293">
        <f t="shared" si="36"/>
        <v>0</v>
      </c>
      <c r="U204" s="293">
        <f t="shared" si="37"/>
        <v>0</v>
      </c>
      <c r="V204" s="227"/>
      <c r="W204" s="113">
        <f t="shared" si="38"/>
        <v>-1917.8519348099853</v>
      </c>
      <c r="X204" s="113">
        <f t="shared" si="39"/>
        <v>-292.29408973002501</v>
      </c>
    </row>
    <row r="205" spans="1:24" ht="12.75" customHeight="1">
      <c r="A205" s="157"/>
      <c r="B205" s="157"/>
      <c r="C205" s="157"/>
      <c r="D205" s="156" t="s">
        <v>539</v>
      </c>
      <c r="E205" s="155"/>
      <c r="F205" s="155"/>
      <c r="G205" s="316">
        <v>274.76179500000001</v>
      </c>
      <c r="H205" s="318">
        <v>274.8014237999999</v>
      </c>
      <c r="I205" s="154">
        <v>167.3292568899999</v>
      </c>
      <c r="J205" s="154">
        <v>165.5593437399998</v>
      </c>
      <c r="K205" s="154"/>
      <c r="L205" s="154">
        <f t="shared" si="30"/>
        <v>60.246901726569533</v>
      </c>
      <c r="M205" s="154">
        <f t="shared" si="31"/>
        <v>98.942257210187933</v>
      </c>
      <c r="O205" s="292">
        <f t="shared" si="32"/>
        <v>60.246901726569533</v>
      </c>
      <c r="P205" s="292">
        <f t="shared" si="33"/>
        <v>98.942257210187933</v>
      </c>
      <c r="Q205" s="292" t="str">
        <f t="shared" si="34"/>
        <v>si</v>
      </c>
      <c r="R205" s="292" t="str">
        <f t="shared" si="35"/>
        <v>si</v>
      </c>
      <c r="S205" s="292"/>
      <c r="T205" s="293">
        <f t="shared" si="36"/>
        <v>0</v>
      </c>
      <c r="U205" s="293">
        <f t="shared" si="37"/>
        <v>0</v>
      </c>
      <c r="V205" s="227"/>
      <c r="W205" s="113">
        <f t="shared" si="38"/>
        <v>-107.47216691</v>
      </c>
      <c r="X205" s="113">
        <f t="shared" si="39"/>
        <v>-1.7699131500000931</v>
      </c>
    </row>
    <row r="206" spans="1:24" ht="12.75" customHeight="1">
      <c r="A206" s="157"/>
      <c r="B206" s="157"/>
      <c r="C206" s="157"/>
      <c r="D206" s="156" t="s">
        <v>538</v>
      </c>
      <c r="E206" s="155"/>
      <c r="F206" s="155"/>
      <c r="G206" s="161">
        <v>37.307727</v>
      </c>
      <c r="H206" s="154">
        <v>34.601501399999997</v>
      </c>
      <c r="I206" s="154">
        <v>27.314628950000003</v>
      </c>
      <c r="J206" s="154">
        <v>19.880361260000004</v>
      </c>
      <c r="K206" s="154"/>
      <c r="L206" s="154">
        <f t="shared" si="30"/>
        <v>57.455198345815148</v>
      </c>
      <c r="M206" s="154">
        <f t="shared" si="31"/>
        <v>72.782834782018895</v>
      </c>
      <c r="O206" s="292">
        <f t="shared" si="32"/>
        <v>57.455198345815148</v>
      </c>
      <c r="P206" s="292">
        <f t="shared" si="33"/>
        <v>72.782834782018895</v>
      </c>
      <c r="Q206" s="292" t="str">
        <f t="shared" si="34"/>
        <v>si</v>
      </c>
      <c r="R206" s="292" t="str">
        <f t="shared" si="35"/>
        <v>si</v>
      </c>
      <c r="S206" s="292"/>
      <c r="T206" s="293">
        <f t="shared" si="36"/>
        <v>0</v>
      </c>
      <c r="U206" s="293">
        <f t="shared" si="37"/>
        <v>0</v>
      </c>
      <c r="V206" s="227"/>
      <c r="W206" s="113">
        <f t="shared" si="38"/>
        <v>-7.2868724499999935</v>
      </c>
      <c r="X206" s="113">
        <f t="shared" si="39"/>
        <v>-7.4342676899999987</v>
      </c>
    </row>
    <row r="207" spans="1:24" ht="12.75" customHeight="1">
      <c r="A207" s="157"/>
      <c r="B207" s="157"/>
      <c r="C207" s="157"/>
      <c r="D207" s="156" t="s">
        <v>537</v>
      </c>
      <c r="E207" s="155"/>
      <c r="F207" s="155"/>
      <c r="G207" s="161">
        <v>1102.5678760000001</v>
      </c>
      <c r="H207" s="154">
        <v>900.72640944999989</v>
      </c>
      <c r="I207" s="154">
        <v>683.21026068000015</v>
      </c>
      <c r="J207" s="154">
        <v>656.21853644999987</v>
      </c>
      <c r="K207" s="154"/>
      <c r="L207" s="154">
        <f t="shared" si="30"/>
        <v>72.854368381482118</v>
      </c>
      <c r="M207" s="154">
        <f t="shared" si="31"/>
        <v>96.049280026454028</v>
      </c>
      <c r="O207" s="292">
        <f t="shared" si="32"/>
        <v>72.854368381482118</v>
      </c>
      <c r="P207" s="292">
        <f t="shared" si="33"/>
        <v>96.049280026454028</v>
      </c>
      <c r="Q207" s="292" t="str">
        <f t="shared" si="34"/>
        <v>si</v>
      </c>
      <c r="R207" s="292" t="str">
        <f t="shared" si="35"/>
        <v>si</v>
      </c>
      <c r="S207" s="292"/>
      <c r="T207" s="293">
        <f t="shared" si="36"/>
        <v>0</v>
      </c>
      <c r="U207" s="293">
        <f t="shared" si="37"/>
        <v>0</v>
      </c>
      <c r="V207" s="227"/>
      <c r="W207" s="113">
        <f t="shared" si="38"/>
        <v>-217.51614876999975</v>
      </c>
      <c r="X207" s="113">
        <f t="shared" si="39"/>
        <v>-26.991724230000273</v>
      </c>
    </row>
    <row r="208" spans="1:24" ht="12.75" customHeight="1">
      <c r="A208" s="157"/>
      <c r="B208" s="157"/>
      <c r="C208" s="157"/>
      <c r="D208" s="156" t="s">
        <v>536</v>
      </c>
      <c r="E208" s="155"/>
      <c r="F208" s="155"/>
      <c r="G208" s="316">
        <v>80.308085000000005</v>
      </c>
      <c r="H208" s="318">
        <v>82.70693073000001</v>
      </c>
      <c r="I208" s="154">
        <v>48.480392729999998</v>
      </c>
      <c r="J208" s="154">
        <v>48.311922729999999</v>
      </c>
      <c r="K208" s="154"/>
      <c r="L208" s="154">
        <f t="shared" si="30"/>
        <v>58.413390877381424</v>
      </c>
      <c r="M208" s="154">
        <f t="shared" si="31"/>
        <v>99.652498689649121</v>
      </c>
      <c r="O208" s="292">
        <f t="shared" si="32"/>
        <v>58.413390877381424</v>
      </c>
      <c r="P208" s="292">
        <f t="shared" si="33"/>
        <v>99.652498689649121</v>
      </c>
      <c r="Q208" s="292" t="str">
        <f t="shared" si="34"/>
        <v>si</v>
      </c>
      <c r="R208" s="292" t="str">
        <f t="shared" si="35"/>
        <v>si</v>
      </c>
      <c r="S208" s="292"/>
      <c r="T208" s="293">
        <f t="shared" si="36"/>
        <v>0</v>
      </c>
      <c r="U208" s="293">
        <f t="shared" si="37"/>
        <v>0</v>
      </c>
      <c r="V208" s="227"/>
      <c r="W208" s="113">
        <f t="shared" si="38"/>
        <v>-34.226538000000012</v>
      </c>
      <c r="X208" s="113">
        <f t="shared" si="39"/>
        <v>-0.16846999999999923</v>
      </c>
    </row>
    <row r="209" spans="1:24" ht="12.75" customHeight="1">
      <c r="A209" s="157"/>
      <c r="B209" s="157"/>
      <c r="C209" s="157"/>
      <c r="D209" s="156" t="s">
        <v>535</v>
      </c>
      <c r="E209" s="155"/>
      <c r="F209" s="155"/>
      <c r="G209" s="316">
        <v>4297.692771</v>
      </c>
      <c r="H209" s="318">
        <v>4695.6924783599898</v>
      </c>
      <c r="I209" s="154">
        <v>3607.79731395</v>
      </c>
      <c r="J209" s="154">
        <v>3423.07631136999</v>
      </c>
      <c r="K209" s="154"/>
      <c r="L209" s="154">
        <f t="shared" si="30"/>
        <v>72.898221660493576</v>
      </c>
      <c r="M209" s="154">
        <f t="shared" si="31"/>
        <v>94.879950659485132</v>
      </c>
      <c r="O209" s="292">
        <f t="shared" si="32"/>
        <v>72.898221660493576</v>
      </c>
      <c r="P209" s="292">
        <f t="shared" si="33"/>
        <v>94.879950659485132</v>
      </c>
      <c r="Q209" s="292" t="str">
        <f t="shared" si="34"/>
        <v>si</v>
      </c>
      <c r="R209" s="292" t="str">
        <f t="shared" si="35"/>
        <v>si</v>
      </c>
      <c r="S209" s="292"/>
      <c r="T209" s="293">
        <f t="shared" si="36"/>
        <v>0</v>
      </c>
      <c r="U209" s="293">
        <f t="shared" si="37"/>
        <v>0</v>
      </c>
      <c r="V209" s="227"/>
      <c r="W209" s="113">
        <f t="shared" si="38"/>
        <v>-1087.8951644099898</v>
      </c>
      <c r="X209" s="113">
        <f t="shared" si="39"/>
        <v>-184.72100258001001</v>
      </c>
    </row>
    <row r="210" spans="1:24" ht="12.75" customHeight="1">
      <c r="A210" s="157"/>
      <c r="B210" s="157"/>
      <c r="C210" s="157"/>
      <c r="D210" s="156" t="s">
        <v>534</v>
      </c>
      <c r="E210" s="155"/>
      <c r="F210" s="155"/>
      <c r="G210" s="161">
        <v>158.76304300000001</v>
      </c>
      <c r="H210" s="154">
        <v>158.76304300000001</v>
      </c>
      <c r="I210" s="154">
        <v>156.27991599999999</v>
      </c>
      <c r="J210" s="154">
        <v>156.27991599999999</v>
      </c>
      <c r="K210" s="154"/>
      <c r="L210" s="154">
        <f t="shared" si="30"/>
        <v>98.435954014814371</v>
      </c>
      <c r="M210" s="154">
        <f t="shared" si="31"/>
        <v>100</v>
      </c>
      <c r="O210" s="292">
        <f t="shared" si="32"/>
        <v>98.435954014814371</v>
      </c>
      <c r="P210" s="292">
        <f t="shared" si="33"/>
        <v>100</v>
      </c>
      <c r="Q210" s="292" t="str">
        <f t="shared" si="34"/>
        <v>si</v>
      </c>
      <c r="R210" s="292" t="str">
        <f t="shared" si="35"/>
        <v>si</v>
      </c>
      <c r="S210" s="292"/>
      <c r="T210" s="293">
        <f t="shared" si="36"/>
        <v>0</v>
      </c>
      <c r="U210" s="293">
        <f t="shared" si="37"/>
        <v>0</v>
      </c>
      <c r="V210" s="227"/>
      <c r="W210" s="113">
        <f t="shared" si="38"/>
        <v>-2.4831270000000245</v>
      </c>
      <c r="X210" s="113">
        <f t="shared" si="39"/>
        <v>0</v>
      </c>
    </row>
    <row r="211" spans="1:24" ht="12.75" customHeight="1">
      <c r="A211" s="157"/>
      <c r="B211" s="157"/>
      <c r="C211" s="157"/>
      <c r="D211" s="156" t="s">
        <v>533</v>
      </c>
      <c r="E211" s="155"/>
      <c r="F211" s="155"/>
      <c r="G211" s="316">
        <v>317.21645100000001</v>
      </c>
      <c r="H211" s="318">
        <v>329.0583694</v>
      </c>
      <c r="I211" s="154">
        <v>251.37651653000003</v>
      </c>
      <c r="J211" s="154">
        <v>250.78027920000002</v>
      </c>
      <c r="K211" s="154"/>
      <c r="L211" s="154">
        <f t="shared" si="30"/>
        <v>76.211487845536013</v>
      </c>
      <c r="M211" s="154">
        <f t="shared" si="31"/>
        <v>99.762811046063305</v>
      </c>
      <c r="O211" s="292">
        <f t="shared" si="32"/>
        <v>76.211487845536013</v>
      </c>
      <c r="P211" s="292">
        <f t="shared" si="33"/>
        <v>99.762811046063305</v>
      </c>
      <c r="Q211" s="292" t="str">
        <f t="shared" si="34"/>
        <v>si</v>
      </c>
      <c r="R211" s="292" t="str">
        <f t="shared" si="35"/>
        <v>si</v>
      </c>
      <c r="S211" s="292"/>
      <c r="T211" s="293">
        <f t="shared" si="36"/>
        <v>0</v>
      </c>
      <c r="U211" s="293">
        <f t="shared" si="37"/>
        <v>0</v>
      </c>
      <c r="V211" s="227"/>
      <c r="W211" s="113">
        <f t="shared" si="38"/>
        <v>-77.681852869999972</v>
      </c>
      <c r="X211" s="113">
        <f t="shared" si="39"/>
        <v>-0.59623733000000811</v>
      </c>
    </row>
    <row r="212" spans="1:24" ht="12.75" customHeight="1">
      <c r="A212" s="157"/>
      <c r="B212" s="157"/>
      <c r="C212" s="157"/>
      <c r="D212" s="156" t="s">
        <v>532</v>
      </c>
      <c r="E212" s="155"/>
      <c r="F212" s="155"/>
      <c r="G212" s="316">
        <v>32.986927000000001</v>
      </c>
      <c r="H212" s="318">
        <v>42.036440259999999</v>
      </c>
      <c r="I212" s="154">
        <v>32.187756299999997</v>
      </c>
      <c r="J212" s="154">
        <v>31.993356299999999</v>
      </c>
      <c r="K212" s="154"/>
      <c r="L212" s="154">
        <f t="shared" si="30"/>
        <v>76.10862409404217</v>
      </c>
      <c r="M212" s="154">
        <f t="shared" si="31"/>
        <v>99.396043644085879</v>
      </c>
      <c r="O212" s="292">
        <f t="shared" si="32"/>
        <v>76.10862409404217</v>
      </c>
      <c r="P212" s="292">
        <f t="shared" si="33"/>
        <v>99.396043644085879</v>
      </c>
      <c r="Q212" s="292" t="str">
        <f t="shared" si="34"/>
        <v>si</v>
      </c>
      <c r="R212" s="292" t="str">
        <f t="shared" si="35"/>
        <v>si</v>
      </c>
      <c r="S212" s="292"/>
      <c r="T212" s="293">
        <f t="shared" si="36"/>
        <v>0</v>
      </c>
      <c r="U212" s="293">
        <f t="shared" si="37"/>
        <v>0</v>
      </c>
      <c r="V212" s="227"/>
      <c r="W212" s="113">
        <f t="shared" si="38"/>
        <v>-9.8486839600000025</v>
      </c>
      <c r="X212" s="113">
        <f t="shared" si="39"/>
        <v>-0.19439999999999813</v>
      </c>
    </row>
    <row r="213" spans="1:24" s="2" customFormat="1" ht="11.25" customHeight="1">
      <c r="A213" s="157"/>
      <c r="B213" s="157"/>
      <c r="C213" s="157"/>
      <c r="D213" s="156" t="s">
        <v>531</v>
      </c>
      <c r="E213" s="155"/>
      <c r="F213" s="155"/>
      <c r="G213" s="316">
        <v>895.63107500000001</v>
      </c>
      <c r="H213" s="318">
        <v>1266.1834283400001</v>
      </c>
      <c r="I213" s="154">
        <v>939.45698180000011</v>
      </c>
      <c r="J213" s="154">
        <v>874.03378674999999</v>
      </c>
      <c r="K213" s="154"/>
      <c r="L213" s="154">
        <f t="shared" si="30"/>
        <v>69.029002211463265</v>
      </c>
      <c r="M213" s="154">
        <f t="shared" si="31"/>
        <v>93.036062713095262</v>
      </c>
      <c r="O213" s="292">
        <f t="shared" si="32"/>
        <v>69.029002211463265</v>
      </c>
      <c r="P213" s="292">
        <f t="shared" si="33"/>
        <v>93.036062713095262</v>
      </c>
      <c r="Q213" s="292" t="str">
        <f t="shared" si="34"/>
        <v>si</v>
      </c>
      <c r="R213" s="292" t="str">
        <f t="shared" si="35"/>
        <v>si</v>
      </c>
      <c r="S213" s="292"/>
      <c r="T213" s="293">
        <f t="shared" si="36"/>
        <v>0</v>
      </c>
      <c r="U213" s="293">
        <f t="shared" si="37"/>
        <v>0</v>
      </c>
      <c r="V213" s="227"/>
      <c r="W213" s="113">
        <f t="shared" si="38"/>
        <v>-326.72644653999998</v>
      </c>
      <c r="X213" s="113">
        <f t="shared" si="39"/>
        <v>-65.423195050000118</v>
      </c>
    </row>
    <row r="214" spans="1:24" s="2" customFormat="1">
      <c r="A214" s="157"/>
      <c r="B214" s="157"/>
      <c r="C214" s="157"/>
      <c r="D214" s="156" t="s">
        <v>530</v>
      </c>
      <c r="E214" s="155"/>
      <c r="F214" s="155"/>
      <c r="G214" s="161">
        <v>130.076334</v>
      </c>
      <c r="H214" s="154">
        <v>129.45463005000002</v>
      </c>
      <c r="I214" s="154">
        <v>101.83539653</v>
      </c>
      <c r="J214" s="154">
        <v>97.526329169999983</v>
      </c>
      <c r="K214" s="154"/>
      <c r="L214" s="154">
        <f t="shared" si="30"/>
        <v>75.336300549722949</v>
      </c>
      <c r="M214" s="154">
        <f t="shared" si="31"/>
        <v>95.768595687914285</v>
      </c>
      <c r="O214" s="292">
        <f t="shared" si="32"/>
        <v>75.336300549722949</v>
      </c>
      <c r="P214" s="292">
        <f t="shared" si="33"/>
        <v>95.768595687914285</v>
      </c>
      <c r="Q214" s="292" t="str">
        <f t="shared" si="34"/>
        <v>si</v>
      </c>
      <c r="R214" s="292" t="str">
        <f t="shared" si="35"/>
        <v>si</v>
      </c>
      <c r="S214" s="292"/>
      <c r="T214" s="293">
        <f t="shared" si="36"/>
        <v>0</v>
      </c>
      <c r="U214" s="293">
        <f t="shared" si="37"/>
        <v>0</v>
      </c>
      <c r="V214" s="227"/>
      <c r="W214" s="113">
        <f t="shared" si="38"/>
        <v>-27.619233520000023</v>
      </c>
      <c r="X214" s="113">
        <f t="shared" si="39"/>
        <v>-4.3090673600000144</v>
      </c>
    </row>
    <row r="215" spans="1:24" s="2" customFormat="1">
      <c r="A215" s="157"/>
      <c r="B215" s="157"/>
      <c r="C215" s="157"/>
      <c r="D215" s="156" t="s">
        <v>529</v>
      </c>
      <c r="E215" s="155"/>
      <c r="F215" s="155"/>
      <c r="G215" s="316">
        <v>52.854418000000003</v>
      </c>
      <c r="H215" s="318">
        <v>52.934435260000015</v>
      </c>
      <c r="I215" s="154">
        <v>33.838734879999997</v>
      </c>
      <c r="J215" s="154">
        <v>33.152922540000006</v>
      </c>
      <c r="K215" s="154"/>
      <c r="L215" s="154">
        <f t="shared" si="30"/>
        <v>62.630161967652199</v>
      </c>
      <c r="M215" s="154">
        <f t="shared" si="31"/>
        <v>97.973292020425589</v>
      </c>
      <c r="O215" s="292">
        <f t="shared" si="32"/>
        <v>62.630161967652199</v>
      </c>
      <c r="P215" s="292">
        <f t="shared" si="33"/>
        <v>97.973292020425589</v>
      </c>
      <c r="Q215" s="292" t="str">
        <f t="shared" si="34"/>
        <v>si</v>
      </c>
      <c r="R215" s="292" t="str">
        <f t="shared" si="35"/>
        <v>si</v>
      </c>
      <c r="S215" s="292"/>
      <c r="T215" s="293">
        <f t="shared" si="36"/>
        <v>0</v>
      </c>
      <c r="U215" s="293">
        <f t="shared" si="37"/>
        <v>0</v>
      </c>
      <c r="V215" s="227"/>
      <c r="W215" s="113">
        <f t="shared" si="38"/>
        <v>-19.095700380000018</v>
      </c>
      <c r="X215" s="113">
        <f t="shared" si="39"/>
        <v>-0.68581233999999114</v>
      </c>
    </row>
    <row r="216" spans="1:24" s="2" customFormat="1">
      <c r="A216" s="153"/>
      <c r="B216" s="153"/>
      <c r="C216" s="152" t="s">
        <v>528</v>
      </c>
      <c r="D216" s="152"/>
      <c r="E216" s="152"/>
      <c r="F216" s="152"/>
      <c r="G216" s="151">
        <v>2340.584746</v>
      </c>
      <c r="H216" s="151">
        <v>4769.849985440007</v>
      </c>
      <c r="I216" s="151">
        <v>4051.3594239999948</v>
      </c>
      <c r="J216" s="151">
        <v>3783.420941409991</v>
      </c>
      <c r="K216" s="151"/>
      <c r="L216" s="151">
        <f t="shared" si="30"/>
        <v>79.319495434005347</v>
      </c>
      <c r="M216" s="151">
        <f t="shared" si="31"/>
        <v>93.38645490195826</v>
      </c>
      <c r="O216" s="292">
        <f t="shared" si="32"/>
        <v>79.319495434005347</v>
      </c>
      <c r="P216" s="292">
        <f t="shared" si="33"/>
        <v>93.38645490195826</v>
      </c>
      <c r="Q216" s="292" t="str">
        <f t="shared" si="34"/>
        <v>si</v>
      </c>
      <c r="R216" s="292" t="str">
        <f t="shared" si="35"/>
        <v>si</v>
      </c>
      <c r="S216" s="292"/>
      <c r="T216" s="293">
        <f t="shared" si="36"/>
        <v>0</v>
      </c>
      <c r="U216" s="293">
        <f t="shared" si="37"/>
        <v>0</v>
      </c>
      <c r="V216" s="227"/>
      <c r="W216" s="113">
        <f t="shared" si="38"/>
        <v>-718.49056144001224</v>
      </c>
      <c r="X216" s="113">
        <f t="shared" si="39"/>
        <v>-267.93848259000379</v>
      </c>
    </row>
    <row r="217" spans="1:24" s="2" customFormat="1">
      <c r="A217" s="157"/>
      <c r="B217" s="157"/>
      <c r="C217" s="157"/>
      <c r="D217" s="156" t="s">
        <v>527</v>
      </c>
      <c r="E217" s="155"/>
      <c r="F217" s="155"/>
      <c r="G217" s="316">
        <v>767.92585899999995</v>
      </c>
      <c r="H217" s="318">
        <v>3220.6293668999861</v>
      </c>
      <c r="I217" s="154">
        <v>2954.1003138899941</v>
      </c>
      <c r="J217" s="154">
        <v>2753.5346981899902</v>
      </c>
      <c r="K217" s="154"/>
      <c r="L217" s="154">
        <f t="shared" si="30"/>
        <v>85.496789121077981</v>
      </c>
      <c r="M217" s="154">
        <f t="shared" si="31"/>
        <v>93.210602403819635</v>
      </c>
      <c r="O217" s="292">
        <f t="shared" si="32"/>
        <v>85.496789121077981</v>
      </c>
      <c r="P217" s="292">
        <f t="shared" si="33"/>
        <v>93.210602403819635</v>
      </c>
      <c r="Q217" s="292" t="str">
        <f t="shared" si="34"/>
        <v>si</v>
      </c>
      <c r="R217" s="292" t="str">
        <f t="shared" si="35"/>
        <v>si</v>
      </c>
      <c r="S217" s="292"/>
      <c r="T217" s="293">
        <f t="shared" si="36"/>
        <v>0</v>
      </c>
      <c r="U217" s="293">
        <f t="shared" si="37"/>
        <v>0</v>
      </c>
      <c r="V217" s="227"/>
      <c r="W217" s="113">
        <f t="shared" si="38"/>
        <v>-266.52905300999191</v>
      </c>
      <c r="X217" s="113">
        <f t="shared" si="39"/>
        <v>-200.56561570000395</v>
      </c>
    </row>
    <row r="218" spans="1:24" s="2" customFormat="1">
      <c r="A218" s="157"/>
      <c r="B218" s="157"/>
      <c r="C218" s="157"/>
      <c r="D218" s="156" t="s">
        <v>526</v>
      </c>
      <c r="E218" s="155"/>
      <c r="F218" s="155"/>
      <c r="G218" s="161">
        <v>1092.780726</v>
      </c>
      <c r="H218" s="154">
        <v>1063.7037352099994</v>
      </c>
      <c r="I218" s="154">
        <v>764.28112451000004</v>
      </c>
      <c r="J218" s="154">
        <v>703.73018973000012</v>
      </c>
      <c r="K218" s="154"/>
      <c r="L218" s="154">
        <f t="shared" si="30"/>
        <v>66.158476879943237</v>
      </c>
      <c r="M218" s="154">
        <f t="shared" si="31"/>
        <v>92.077400208094801</v>
      </c>
      <c r="O218" s="292">
        <f t="shared" si="32"/>
        <v>66.158476879943237</v>
      </c>
      <c r="P218" s="292">
        <f t="shared" si="33"/>
        <v>92.077400208094801</v>
      </c>
      <c r="Q218" s="292" t="str">
        <f t="shared" si="34"/>
        <v>si</v>
      </c>
      <c r="R218" s="292" t="str">
        <f t="shared" si="35"/>
        <v>si</v>
      </c>
      <c r="S218" s="292"/>
      <c r="T218" s="293">
        <f t="shared" si="36"/>
        <v>0</v>
      </c>
      <c r="U218" s="293">
        <f t="shared" si="37"/>
        <v>0</v>
      </c>
      <c r="V218" s="227"/>
      <c r="W218" s="113">
        <f t="shared" si="38"/>
        <v>-299.42261069999938</v>
      </c>
      <c r="X218" s="113">
        <f t="shared" si="39"/>
        <v>-60.55093477999992</v>
      </c>
    </row>
    <row r="219" spans="1:24" s="2" customFormat="1">
      <c r="A219" s="157"/>
      <c r="B219" s="157"/>
      <c r="C219" s="157"/>
      <c r="D219" s="156" t="s">
        <v>525</v>
      </c>
      <c r="E219" s="155"/>
      <c r="F219" s="155"/>
      <c r="G219" s="316">
        <v>479.87816099999998</v>
      </c>
      <c r="H219" s="318">
        <v>485.51688332999993</v>
      </c>
      <c r="I219" s="154">
        <v>332.97798560000018</v>
      </c>
      <c r="J219" s="154">
        <v>326.15605349000015</v>
      </c>
      <c r="K219" s="154"/>
      <c r="L219" s="154">
        <f t="shared" si="30"/>
        <v>67.17707760294627</v>
      </c>
      <c r="M219" s="154">
        <f t="shared" si="31"/>
        <v>97.951236296385346</v>
      </c>
      <c r="O219" s="292">
        <f t="shared" si="32"/>
        <v>67.17707760294627</v>
      </c>
      <c r="P219" s="292">
        <f t="shared" si="33"/>
        <v>97.951236296385346</v>
      </c>
      <c r="Q219" s="292" t="str">
        <f t="shared" si="34"/>
        <v>si</v>
      </c>
      <c r="R219" s="292" t="str">
        <f t="shared" si="35"/>
        <v>si</v>
      </c>
      <c r="S219" s="292"/>
      <c r="T219" s="293">
        <f t="shared" si="36"/>
        <v>0</v>
      </c>
      <c r="U219" s="293">
        <f t="shared" si="37"/>
        <v>0</v>
      </c>
      <c r="V219" s="227"/>
      <c r="W219" s="113">
        <f t="shared" si="38"/>
        <v>-152.53889772999975</v>
      </c>
      <c r="X219" s="113">
        <f t="shared" si="39"/>
        <v>-6.8219321100000343</v>
      </c>
    </row>
    <row r="220" spans="1:24" s="2" customFormat="1">
      <c r="A220" s="153"/>
      <c r="B220" s="153"/>
      <c r="C220" s="152" t="s">
        <v>524</v>
      </c>
      <c r="D220" s="152"/>
      <c r="E220" s="152"/>
      <c r="F220" s="152"/>
      <c r="G220" s="151">
        <v>1039.948451</v>
      </c>
      <c r="H220" s="151">
        <v>1032.4229090899996</v>
      </c>
      <c r="I220" s="151">
        <v>766.08076509000045</v>
      </c>
      <c r="J220" s="151">
        <v>657.23834962000035</v>
      </c>
      <c r="K220" s="151"/>
      <c r="L220" s="151">
        <f t="shared" si="30"/>
        <v>63.659799083624044</v>
      </c>
      <c r="M220" s="151">
        <f t="shared" si="31"/>
        <v>85.792305403045447</v>
      </c>
      <c r="O220" s="292">
        <f t="shared" si="32"/>
        <v>63.659799083624044</v>
      </c>
      <c r="P220" s="292">
        <f t="shared" si="33"/>
        <v>85.792305403045447</v>
      </c>
      <c r="Q220" s="292" t="str">
        <f t="shared" si="34"/>
        <v>si</v>
      </c>
      <c r="R220" s="292" t="str">
        <f t="shared" si="35"/>
        <v>si</v>
      </c>
      <c r="S220" s="292"/>
      <c r="T220" s="293">
        <f t="shared" si="36"/>
        <v>0</v>
      </c>
      <c r="U220" s="293">
        <f t="shared" si="37"/>
        <v>0</v>
      </c>
      <c r="V220" s="227"/>
      <c r="W220" s="113">
        <f t="shared" si="38"/>
        <v>-266.34214399999917</v>
      </c>
      <c r="X220" s="113">
        <f t="shared" si="39"/>
        <v>-108.84241547000011</v>
      </c>
    </row>
    <row r="221" spans="1:24" s="2" customFormat="1" ht="12.75" thickBot="1">
      <c r="A221" s="150"/>
      <c r="B221" s="150"/>
      <c r="C221" s="150"/>
      <c r="D221" s="149" t="s">
        <v>524</v>
      </c>
      <c r="E221" s="148"/>
      <c r="F221" s="148"/>
      <c r="G221" s="319">
        <v>1039.948451</v>
      </c>
      <c r="H221" s="147">
        <v>1032.4229090899996</v>
      </c>
      <c r="I221" s="147">
        <v>766.08076509000045</v>
      </c>
      <c r="J221" s="147">
        <v>657.23834962000035</v>
      </c>
      <c r="K221" s="147"/>
      <c r="L221" s="147">
        <f t="shared" si="30"/>
        <v>63.659799083624044</v>
      </c>
      <c r="M221" s="147">
        <f t="shared" si="31"/>
        <v>85.792305403045447</v>
      </c>
      <c r="O221" s="292">
        <f t="shared" si="32"/>
        <v>63.659799083624044</v>
      </c>
      <c r="P221" s="292">
        <f t="shared" si="33"/>
        <v>85.792305403045447</v>
      </c>
      <c r="Q221" s="292" t="str">
        <f t="shared" si="34"/>
        <v>si</v>
      </c>
      <c r="R221" s="292" t="str">
        <f t="shared" si="35"/>
        <v>si</v>
      </c>
      <c r="S221" s="292"/>
      <c r="T221" s="293">
        <f t="shared" si="36"/>
        <v>0</v>
      </c>
      <c r="U221" s="293">
        <f t="shared" si="37"/>
        <v>0</v>
      </c>
      <c r="V221" s="227"/>
      <c r="W221" s="113">
        <f t="shared" si="38"/>
        <v>-266.34214399999917</v>
      </c>
      <c r="X221" s="113">
        <f t="shared" si="39"/>
        <v>-108.84241547000011</v>
      </c>
    </row>
    <row r="222" spans="1:24" ht="9" customHeight="1">
      <c r="A222" s="399" t="s">
        <v>15</v>
      </c>
      <c r="B222" s="399"/>
      <c r="C222" s="399"/>
      <c r="D222" s="399"/>
      <c r="E222" s="399"/>
      <c r="F222" s="399"/>
      <c r="G222" s="399"/>
      <c r="H222" s="399"/>
      <c r="I222" s="399"/>
      <c r="J222" s="399"/>
      <c r="K222" s="399"/>
      <c r="L222" s="399"/>
      <c r="M222" s="399"/>
    </row>
    <row r="223" spans="1:24" ht="18" customHeight="1">
      <c r="A223" s="398" t="s">
        <v>523</v>
      </c>
      <c r="B223" s="398"/>
      <c r="C223" s="398"/>
      <c r="D223" s="398"/>
      <c r="E223" s="398"/>
      <c r="F223" s="398"/>
      <c r="G223" s="398"/>
      <c r="H223" s="398"/>
      <c r="I223" s="398"/>
      <c r="J223" s="398"/>
      <c r="K223" s="398"/>
      <c r="L223" s="398"/>
      <c r="M223" s="398"/>
    </row>
    <row r="224" spans="1:24" ht="9" customHeight="1">
      <c r="A224" s="400" t="s">
        <v>16</v>
      </c>
      <c r="B224" s="400"/>
      <c r="C224" s="400"/>
      <c r="D224" s="400"/>
      <c r="E224" s="400"/>
      <c r="F224" s="400"/>
      <c r="G224" s="400"/>
      <c r="H224" s="400"/>
      <c r="I224" s="400"/>
      <c r="J224" s="400"/>
      <c r="K224" s="400"/>
      <c r="L224" s="400"/>
      <c r="M224" s="400"/>
    </row>
    <row r="225" spans="1:24" ht="9" customHeight="1">
      <c r="A225" s="400" t="s">
        <v>14</v>
      </c>
      <c r="B225" s="400"/>
      <c r="C225" s="400"/>
      <c r="D225" s="400"/>
      <c r="E225" s="400"/>
      <c r="F225" s="400"/>
      <c r="G225" s="400"/>
      <c r="H225" s="400"/>
      <c r="I225" s="400"/>
      <c r="J225" s="400"/>
      <c r="K225" s="400"/>
      <c r="L225" s="400"/>
      <c r="M225" s="400"/>
    </row>
    <row r="226" spans="1:24">
      <c r="A226" s="22"/>
      <c r="B226" s="23"/>
      <c r="C226" s="23"/>
      <c r="D226" s="23"/>
      <c r="E226" s="23"/>
      <c r="F226" s="23"/>
      <c r="G226" s="24"/>
      <c r="H226" s="24"/>
      <c r="I226" s="24"/>
      <c r="J226" s="24"/>
      <c r="K226" s="25"/>
      <c r="L226" s="26"/>
      <c r="M226" s="26"/>
    </row>
    <row r="229" spans="1:24" hidden="1"/>
    <row r="230" spans="1:24" s="179" customFormat="1" ht="9" hidden="1">
      <c r="A230" s="236"/>
      <c r="F230" s="241" t="s">
        <v>122</v>
      </c>
      <c r="G230" s="241" t="s">
        <v>123</v>
      </c>
      <c r="H230" s="241" t="s">
        <v>124</v>
      </c>
      <c r="I230" s="241" t="s">
        <v>125</v>
      </c>
      <c r="J230" s="241" t="s">
        <v>126</v>
      </c>
      <c r="K230" s="180"/>
      <c r="O230" s="41"/>
      <c r="P230" s="41"/>
      <c r="Q230" s="41"/>
      <c r="R230" s="41"/>
      <c r="S230" s="41"/>
      <c r="T230" s="41"/>
      <c r="U230" s="41"/>
      <c r="V230" s="41"/>
      <c r="W230" s="41"/>
      <c r="X230" s="41"/>
    </row>
    <row r="231" spans="1:24" s="179" customFormat="1" ht="9" hidden="1">
      <c r="A231" s="236"/>
      <c r="F231" s="242" t="s">
        <v>542</v>
      </c>
      <c r="G231" s="314">
        <v>10760.699699000001</v>
      </c>
      <c r="H231" s="314">
        <v>13769.231984580079</v>
      </c>
      <c r="I231" s="314">
        <v>10866.547344330036</v>
      </c>
      <c r="J231" s="314">
        <v>10197.472356540018</v>
      </c>
      <c r="K231" s="180"/>
      <c r="L231" s="181">
        <f>+G231-G202</f>
        <v>0</v>
      </c>
      <c r="M231" s="181">
        <f t="shared" ref="M231:O231" si="40">+H231-H202</f>
        <v>-2.0008883439004421E-11</v>
      </c>
      <c r="N231" s="181">
        <f t="shared" si="40"/>
        <v>0</v>
      </c>
      <c r="O231" s="182">
        <f t="shared" si="40"/>
        <v>0</v>
      </c>
      <c r="P231" s="41"/>
      <c r="Q231" s="41"/>
      <c r="R231" s="41"/>
      <c r="S231" s="41"/>
      <c r="T231" s="41"/>
      <c r="U231" s="41"/>
      <c r="V231" s="41"/>
      <c r="W231" s="41"/>
      <c r="X231" s="41"/>
    </row>
    <row r="232" spans="1:24" s="179" customFormat="1" ht="9" hidden="1">
      <c r="A232" s="236"/>
      <c r="F232" s="242" t="s">
        <v>548</v>
      </c>
      <c r="G232" s="314">
        <v>1368.374288</v>
      </c>
      <c r="H232" s="314">
        <v>1532.4704417200003</v>
      </c>
      <c r="I232" s="314">
        <v>1225.0382107699995</v>
      </c>
      <c r="J232" s="314">
        <v>922.49492887999997</v>
      </c>
      <c r="K232" s="180"/>
      <c r="L232" s="181">
        <f>+G232-G195</f>
        <v>0</v>
      </c>
      <c r="M232" s="181">
        <f t="shared" ref="M232:O232" si="41">+H232-H195</f>
        <v>0</v>
      </c>
      <c r="N232" s="181">
        <f t="shared" si="41"/>
        <v>0</v>
      </c>
      <c r="O232" s="182">
        <f t="shared" si="41"/>
        <v>0</v>
      </c>
      <c r="P232" s="41"/>
      <c r="Q232" s="41"/>
      <c r="R232" s="41"/>
      <c r="S232" s="41"/>
      <c r="T232" s="41"/>
      <c r="U232" s="41"/>
      <c r="V232" s="41"/>
      <c r="W232" s="41"/>
      <c r="X232" s="41"/>
    </row>
    <row r="233" spans="1:24" s="179" customFormat="1" ht="9" hidden="1">
      <c r="A233" s="236"/>
      <c r="F233" s="242" t="s">
        <v>692</v>
      </c>
      <c r="G233" s="314">
        <v>68540.739322648762</v>
      </c>
      <c r="H233" s="314">
        <v>56628.071072066494</v>
      </c>
      <c r="I233" s="314">
        <v>53111.237852710859</v>
      </c>
      <c r="J233" s="314">
        <v>51797.469450045348</v>
      </c>
      <c r="K233" s="180"/>
      <c r="L233" s="181">
        <f>+G233-G17</f>
        <v>0</v>
      </c>
      <c r="M233" s="181">
        <f t="shared" ref="M233:O233" si="42">+H233-H17</f>
        <v>0</v>
      </c>
      <c r="N233" s="181">
        <f t="shared" si="42"/>
        <v>0</v>
      </c>
      <c r="O233" s="182">
        <f t="shared" si="42"/>
        <v>-1.0186340659856796E-10</v>
      </c>
      <c r="P233" s="41"/>
      <c r="Q233" s="41"/>
      <c r="R233" s="41"/>
      <c r="S233" s="41"/>
      <c r="T233" s="41"/>
      <c r="U233" s="41"/>
      <c r="V233" s="41"/>
      <c r="W233" s="41"/>
      <c r="X233" s="41"/>
    </row>
    <row r="234" spans="1:24" s="179" customFormat="1" ht="9" hidden="1">
      <c r="A234" s="236"/>
      <c r="F234" s="242" t="s">
        <v>607</v>
      </c>
      <c r="G234" s="314">
        <v>35442.024526037574</v>
      </c>
      <c r="H234" s="314">
        <v>35628.284073452705</v>
      </c>
      <c r="I234" s="314">
        <v>31284.378417794655</v>
      </c>
      <c r="J234" s="314">
        <v>31191.166162959998</v>
      </c>
      <c r="K234" s="180"/>
      <c r="L234" s="181">
        <f>+G234-G121</f>
        <v>0</v>
      </c>
      <c r="M234" s="181">
        <f t="shared" ref="M234:O234" si="43">+H234-H121</f>
        <v>0</v>
      </c>
      <c r="N234" s="181">
        <f t="shared" si="43"/>
        <v>0</v>
      </c>
      <c r="O234" s="182">
        <f t="shared" si="43"/>
        <v>0</v>
      </c>
      <c r="P234" s="41"/>
      <c r="Q234" s="41"/>
      <c r="R234" s="41"/>
      <c r="S234" s="41"/>
      <c r="T234" s="41"/>
      <c r="U234" s="41"/>
      <c r="V234" s="41"/>
      <c r="W234" s="41"/>
      <c r="X234" s="41"/>
    </row>
    <row r="235" spans="1:24" s="179" customFormat="1" ht="9" hidden="1">
      <c r="A235" s="236"/>
      <c r="F235" s="242" t="s">
        <v>699</v>
      </c>
      <c r="G235" s="314">
        <v>4036.186944</v>
      </c>
      <c r="H235" s="314">
        <v>4983.2360838000004</v>
      </c>
      <c r="I235" s="314">
        <v>4679.0889666100002</v>
      </c>
      <c r="J235" s="314">
        <v>4656.1685667300007</v>
      </c>
      <c r="K235" s="180"/>
      <c r="L235" s="181">
        <f>+G235-G9</f>
        <v>0</v>
      </c>
      <c r="M235" s="181">
        <f t="shared" ref="M235:O235" si="44">+H235-H9</f>
        <v>0</v>
      </c>
      <c r="N235" s="181">
        <f t="shared" si="44"/>
        <v>0</v>
      </c>
      <c r="O235" s="182">
        <f t="shared" si="44"/>
        <v>0</v>
      </c>
      <c r="P235" s="41"/>
      <c r="Q235" s="41"/>
      <c r="R235" s="41"/>
      <c r="S235" s="41"/>
      <c r="T235" s="41"/>
      <c r="U235" s="41"/>
      <c r="V235" s="41"/>
      <c r="W235" s="41"/>
      <c r="X235" s="41"/>
    </row>
    <row r="236" spans="1:24" s="179" customFormat="1" ht="9" hidden="1">
      <c r="A236" s="236"/>
      <c r="F236" s="242" t="s">
        <v>567</v>
      </c>
      <c r="G236" s="314">
        <v>70837.891492105016</v>
      </c>
      <c r="H236" s="314">
        <v>57624.99047579828</v>
      </c>
      <c r="I236" s="314">
        <v>48604.629914234873</v>
      </c>
      <c r="J236" s="314">
        <v>47865.106725339247</v>
      </c>
      <c r="K236" s="180"/>
      <c r="L236" s="181">
        <f>+G236-G171</f>
        <v>0</v>
      </c>
      <c r="M236" s="181">
        <f t="shared" ref="M236:O236" si="45">+H236-H171</f>
        <v>-9.4587448984384537E-11</v>
      </c>
      <c r="N236" s="181">
        <f t="shared" si="45"/>
        <v>0</v>
      </c>
      <c r="O236" s="182">
        <f t="shared" si="45"/>
        <v>0</v>
      </c>
      <c r="P236" s="41"/>
      <c r="Q236" s="41"/>
      <c r="R236" s="41"/>
      <c r="S236" s="41"/>
      <c r="T236" s="41"/>
      <c r="U236" s="41"/>
      <c r="V236" s="41"/>
      <c r="W236" s="41"/>
      <c r="X236" s="41"/>
    </row>
    <row r="237" spans="1:24" s="179" customFormat="1" ht="9" hidden="1">
      <c r="A237" s="236"/>
      <c r="F237" s="242" t="s">
        <v>596</v>
      </c>
      <c r="G237" s="314">
        <v>1169.3573697677944</v>
      </c>
      <c r="H237" s="314">
        <v>1381.056320716586</v>
      </c>
      <c r="I237" s="314">
        <v>1356.7943657411979</v>
      </c>
      <c r="J237" s="314">
        <v>1314.9891226626839</v>
      </c>
      <c r="K237" s="180"/>
      <c r="L237" s="181">
        <f>+G237-G136</f>
        <v>0</v>
      </c>
      <c r="M237" s="181">
        <f t="shared" ref="M237:O237" si="46">+H237-H136</f>
        <v>0</v>
      </c>
      <c r="N237" s="181">
        <f t="shared" si="46"/>
        <v>0</v>
      </c>
      <c r="O237" s="182">
        <f t="shared" si="46"/>
        <v>0</v>
      </c>
      <c r="P237" s="41"/>
      <c r="Q237" s="41"/>
      <c r="R237" s="41"/>
      <c r="S237" s="41"/>
      <c r="T237" s="41"/>
      <c r="U237" s="41"/>
      <c r="V237" s="41"/>
      <c r="W237" s="41"/>
      <c r="X237" s="41"/>
    </row>
    <row r="238" spans="1:24" s="179" customFormat="1" ht="9" hidden="1">
      <c r="A238" s="236"/>
      <c r="F238" s="242" t="s">
        <v>627</v>
      </c>
      <c r="G238" s="314">
        <v>16046.654263399967</v>
      </c>
      <c r="H238" s="314">
        <v>11740.553437081975</v>
      </c>
      <c r="I238" s="314">
        <v>11193.103662339994</v>
      </c>
      <c r="J238" s="314">
        <v>10896.29597523799</v>
      </c>
      <c r="K238" s="180"/>
      <c r="L238" s="181">
        <f>+G238-G96</f>
        <v>0</v>
      </c>
      <c r="M238" s="181">
        <f t="shared" ref="M238:O238" si="47">+H238-H96</f>
        <v>-1.4551915228366852E-11</v>
      </c>
      <c r="N238" s="181">
        <f t="shared" si="47"/>
        <v>-2.3646862246096134E-11</v>
      </c>
      <c r="O238" s="182">
        <f t="shared" si="47"/>
        <v>0</v>
      </c>
      <c r="P238" s="41"/>
      <c r="Q238" s="41"/>
      <c r="R238" s="41"/>
      <c r="S238" s="41"/>
      <c r="T238" s="41"/>
      <c r="U238" s="41"/>
      <c r="V238" s="41"/>
      <c r="W238" s="41"/>
      <c r="X238" s="41"/>
    </row>
    <row r="239" spans="1:24" s="179" customFormat="1" ht="9" hidden="1">
      <c r="A239" s="236"/>
      <c r="F239" s="242" t="s">
        <v>558</v>
      </c>
      <c r="G239" s="314">
        <v>48103.326276776657</v>
      </c>
      <c r="H239" s="314">
        <v>47111.127135753566</v>
      </c>
      <c r="I239" s="314">
        <v>37643.781676931765</v>
      </c>
      <c r="J239" s="314">
        <v>37384.200765989859</v>
      </c>
      <c r="K239" s="180"/>
      <c r="L239" s="181">
        <f>+G239-G183</f>
        <v>0</v>
      </c>
      <c r="M239" s="181">
        <f t="shared" ref="M239:O239" si="48">+H239-H183</f>
        <v>0</v>
      </c>
      <c r="N239" s="181">
        <f t="shared" si="48"/>
        <v>0</v>
      </c>
      <c r="O239" s="182">
        <f t="shared" si="48"/>
        <v>0</v>
      </c>
      <c r="P239" s="41"/>
      <c r="Q239" s="41"/>
      <c r="R239" s="41"/>
      <c r="S239" s="41"/>
      <c r="T239" s="41"/>
      <c r="U239" s="41"/>
      <c r="V239" s="41"/>
      <c r="W239" s="41"/>
      <c r="X239" s="41"/>
    </row>
    <row r="240" spans="1:24" s="179" customFormat="1" ht="9" hidden="1">
      <c r="A240" s="236"/>
      <c r="F240" s="242" t="s">
        <v>591</v>
      </c>
      <c r="G240" s="314">
        <v>96702.020730801582</v>
      </c>
      <c r="H240" s="314">
        <v>90334.257056217291</v>
      </c>
      <c r="I240" s="314">
        <v>58971.297567907102</v>
      </c>
      <c r="J240" s="314">
        <v>57760.977450910599</v>
      </c>
      <c r="K240" s="180"/>
      <c r="L240" s="181">
        <f>+G240-G142</f>
        <v>0</v>
      </c>
      <c r="M240" s="181">
        <f t="shared" ref="M240:O240" si="49">+H240-H142</f>
        <v>0</v>
      </c>
      <c r="N240" s="181">
        <f t="shared" si="49"/>
        <v>0</v>
      </c>
      <c r="O240" s="182">
        <f t="shared" si="49"/>
        <v>0</v>
      </c>
      <c r="P240" s="41"/>
      <c r="Q240" s="41"/>
      <c r="R240" s="41"/>
      <c r="S240" s="41"/>
      <c r="T240" s="41"/>
      <c r="U240" s="41"/>
      <c r="V240" s="41"/>
      <c r="W240" s="41"/>
      <c r="X240" s="41"/>
    </row>
    <row r="241" spans="1:24" s="179" customFormat="1" ht="9" hidden="1">
      <c r="A241" s="236"/>
      <c r="F241" s="242" t="s">
        <v>127</v>
      </c>
      <c r="G241" s="314">
        <v>353007.27491253737</v>
      </c>
      <c r="H241" s="314">
        <v>320733.27808118693</v>
      </c>
      <c r="I241" s="314">
        <v>258935.89797937052</v>
      </c>
      <c r="J241" s="314">
        <v>253986.34150529571</v>
      </c>
      <c r="K241" s="180"/>
      <c r="L241" s="181">
        <f>+G241-G8</f>
        <v>0</v>
      </c>
      <c r="M241" s="181">
        <f t="shared" ref="M241:O241" si="50">+H241-H8</f>
        <v>0</v>
      </c>
      <c r="N241" s="181">
        <f t="shared" si="50"/>
        <v>0</v>
      </c>
      <c r="O241" s="182">
        <f t="shared" si="50"/>
        <v>0</v>
      </c>
      <c r="P241" s="41"/>
      <c r="Q241" s="41"/>
      <c r="R241" s="41"/>
      <c r="S241" s="41"/>
      <c r="T241" s="41"/>
      <c r="U241" s="41"/>
      <c r="V241" s="41"/>
      <c r="W241" s="41"/>
      <c r="X241" s="41"/>
    </row>
    <row r="242" spans="1:24" hidden="1"/>
  </sheetData>
  <mergeCells count="13">
    <mergeCell ref="A1:F1"/>
    <mergeCell ref="A223:M223"/>
    <mergeCell ref="A222:M222"/>
    <mergeCell ref="A224:M224"/>
    <mergeCell ref="A225:M225"/>
    <mergeCell ref="A3:M3"/>
    <mergeCell ref="I4:J4"/>
    <mergeCell ref="L4:M5"/>
    <mergeCell ref="G5:G6"/>
    <mergeCell ref="H5:H6"/>
    <mergeCell ref="I5:I6"/>
    <mergeCell ref="A4:B7"/>
    <mergeCell ref="C4:F7"/>
  </mergeCells>
  <conditionalFormatting sqref="W8:X221">
    <cfRule type="cellIs" dxfId="90" priority="3" operator="greaterThan">
      <formula>0</formula>
    </cfRule>
    <cfRule type="cellIs" dxfId="89" priority="4" operator="greaterThan">
      <formula>1</formula>
    </cfRule>
  </conditionalFormatting>
  <conditionalFormatting sqref="W8:X221">
    <cfRule type="cellIs" dxfId="88" priority="1" operator="greaterThan">
      <formula>0.1</formula>
    </cfRule>
    <cfRule type="cellIs" dxfId="87" priority="2" operator="greaterThan">
      <formula>1</formula>
    </cfRule>
  </conditionalFormatting>
  <pageMargins left="0" right="0" top="0" bottom="0" header="0.31496062992125984" footer="0.39370078740157483"/>
  <pageSetup scale="99"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53"/>
  <sheetViews>
    <sheetView showGridLines="0" zoomScale="145" zoomScaleNormal="145" zoomScaleSheetLayoutView="70" workbookViewId="0">
      <pane ySplit="7" topLeftCell="A8" activePane="bottomLeft" state="frozen"/>
      <selection sqref="A1:B1"/>
      <selection pane="bottomLeft" activeCell="A8" sqref="A8"/>
    </sheetView>
  </sheetViews>
  <sheetFormatPr baseColWidth="10" defaultRowHeight="12.75"/>
  <cols>
    <col min="1" max="1" width="5.28515625" style="112" customWidth="1"/>
    <col min="2" max="2" width="50.85546875" style="112" customWidth="1"/>
    <col min="3" max="3" width="14.7109375" style="111" customWidth="1"/>
    <col min="4" max="4" width="13.7109375" style="110" customWidth="1"/>
    <col min="5" max="5" width="14.5703125" style="110" customWidth="1"/>
    <col min="6" max="6" width="15.140625" style="110" customWidth="1"/>
    <col min="7" max="7" width="1.42578125" style="110" customWidth="1"/>
    <col min="8" max="8" width="12.140625" style="328" customWidth="1"/>
    <col min="9" max="9" width="10" style="328" customWidth="1"/>
    <col min="10" max="10" width="1.5703125" style="110" customWidth="1"/>
    <col min="11" max="14" width="5.28515625" style="110" hidden="1" customWidth="1"/>
    <col min="15" max="15" width="1.85546875" style="110" hidden="1" customWidth="1"/>
    <col min="16" max="17" width="6.28515625" style="110" hidden="1" customWidth="1"/>
    <col min="18" max="18" width="1.5703125" style="110" hidden="1" customWidth="1"/>
    <col min="19" max="20" width="12.85546875" style="110" hidden="1" customWidth="1"/>
    <col min="21" max="22" width="5.42578125" style="110" customWidth="1"/>
    <col min="23" max="32" width="3" style="110" customWidth="1"/>
    <col min="33" max="16384" width="11.42578125" style="110"/>
  </cols>
  <sheetData>
    <row r="1" spans="1:32" ht="33" customHeight="1">
      <c r="A1" s="407" t="s">
        <v>0</v>
      </c>
      <c r="B1" s="407"/>
      <c r="C1" s="146" t="s">
        <v>19</v>
      </c>
      <c r="D1" s="142"/>
      <c r="E1" s="142"/>
      <c r="F1" s="142"/>
      <c r="G1" s="142"/>
      <c r="H1" s="321"/>
      <c r="I1" s="321"/>
    </row>
    <row r="2" spans="1:32" ht="26.25" customHeight="1">
      <c r="A2" s="145"/>
      <c r="B2" s="145"/>
      <c r="C2" s="144"/>
      <c r="D2" s="143"/>
      <c r="E2" s="142"/>
      <c r="F2" s="142"/>
      <c r="G2" s="142"/>
      <c r="H2" s="321"/>
      <c r="I2" s="321"/>
    </row>
    <row r="3" spans="1:32" s="114" customFormat="1" ht="53.25" customHeight="1">
      <c r="A3" s="408" t="s">
        <v>888</v>
      </c>
      <c r="B3" s="408"/>
      <c r="C3" s="408"/>
      <c r="D3" s="408"/>
      <c r="E3" s="408"/>
      <c r="F3" s="408"/>
      <c r="G3" s="408"/>
      <c r="H3" s="408"/>
      <c r="I3" s="408"/>
    </row>
    <row r="4" spans="1:32" s="114" customFormat="1">
      <c r="A4" s="409" t="s">
        <v>6</v>
      </c>
      <c r="B4" s="411" t="s">
        <v>522</v>
      </c>
      <c r="C4" s="12"/>
      <c r="D4" s="141"/>
      <c r="E4" s="394" t="s">
        <v>1</v>
      </c>
      <c r="F4" s="394"/>
      <c r="G4" s="11"/>
      <c r="H4" s="413" t="s">
        <v>5</v>
      </c>
      <c r="I4" s="413"/>
    </row>
    <row r="5" spans="1:32" s="114" customFormat="1" ht="12.75" customHeight="1">
      <c r="A5" s="409"/>
      <c r="B5" s="411"/>
      <c r="C5" s="395" t="s">
        <v>2</v>
      </c>
      <c r="D5" s="395" t="s">
        <v>3</v>
      </c>
      <c r="E5" s="395" t="s">
        <v>4</v>
      </c>
      <c r="F5" s="248" t="s">
        <v>884</v>
      </c>
      <c r="G5" s="39"/>
      <c r="H5" s="394"/>
      <c r="I5" s="394"/>
    </row>
    <row r="6" spans="1:32" s="114" customFormat="1" ht="18">
      <c r="A6" s="409"/>
      <c r="B6" s="411"/>
      <c r="C6" s="395"/>
      <c r="D6" s="395"/>
      <c r="E6" s="395"/>
      <c r="F6" s="38" t="s">
        <v>521</v>
      </c>
      <c r="G6" s="38"/>
      <c r="H6" s="322" t="s">
        <v>3</v>
      </c>
      <c r="I6" s="322" t="s">
        <v>7</v>
      </c>
      <c r="J6" s="140"/>
    </row>
    <row r="7" spans="1:32" s="114" customFormat="1">
      <c r="A7" s="410"/>
      <c r="B7" s="412"/>
      <c r="C7" s="13" t="s">
        <v>8</v>
      </c>
      <c r="D7" s="13" t="s">
        <v>9</v>
      </c>
      <c r="E7" s="13" t="s">
        <v>10</v>
      </c>
      <c r="F7" s="13" t="s">
        <v>520</v>
      </c>
      <c r="G7" s="14"/>
      <c r="H7" s="312" t="s">
        <v>519</v>
      </c>
      <c r="I7" s="312" t="s">
        <v>518</v>
      </c>
    </row>
    <row r="8" spans="1:32">
      <c r="A8" s="139" t="s">
        <v>121</v>
      </c>
      <c r="B8" s="139"/>
      <c r="C8" s="332">
        <f t="shared" ref="C8:F8" si="0">+C9+C11+C13+C20+C23+C31+C46+C75+C77+C82+C84+C89+C91+C93+C122+C124</f>
        <v>88026878228</v>
      </c>
      <c r="D8" s="332">
        <f t="shared" si="0"/>
        <v>85677532218.75</v>
      </c>
      <c r="E8" s="332">
        <f t="shared" si="0"/>
        <v>65261562500.419991</v>
      </c>
      <c r="F8" s="332">
        <f t="shared" si="0"/>
        <v>64003193134.939995</v>
      </c>
      <c r="G8" s="119"/>
      <c r="H8" s="323">
        <f t="shared" ref="H8:H39" si="1">IFERROR(+F8/D8*100,"n.a")</f>
        <v>74.702423701383509</v>
      </c>
      <c r="I8" s="323">
        <f t="shared" ref="I8:I39" si="2">IFERROR(+F8/E8*100,"n.a")</f>
        <v>98.071806255831078</v>
      </c>
      <c r="J8" s="114"/>
      <c r="K8" s="119">
        <f>IFERROR(F8/D8*100,"n.a.")</f>
        <v>74.702423701383509</v>
      </c>
      <c r="L8" s="119">
        <f>IFERROR(F8/E8*100,"n.a.")</f>
        <v>98.071806255831078</v>
      </c>
      <c r="M8" s="118" t="str">
        <f>IF(K8=H8,"si","no")</f>
        <v>si</v>
      </c>
      <c r="N8" s="118" t="str">
        <f>IF(L8=I8,"si","no")</f>
        <v>si</v>
      </c>
      <c r="O8" s="118"/>
      <c r="P8" s="117">
        <f>((F8/D8)*100)-H8</f>
        <v>0</v>
      </c>
      <c r="Q8" s="117">
        <f>((F8/E8)*100)-I8</f>
        <v>0</v>
      </c>
      <c r="R8" s="116"/>
      <c r="S8" s="113">
        <f>+E8-D8</f>
        <v>-20415969718.330009</v>
      </c>
      <c r="T8" s="113">
        <f>F8-E8</f>
        <v>-1258369365.4799957</v>
      </c>
      <c r="U8" s="113"/>
      <c r="V8" s="113"/>
      <c r="W8" s="292"/>
      <c r="X8" s="292"/>
      <c r="Y8" s="292"/>
      <c r="Z8" s="292"/>
      <c r="AA8" s="292"/>
      <c r="AB8" s="293"/>
      <c r="AC8" s="293"/>
      <c r="AD8" s="227"/>
      <c r="AE8" s="227"/>
      <c r="AF8" s="227"/>
    </row>
    <row r="9" spans="1:32">
      <c r="A9" s="126" t="s">
        <v>238</v>
      </c>
      <c r="B9" s="126"/>
      <c r="C9" s="333">
        <v>86697921</v>
      </c>
      <c r="D9" s="333">
        <f>+D10</f>
        <v>88130371.73999998</v>
      </c>
      <c r="E9" s="333">
        <f>+E10</f>
        <v>47177519.450000003</v>
      </c>
      <c r="F9" s="333">
        <f>+F10</f>
        <v>45578145.450000003</v>
      </c>
      <c r="G9" s="123"/>
      <c r="H9" s="324">
        <f t="shared" si="1"/>
        <v>51.716728921175445</v>
      </c>
      <c r="I9" s="324">
        <f t="shared" si="2"/>
        <v>96.609881107261145</v>
      </c>
      <c r="J9" s="114"/>
      <c r="K9" s="119">
        <f t="shared" ref="K9:K72" si="3">IFERROR(F9/D9*100,"n.a.")</f>
        <v>51.716728921175445</v>
      </c>
      <c r="L9" s="119">
        <f t="shared" ref="L9:L72" si="4">IFERROR(F9/E9*100,"n.a.")</f>
        <v>96.609881107261145</v>
      </c>
      <c r="M9" s="118" t="str">
        <f t="shared" ref="M9:M72" si="5">IF(K9=H9,"si","no")</f>
        <v>si</v>
      </c>
      <c r="N9" s="118" t="str">
        <f t="shared" ref="N9:N72" si="6">IF(L9=I9,"si","no")</f>
        <v>si</v>
      </c>
      <c r="O9" s="118"/>
      <c r="P9" s="117">
        <f t="shared" ref="P9:P72" si="7">((F9/D9)*100)-H9</f>
        <v>0</v>
      </c>
      <c r="Q9" s="117">
        <f t="shared" ref="Q9:Q72" si="8">((F9/E9)*100)-I9</f>
        <v>0</v>
      </c>
      <c r="R9" s="116"/>
      <c r="S9" s="113">
        <f t="shared" ref="S9:S72" si="9">+E9-D9</f>
        <v>-40952852.289999977</v>
      </c>
      <c r="T9" s="113">
        <f t="shared" ref="T9:T72" si="10">F9-E9</f>
        <v>-1599374</v>
      </c>
      <c r="U9" s="113"/>
      <c r="V9" s="113"/>
      <c r="W9" s="115"/>
      <c r="X9" s="115"/>
    </row>
    <row r="10" spans="1:32">
      <c r="A10" s="130"/>
      <c r="B10" s="130" t="s">
        <v>517</v>
      </c>
      <c r="C10" s="334">
        <v>86697921</v>
      </c>
      <c r="D10" s="334">
        <v>88130371.73999998</v>
      </c>
      <c r="E10" s="334">
        <v>47177519.450000003</v>
      </c>
      <c r="F10" s="334">
        <v>45578145.450000003</v>
      </c>
      <c r="G10" s="127"/>
      <c r="H10" s="325">
        <f t="shared" si="1"/>
        <v>51.716728921175445</v>
      </c>
      <c r="I10" s="325">
        <f t="shared" si="2"/>
        <v>96.609881107261145</v>
      </c>
      <c r="J10" s="114"/>
      <c r="K10" s="119">
        <f t="shared" si="3"/>
        <v>51.716728921175445</v>
      </c>
      <c r="L10" s="119">
        <f t="shared" si="4"/>
        <v>96.609881107261145</v>
      </c>
      <c r="M10" s="118" t="str">
        <f t="shared" si="5"/>
        <v>si</v>
      </c>
      <c r="N10" s="118" t="str">
        <f t="shared" si="6"/>
        <v>si</v>
      </c>
      <c r="O10" s="118"/>
      <c r="P10" s="117">
        <f t="shared" si="7"/>
        <v>0</v>
      </c>
      <c r="Q10" s="117">
        <f t="shared" si="8"/>
        <v>0</v>
      </c>
      <c r="R10" s="116"/>
      <c r="S10" s="113">
        <f t="shared" si="9"/>
        <v>-40952852.289999977</v>
      </c>
      <c r="T10" s="113">
        <f t="shared" si="10"/>
        <v>-1599374</v>
      </c>
      <c r="U10" s="113"/>
      <c r="V10" s="113"/>
      <c r="W10" s="115"/>
      <c r="X10" s="115"/>
    </row>
    <row r="11" spans="1:32">
      <c r="A11" s="126" t="s">
        <v>236</v>
      </c>
      <c r="B11" s="125"/>
      <c r="C11" s="333">
        <v>5300000</v>
      </c>
      <c r="D11" s="333">
        <f>+D12</f>
        <v>5300000</v>
      </c>
      <c r="E11" s="333">
        <f>+E12</f>
        <v>3969000</v>
      </c>
      <c r="F11" s="333">
        <f>+F12</f>
        <v>3969000</v>
      </c>
      <c r="G11" s="123"/>
      <c r="H11" s="324">
        <f t="shared" si="1"/>
        <v>74.886792452830193</v>
      </c>
      <c r="I11" s="324">
        <f t="shared" si="2"/>
        <v>100</v>
      </c>
      <c r="J11" s="114"/>
      <c r="K11" s="119">
        <f t="shared" si="3"/>
        <v>74.886792452830193</v>
      </c>
      <c r="L11" s="119">
        <f t="shared" si="4"/>
        <v>100</v>
      </c>
      <c r="M11" s="118" t="str">
        <f t="shared" si="5"/>
        <v>si</v>
      </c>
      <c r="N11" s="118" t="str">
        <f t="shared" si="6"/>
        <v>si</v>
      </c>
      <c r="O11" s="118"/>
      <c r="P11" s="117">
        <f t="shared" si="7"/>
        <v>0</v>
      </c>
      <c r="Q11" s="117">
        <f t="shared" si="8"/>
        <v>0</v>
      </c>
      <c r="R11" s="116"/>
      <c r="S11" s="113">
        <f t="shared" si="9"/>
        <v>-1331000</v>
      </c>
      <c r="T11" s="113">
        <f t="shared" si="10"/>
        <v>0</v>
      </c>
      <c r="U11" s="113"/>
      <c r="V11" s="113"/>
      <c r="W11" s="115"/>
      <c r="X11" s="115"/>
    </row>
    <row r="12" spans="1:32">
      <c r="A12" s="130"/>
      <c r="B12" s="130" t="s">
        <v>516</v>
      </c>
      <c r="C12" s="334">
        <v>5300000</v>
      </c>
      <c r="D12" s="334">
        <v>5300000</v>
      </c>
      <c r="E12" s="334">
        <v>3969000</v>
      </c>
      <c r="F12" s="334">
        <v>3969000</v>
      </c>
      <c r="G12" s="127"/>
      <c r="H12" s="325">
        <f t="shared" si="1"/>
        <v>74.886792452830193</v>
      </c>
      <c r="I12" s="325">
        <f t="shared" si="2"/>
        <v>100</v>
      </c>
      <c r="J12" s="114"/>
      <c r="K12" s="119">
        <f t="shared" si="3"/>
        <v>74.886792452830193</v>
      </c>
      <c r="L12" s="119">
        <f t="shared" si="4"/>
        <v>100</v>
      </c>
      <c r="M12" s="118" t="str">
        <f t="shared" si="5"/>
        <v>si</v>
      </c>
      <c r="N12" s="118" t="str">
        <f t="shared" si="6"/>
        <v>si</v>
      </c>
      <c r="O12" s="118"/>
      <c r="P12" s="117">
        <f t="shared" si="7"/>
        <v>0</v>
      </c>
      <c r="Q12" s="117">
        <f t="shared" si="8"/>
        <v>0</v>
      </c>
      <c r="R12" s="116"/>
      <c r="S12" s="113">
        <f t="shared" si="9"/>
        <v>-1331000</v>
      </c>
      <c r="T12" s="113">
        <f t="shared" si="10"/>
        <v>0</v>
      </c>
      <c r="U12" s="113"/>
      <c r="V12" s="113"/>
      <c r="W12" s="115"/>
      <c r="X12" s="115"/>
    </row>
    <row r="13" spans="1:32" s="131" customFormat="1">
      <c r="A13" s="126" t="s">
        <v>515</v>
      </c>
      <c r="B13" s="125"/>
      <c r="C13" s="333">
        <v>7008034825</v>
      </c>
      <c r="D13" s="333">
        <f>SUM(D14:D19)</f>
        <v>6829372860.79</v>
      </c>
      <c r="E13" s="333">
        <f>SUM(E14:E19)</f>
        <v>5372690237.9400005</v>
      </c>
      <c r="F13" s="333">
        <f>SUM(F14:F19)</f>
        <v>5314442623.6199999</v>
      </c>
      <c r="G13" s="123"/>
      <c r="H13" s="324">
        <f t="shared" si="1"/>
        <v>77.81743260984058</v>
      </c>
      <c r="I13" s="324">
        <f t="shared" si="2"/>
        <v>98.915857573387029</v>
      </c>
      <c r="J13" s="114"/>
      <c r="K13" s="119">
        <f t="shared" si="3"/>
        <v>77.81743260984058</v>
      </c>
      <c r="L13" s="119">
        <f t="shared" si="4"/>
        <v>98.915857573387029</v>
      </c>
      <c r="M13" s="118" t="str">
        <f t="shared" si="5"/>
        <v>si</v>
      </c>
      <c r="N13" s="118" t="str">
        <f t="shared" si="6"/>
        <v>si</v>
      </c>
      <c r="O13" s="118"/>
      <c r="P13" s="117">
        <f t="shared" si="7"/>
        <v>0</v>
      </c>
      <c r="Q13" s="117">
        <f t="shared" si="8"/>
        <v>0</v>
      </c>
      <c r="R13" s="116"/>
      <c r="S13" s="113">
        <f t="shared" si="9"/>
        <v>-1456682622.8499994</v>
      </c>
      <c r="T13" s="113">
        <f t="shared" si="10"/>
        <v>-58247614.320000648</v>
      </c>
      <c r="U13" s="113"/>
      <c r="V13" s="113"/>
      <c r="W13" s="115"/>
      <c r="X13" s="115"/>
    </row>
    <row r="14" spans="1:32" s="131" customFormat="1">
      <c r="A14" s="130"/>
      <c r="B14" s="129" t="s">
        <v>514</v>
      </c>
      <c r="C14" s="334">
        <v>794015625</v>
      </c>
      <c r="D14" s="334">
        <v>861619616.17999995</v>
      </c>
      <c r="E14" s="334">
        <v>860863898.17999995</v>
      </c>
      <c r="F14" s="334">
        <v>860863897.99000001</v>
      </c>
      <c r="G14" s="127"/>
      <c r="H14" s="325">
        <f t="shared" si="1"/>
        <v>99.912290972047458</v>
      </c>
      <c r="I14" s="325">
        <f t="shared" si="2"/>
        <v>99.99999997792915</v>
      </c>
      <c r="J14" s="114"/>
      <c r="K14" s="119">
        <f t="shared" si="3"/>
        <v>99.912290972047458</v>
      </c>
      <c r="L14" s="119">
        <f t="shared" si="4"/>
        <v>99.99999997792915</v>
      </c>
      <c r="M14" s="118" t="str">
        <f t="shared" si="5"/>
        <v>si</v>
      </c>
      <c r="N14" s="118" t="str">
        <f t="shared" si="6"/>
        <v>si</v>
      </c>
      <c r="O14" s="118"/>
      <c r="P14" s="117">
        <f t="shared" si="7"/>
        <v>0</v>
      </c>
      <c r="Q14" s="117">
        <f t="shared" si="8"/>
        <v>0</v>
      </c>
      <c r="R14" s="116"/>
      <c r="S14" s="113">
        <f t="shared" si="9"/>
        <v>-755718</v>
      </c>
      <c r="T14" s="113">
        <f t="shared" si="10"/>
        <v>-0.18999993801116943</v>
      </c>
      <c r="U14" s="113"/>
      <c r="V14" s="113"/>
      <c r="W14" s="115"/>
      <c r="X14" s="115"/>
    </row>
    <row r="15" spans="1:32" s="131" customFormat="1">
      <c r="A15" s="130"/>
      <c r="B15" s="129" t="s">
        <v>513</v>
      </c>
      <c r="C15" s="334">
        <v>253828418</v>
      </c>
      <c r="D15" s="334">
        <v>215372760.51000002</v>
      </c>
      <c r="E15" s="334">
        <v>215372760.51000002</v>
      </c>
      <c r="F15" s="334">
        <v>215182719.69</v>
      </c>
      <c r="G15" s="127"/>
      <c r="H15" s="325">
        <f t="shared" si="1"/>
        <v>99.911761905474947</v>
      </c>
      <c r="I15" s="325">
        <f t="shared" si="2"/>
        <v>99.911761905474947</v>
      </c>
      <c r="J15" s="114"/>
      <c r="K15" s="119">
        <f t="shared" si="3"/>
        <v>99.911761905474947</v>
      </c>
      <c r="L15" s="119">
        <f t="shared" si="4"/>
        <v>99.911761905474947</v>
      </c>
      <c r="M15" s="118" t="str">
        <f t="shared" si="5"/>
        <v>si</v>
      </c>
      <c r="N15" s="118" t="str">
        <f t="shared" si="6"/>
        <v>si</v>
      </c>
      <c r="O15" s="118"/>
      <c r="P15" s="117">
        <f t="shared" si="7"/>
        <v>0</v>
      </c>
      <c r="Q15" s="117">
        <f t="shared" si="8"/>
        <v>0</v>
      </c>
      <c r="R15" s="116"/>
      <c r="S15" s="113">
        <f t="shared" si="9"/>
        <v>0</v>
      </c>
      <c r="T15" s="113">
        <f t="shared" si="10"/>
        <v>-190040.82000002265</v>
      </c>
      <c r="U15" s="113"/>
      <c r="V15" s="113"/>
      <c r="W15" s="115"/>
      <c r="X15" s="115"/>
    </row>
    <row r="16" spans="1:32" s="131" customFormat="1">
      <c r="A16" s="130"/>
      <c r="B16" s="130" t="s">
        <v>512</v>
      </c>
      <c r="C16" s="334">
        <v>2392906349</v>
      </c>
      <c r="D16" s="334">
        <v>2419680750</v>
      </c>
      <c r="E16" s="334">
        <v>1905591302.8200002</v>
      </c>
      <c r="F16" s="334">
        <v>1905591302.8200002</v>
      </c>
      <c r="G16" s="127"/>
      <c r="H16" s="325">
        <f t="shared" si="1"/>
        <v>78.753831587906802</v>
      </c>
      <c r="I16" s="325">
        <f t="shared" si="2"/>
        <v>100</v>
      </c>
      <c r="J16" s="114"/>
      <c r="K16" s="119">
        <f t="shared" si="3"/>
        <v>78.753831587906802</v>
      </c>
      <c r="L16" s="119">
        <f t="shared" si="4"/>
        <v>100</v>
      </c>
      <c r="M16" s="118" t="str">
        <f t="shared" si="5"/>
        <v>si</v>
      </c>
      <c r="N16" s="118" t="str">
        <f t="shared" si="6"/>
        <v>si</v>
      </c>
      <c r="O16" s="118"/>
      <c r="P16" s="117">
        <f t="shared" si="7"/>
        <v>0</v>
      </c>
      <c r="Q16" s="117">
        <f t="shared" si="8"/>
        <v>0</v>
      </c>
      <c r="R16" s="116"/>
      <c r="S16" s="113">
        <f t="shared" si="9"/>
        <v>-514089447.17999983</v>
      </c>
      <c r="T16" s="113">
        <f t="shared" si="10"/>
        <v>0</v>
      </c>
      <c r="U16" s="113"/>
      <c r="V16" s="113"/>
      <c r="W16" s="115"/>
      <c r="X16" s="115"/>
    </row>
    <row r="17" spans="1:24" s="131" customFormat="1">
      <c r="A17" s="130"/>
      <c r="B17" s="130" t="s">
        <v>511</v>
      </c>
      <c r="C17" s="334">
        <v>1229029083</v>
      </c>
      <c r="D17" s="334">
        <v>1229029083</v>
      </c>
      <c r="E17" s="334">
        <v>1034311998.65</v>
      </c>
      <c r="F17" s="334">
        <v>1034311998.65</v>
      </c>
      <c r="G17" s="127"/>
      <c r="H17" s="325">
        <f t="shared" si="1"/>
        <v>84.156836722308867</v>
      </c>
      <c r="I17" s="325">
        <f t="shared" si="2"/>
        <v>100</v>
      </c>
      <c r="J17" s="114"/>
      <c r="K17" s="119">
        <f t="shared" si="3"/>
        <v>84.156836722308867</v>
      </c>
      <c r="L17" s="119">
        <f t="shared" si="4"/>
        <v>100</v>
      </c>
      <c r="M17" s="118" t="str">
        <f t="shared" si="5"/>
        <v>si</v>
      </c>
      <c r="N17" s="118" t="str">
        <f t="shared" si="6"/>
        <v>si</v>
      </c>
      <c r="O17" s="118"/>
      <c r="P17" s="117">
        <f t="shared" si="7"/>
        <v>0</v>
      </c>
      <c r="Q17" s="117">
        <f t="shared" si="8"/>
        <v>0</v>
      </c>
      <c r="R17" s="116"/>
      <c r="S17" s="113">
        <f t="shared" si="9"/>
        <v>-194717084.35000002</v>
      </c>
      <c r="T17" s="113">
        <f t="shared" si="10"/>
        <v>0</v>
      </c>
      <c r="U17" s="113"/>
      <c r="V17" s="113"/>
      <c r="W17" s="115"/>
      <c r="X17" s="115"/>
    </row>
    <row r="18" spans="1:24" s="131" customFormat="1">
      <c r="A18" s="130"/>
      <c r="B18" s="130" t="s">
        <v>510</v>
      </c>
      <c r="C18" s="334">
        <v>1617251898</v>
      </c>
      <c r="D18" s="334">
        <v>1636449456.0800002</v>
      </c>
      <c r="E18" s="334">
        <v>1140654516.6600003</v>
      </c>
      <c r="F18" s="334">
        <v>1114922178.1100001</v>
      </c>
      <c r="G18" s="127"/>
      <c r="H18" s="325">
        <f t="shared" si="1"/>
        <v>68.130559973463406</v>
      </c>
      <c r="I18" s="325">
        <f t="shared" si="2"/>
        <v>97.744072532553659</v>
      </c>
      <c r="J18" s="114"/>
      <c r="K18" s="119">
        <f t="shared" si="3"/>
        <v>68.130559973463406</v>
      </c>
      <c r="L18" s="119">
        <f t="shared" si="4"/>
        <v>97.744072532553659</v>
      </c>
      <c r="M18" s="118" t="str">
        <f t="shared" si="5"/>
        <v>si</v>
      </c>
      <c r="N18" s="118" t="str">
        <f t="shared" si="6"/>
        <v>si</v>
      </c>
      <c r="O18" s="118"/>
      <c r="P18" s="117">
        <f t="shared" si="7"/>
        <v>0</v>
      </c>
      <c r="Q18" s="117">
        <f t="shared" si="8"/>
        <v>0</v>
      </c>
      <c r="R18" s="116"/>
      <c r="S18" s="113">
        <f t="shared" si="9"/>
        <v>-495794939.41999984</v>
      </c>
      <c r="T18" s="113">
        <f t="shared" si="10"/>
        <v>-25732338.550000191</v>
      </c>
      <c r="U18" s="113"/>
      <c r="V18" s="113"/>
      <c r="W18" s="115"/>
      <c r="X18" s="115"/>
    </row>
    <row r="19" spans="1:24" s="131" customFormat="1">
      <c r="A19" s="136"/>
      <c r="B19" s="130" t="s">
        <v>509</v>
      </c>
      <c r="C19" s="334">
        <v>721003452</v>
      </c>
      <c r="D19" s="334">
        <v>467221195.01999992</v>
      </c>
      <c r="E19" s="334">
        <v>215895761.12000003</v>
      </c>
      <c r="F19" s="334">
        <v>183570526.36000004</v>
      </c>
      <c r="G19" s="127"/>
      <c r="H19" s="325">
        <f t="shared" si="1"/>
        <v>39.289854209662323</v>
      </c>
      <c r="I19" s="325">
        <f t="shared" si="2"/>
        <v>85.027387943002338</v>
      </c>
      <c r="J19" s="114"/>
      <c r="K19" s="119">
        <f t="shared" si="3"/>
        <v>39.289854209662323</v>
      </c>
      <c r="L19" s="119">
        <f t="shared" si="4"/>
        <v>85.027387943002338</v>
      </c>
      <c r="M19" s="118" t="str">
        <f t="shared" si="5"/>
        <v>si</v>
      </c>
      <c r="N19" s="118" t="str">
        <f t="shared" si="6"/>
        <v>si</v>
      </c>
      <c r="O19" s="118"/>
      <c r="P19" s="117">
        <f t="shared" si="7"/>
        <v>0</v>
      </c>
      <c r="Q19" s="117">
        <f t="shared" si="8"/>
        <v>0</v>
      </c>
      <c r="R19" s="116"/>
      <c r="S19" s="113">
        <f t="shared" si="9"/>
        <v>-251325433.89999989</v>
      </c>
      <c r="T19" s="113">
        <f t="shared" si="10"/>
        <v>-32325234.75999999</v>
      </c>
      <c r="U19" s="113"/>
      <c r="V19" s="113"/>
      <c r="W19" s="115"/>
      <c r="X19" s="115"/>
    </row>
    <row r="20" spans="1:24">
      <c r="A20" s="126" t="s">
        <v>370</v>
      </c>
      <c r="B20" s="125"/>
      <c r="C20" s="333">
        <v>289949477</v>
      </c>
      <c r="D20" s="333">
        <f>+D21+D22</f>
        <v>257869211.65000004</v>
      </c>
      <c r="E20" s="333">
        <f>+E21+E22</f>
        <v>181775216.22000003</v>
      </c>
      <c r="F20" s="333">
        <f>+F21+F22</f>
        <v>178900381.70000002</v>
      </c>
      <c r="G20" s="123"/>
      <c r="H20" s="324">
        <f t="shared" si="1"/>
        <v>69.37640230692503</v>
      </c>
      <c r="I20" s="324">
        <f t="shared" si="2"/>
        <v>98.418467280753703</v>
      </c>
      <c r="J20" s="114"/>
      <c r="K20" s="119">
        <f t="shared" si="3"/>
        <v>69.37640230692503</v>
      </c>
      <c r="L20" s="119">
        <f t="shared" si="4"/>
        <v>98.418467280753703</v>
      </c>
      <c r="M20" s="118" t="str">
        <f t="shared" si="5"/>
        <v>si</v>
      </c>
      <c r="N20" s="118" t="str">
        <f t="shared" si="6"/>
        <v>si</v>
      </c>
      <c r="O20" s="118"/>
      <c r="P20" s="117">
        <f t="shared" si="7"/>
        <v>0</v>
      </c>
      <c r="Q20" s="117">
        <f t="shared" si="8"/>
        <v>0</v>
      </c>
      <c r="R20" s="116"/>
      <c r="S20" s="113">
        <f t="shared" si="9"/>
        <v>-76093995.430000007</v>
      </c>
      <c r="T20" s="113">
        <f t="shared" si="10"/>
        <v>-2874834.5200000107</v>
      </c>
      <c r="U20" s="113"/>
      <c r="V20" s="113"/>
      <c r="W20" s="115"/>
      <c r="X20" s="115"/>
    </row>
    <row r="21" spans="1:24">
      <c r="A21" s="130"/>
      <c r="B21" s="130" t="s">
        <v>508</v>
      </c>
      <c r="C21" s="334">
        <v>177966277</v>
      </c>
      <c r="D21" s="334">
        <v>173726441.13000005</v>
      </c>
      <c r="E21" s="334">
        <v>121505861.05</v>
      </c>
      <c r="F21" s="334">
        <v>121489131.09999999</v>
      </c>
      <c r="G21" s="127"/>
      <c r="H21" s="325">
        <f t="shared" si="1"/>
        <v>69.931284098020114</v>
      </c>
      <c r="I21" s="325">
        <f t="shared" si="2"/>
        <v>99.986231158023628</v>
      </c>
      <c r="J21" s="114"/>
      <c r="K21" s="119">
        <f t="shared" si="3"/>
        <v>69.931284098020114</v>
      </c>
      <c r="L21" s="119">
        <f t="shared" si="4"/>
        <v>99.986231158023628</v>
      </c>
      <c r="M21" s="118" t="str">
        <f t="shared" si="5"/>
        <v>si</v>
      </c>
      <c r="N21" s="118" t="str">
        <f t="shared" si="6"/>
        <v>si</v>
      </c>
      <c r="O21" s="118"/>
      <c r="P21" s="117">
        <f t="shared" si="7"/>
        <v>0</v>
      </c>
      <c r="Q21" s="117">
        <f t="shared" si="8"/>
        <v>0</v>
      </c>
      <c r="R21" s="116"/>
      <c r="S21" s="113">
        <f t="shared" si="9"/>
        <v>-52220580.080000058</v>
      </c>
      <c r="T21" s="113">
        <f t="shared" si="10"/>
        <v>-16729.95000000298</v>
      </c>
      <c r="U21" s="113"/>
      <c r="V21" s="113"/>
      <c r="W21" s="115"/>
      <c r="X21" s="115"/>
    </row>
    <row r="22" spans="1:24">
      <c r="A22" s="130"/>
      <c r="B22" s="130" t="s">
        <v>507</v>
      </c>
      <c r="C22" s="334">
        <v>111983200</v>
      </c>
      <c r="D22" s="334">
        <v>84142770.519999996</v>
      </c>
      <c r="E22" s="334">
        <v>60269355.170000024</v>
      </c>
      <c r="F22" s="334">
        <v>57411250.600000016</v>
      </c>
      <c r="G22" s="127"/>
      <c r="H22" s="325">
        <f t="shared" si="1"/>
        <v>68.230758560955479</v>
      </c>
      <c r="I22" s="325">
        <f t="shared" si="2"/>
        <v>95.257781401612419</v>
      </c>
      <c r="J22" s="114"/>
      <c r="K22" s="119">
        <f t="shared" si="3"/>
        <v>68.230758560955479</v>
      </c>
      <c r="L22" s="119">
        <f t="shared" si="4"/>
        <v>95.257781401612419</v>
      </c>
      <c r="M22" s="118" t="str">
        <f t="shared" si="5"/>
        <v>si</v>
      </c>
      <c r="N22" s="118" t="str">
        <f t="shared" si="6"/>
        <v>si</v>
      </c>
      <c r="O22" s="118"/>
      <c r="P22" s="117">
        <f t="shared" si="7"/>
        <v>0</v>
      </c>
      <c r="Q22" s="117">
        <f t="shared" si="8"/>
        <v>0</v>
      </c>
      <c r="R22" s="116"/>
      <c r="S22" s="113">
        <f t="shared" si="9"/>
        <v>-23873415.349999972</v>
      </c>
      <c r="T22" s="113">
        <f t="shared" si="10"/>
        <v>-2858104.5700000077</v>
      </c>
      <c r="U22" s="113"/>
      <c r="V22" s="113"/>
      <c r="W22" s="115"/>
      <c r="X22" s="115"/>
    </row>
    <row r="23" spans="1:24" s="131" customFormat="1">
      <c r="A23" s="126" t="s">
        <v>368</v>
      </c>
      <c r="B23" s="125"/>
      <c r="C23" s="333">
        <v>2466855666</v>
      </c>
      <c r="D23" s="333">
        <f>SUM(D24:D30)</f>
        <v>2134709503.8899999</v>
      </c>
      <c r="E23" s="333">
        <f>SUM(E24:E30)</f>
        <v>1470011345.72</v>
      </c>
      <c r="F23" s="333">
        <f>SUM(F24:F30)</f>
        <v>1319353822.79</v>
      </c>
      <c r="G23" s="123"/>
      <c r="H23" s="324">
        <f t="shared" si="1"/>
        <v>61.80484137939105</v>
      </c>
      <c r="I23" s="324">
        <f t="shared" si="2"/>
        <v>89.751268017852667</v>
      </c>
      <c r="J23" s="114"/>
      <c r="K23" s="119">
        <f t="shared" si="3"/>
        <v>61.80484137939105</v>
      </c>
      <c r="L23" s="119">
        <f t="shared" si="4"/>
        <v>89.751268017852667</v>
      </c>
      <c r="M23" s="118" t="str">
        <f t="shared" si="5"/>
        <v>si</v>
      </c>
      <c r="N23" s="118" t="str">
        <f t="shared" si="6"/>
        <v>si</v>
      </c>
      <c r="O23" s="118"/>
      <c r="P23" s="117">
        <f t="shared" si="7"/>
        <v>0</v>
      </c>
      <c r="Q23" s="117">
        <f t="shared" si="8"/>
        <v>0</v>
      </c>
      <c r="R23" s="116"/>
      <c r="S23" s="113">
        <f t="shared" si="9"/>
        <v>-664698158.16999984</v>
      </c>
      <c r="T23" s="113">
        <f t="shared" si="10"/>
        <v>-150657522.93000007</v>
      </c>
      <c r="U23" s="113"/>
      <c r="V23" s="113"/>
      <c r="W23" s="115"/>
      <c r="X23" s="115"/>
    </row>
    <row r="24" spans="1:24" s="131" customFormat="1">
      <c r="A24" s="130"/>
      <c r="B24" s="129" t="s">
        <v>506</v>
      </c>
      <c r="C24" s="334">
        <v>3586200</v>
      </c>
      <c r="D24" s="334">
        <v>13044576.859999999</v>
      </c>
      <c r="E24" s="334">
        <v>11297536.859999999</v>
      </c>
      <c r="F24" s="334">
        <v>9669333.6600000001</v>
      </c>
      <c r="G24" s="127"/>
      <c r="H24" s="325">
        <f t="shared" si="1"/>
        <v>74.125314786178507</v>
      </c>
      <c r="I24" s="325">
        <f t="shared" si="2"/>
        <v>85.587980635276281</v>
      </c>
      <c r="J24" s="114"/>
      <c r="K24" s="119">
        <f t="shared" si="3"/>
        <v>74.125314786178507</v>
      </c>
      <c r="L24" s="119">
        <f t="shared" si="4"/>
        <v>85.587980635276281</v>
      </c>
      <c r="M24" s="118" t="str">
        <f t="shared" si="5"/>
        <v>si</v>
      </c>
      <c r="N24" s="118" t="str">
        <f t="shared" si="6"/>
        <v>si</v>
      </c>
      <c r="O24" s="118"/>
      <c r="P24" s="117">
        <f t="shared" si="7"/>
        <v>0</v>
      </c>
      <c r="Q24" s="117">
        <f t="shared" si="8"/>
        <v>0</v>
      </c>
      <c r="R24" s="116"/>
      <c r="S24" s="113">
        <f t="shared" si="9"/>
        <v>-1747040</v>
      </c>
      <c r="T24" s="113">
        <f t="shared" si="10"/>
        <v>-1628203.1999999993</v>
      </c>
      <c r="U24" s="113"/>
      <c r="V24" s="113"/>
      <c r="W24" s="115"/>
      <c r="X24" s="115"/>
    </row>
    <row r="25" spans="1:24" s="131" customFormat="1">
      <c r="A25" s="130"/>
      <c r="B25" s="130" t="s">
        <v>505</v>
      </c>
      <c r="C25" s="334">
        <v>1130151796</v>
      </c>
      <c r="D25" s="334">
        <v>876408230.57000005</v>
      </c>
      <c r="E25" s="334">
        <v>590290988.42000008</v>
      </c>
      <c r="F25" s="334">
        <v>588868306.67000008</v>
      </c>
      <c r="G25" s="127"/>
      <c r="H25" s="325">
        <f t="shared" si="1"/>
        <v>67.191097268337018</v>
      </c>
      <c r="I25" s="325">
        <f t="shared" si="2"/>
        <v>99.758986368094824</v>
      </c>
      <c r="J25" s="114"/>
      <c r="K25" s="119">
        <f t="shared" si="3"/>
        <v>67.191097268337018</v>
      </c>
      <c r="L25" s="119">
        <f t="shared" si="4"/>
        <v>99.758986368094824</v>
      </c>
      <c r="M25" s="118" t="str">
        <f t="shared" si="5"/>
        <v>si</v>
      </c>
      <c r="N25" s="118" t="str">
        <f t="shared" si="6"/>
        <v>si</v>
      </c>
      <c r="O25" s="118"/>
      <c r="P25" s="117">
        <f t="shared" si="7"/>
        <v>0</v>
      </c>
      <c r="Q25" s="117">
        <f t="shared" si="8"/>
        <v>0</v>
      </c>
      <c r="R25" s="116"/>
      <c r="S25" s="113">
        <f t="shared" si="9"/>
        <v>-286117242.14999998</v>
      </c>
      <c r="T25" s="113">
        <f t="shared" si="10"/>
        <v>-1422681.75</v>
      </c>
      <c r="U25" s="113"/>
      <c r="V25" s="113"/>
      <c r="W25" s="115"/>
      <c r="X25" s="115"/>
    </row>
    <row r="26" spans="1:24" s="131" customFormat="1">
      <c r="A26" s="130"/>
      <c r="B26" s="130" t="s">
        <v>504</v>
      </c>
      <c r="C26" s="334">
        <v>5000000</v>
      </c>
      <c r="D26" s="334">
        <v>5000000</v>
      </c>
      <c r="E26" s="334">
        <v>5000000</v>
      </c>
      <c r="F26" s="334">
        <v>5000000</v>
      </c>
      <c r="G26" s="127"/>
      <c r="H26" s="325">
        <f t="shared" si="1"/>
        <v>100</v>
      </c>
      <c r="I26" s="325">
        <f t="shared" si="2"/>
        <v>100</v>
      </c>
      <c r="J26" s="114"/>
      <c r="K26" s="119">
        <f t="shared" si="3"/>
        <v>100</v>
      </c>
      <c r="L26" s="119">
        <f t="shared" si="4"/>
        <v>100</v>
      </c>
      <c r="M26" s="118" t="str">
        <f t="shared" si="5"/>
        <v>si</v>
      </c>
      <c r="N26" s="118" t="str">
        <f t="shared" si="6"/>
        <v>si</v>
      </c>
      <c r="O26" s="118"/>
      <c r="P26" s="117">
        <f t="shared" si="7"/>
        <v>0</v>
      </c>
      <c r="Q26" s="117">
        <f t="shared" si="8"/>
        <v>0</v>
      </c>
      <c r="R26" s="116"/>
      <c r="S26" s="113">
        <f t="shared" si="9"/>
        <v>0</v>
      </c>
      <c r="T26" s="113">
        <f t="shared" si="10"/>
        <v>0</v>
      </c>
      <c r="U26" s="113"/>
      <c r="V26" s="113"/>
      <c r="W26" s="115"/>
      <c r="X26" s="115"/>
    </row>
    <row r="27" spans="1:24" s="131" customFormat="1">
      <c r="A27" s="130"/>
      <c r="B27" s="130" t="s">
        <v>503</v>
      </c>
      <c r="C27" s="334">
        <v>112247617</v>
      </c>
      <c r="D27" s="334">
        <v>97247617</v>
      </c>
      <c r="E27" s="334">
        <v>97247617</v>
      </c>
      <c r="F27" s="334">
        <v>97247617</v>
      </c>
      <c r="G27" s="127"/>
      <c r="H27" s="325">
        <f t="shared" si="1"/>
        <v>100</v>
      </c>
      <c r="I27" s="325">
        <f t="shared" si="2"/>
        <v>100</v>
      </c>
      <c r="J27" s="114"/>
      <c r="K27" s="119">
        <f t="shared" si="3"/>
        <v>100</v>
      </c>
      <c r="L27" s="119">
        <f t="shared" si="4"/>
        <v>100</v>
      </c>
      <c r="M27" s="118" t="str">
        <f t="shared" si="5"/>
        <v>si</v>
      </c>
      <c r="N27" s="118" t="str">
        <f t="shared" si="6"/>
        <v>si</v>
      </c>
      <c r="O27" s="118"/>
      <c r="P27" s="117">
        <f t="shared" si="7"/>
        <v>0</v>
      </c>
      <c r="Q27" s="117">
        <f t="shared" si="8"/>
        <v>0</v>
      </c>
      <c r="R27" s="116"/>
      <c r="S27" s="113">
        <f t="shared" si="9"/>
        <v>0</v>
      </c>
      <c r="T27" s="113">
        <f t="shared" si="10"/>
        <v>0</v>
      </c>
      <c r="U27" s="113"/>
      <c r="V27" s="113"/>
      <c r="W27" s="115"/>
      <c r="X27" s="115"/>
    </row>
    <row r="28" spans="1:24" s="131" customFormat="1">
      <c r="A28" s="130"/>
      <c r="B28" s="130" t="s">
        <v>502</v>
      </c>
      <c r="C28" s="334">
        <v>398233530</v>
      </c>
      <c r="D28" s="334">
        <v>334465067.63</v>
      </c>
      <c r="E28" s="334">
        <v>193760949.76999986</v>
      </c>
      <c r="F28" s="334">
        <v>160110543.54999989</v>
      </c>
      <c r="G28" s="127"/>
      <c r="H28" s="325">
        <f t="shared" si="1"/>
        <v>47.870632555003098</v>
      </c>
      <c r="I28" s="325">
        <f t="shared" si="2"/>
        <v>82.633029895887674</v>
      </c>
      <c r="J28" s="114"/>
      <c r="K28" s="119">
        <f t="shared" si="3"/>
        <v>47.870632555003098</v>
      </c>
      <c r="L28" s="119">
        <f t="shared" si="4"/>
        <v>82.633029895887674</v>
      </c>
      <c r="M28" s="118" t="str">
        <f t="shared" si="5"/>
        <v>si</v>
      </c>
      <c r="N28" s="118" t="str">
        <f t="shared" si="6"/>
        <v>si</v>
      </c>
      <c r="O28" s="118"/>
      <c r="P28" s="117">
        <f t="shared" si="7"/>
        <v>0</v>
      </c>
      <c r="Q28" s="117">
        <f t="shared" si="8"/>
        <v>0</v>
      </c>
      <c r="R28" s="116"/>
      <c r="S28" s="113">
        <f t="shared" si="9"/>
        <v>-140704117.86000013</v>
      </c>
      <c r="T28" s="113">
        <f t="shared" si="10"/>
        <v>-33650406.219999969</v>
      </c>
      <c r="U28" s="113"/>
      <c r="V28" s="113"/>
      <c r="W28" s="115"/>
      <c r="X28" s="115"/>
    </row>
    <row r="29" spans="1:24" s="131" customFormat="1">
      <c r="A29" s="130"/>
      <c r="B29" s="138" t="s">
        <v>501</v>
      </c>
      <c r="C29" s="334">
        <v>148914876</v>
      </c>
      <c r="D29" s="334">
        <v>140608389.51000002</v>
      </c>
      <c r="E29" s="334">
        <v>103040152.61000001</v>
      </c>
      <c r="F29" s="334">
        <v>82708425.930000022</v>
      </c>
      <c r="G29" s="127"/>
      <c r="H29" s="325">
        <f t="shared" si="1"/>
        <v>58.821828639263252</v>
      </c>
      <c r="I29" s="325">
        <f t="shared" si="2"/>
        <v>80.268151623421787</v>
      </c>
      <c r="J29" s="114"/>
      <c r="K29" s="119">
        <f t="shared" si="3"/>
        <v>58.821828639263252</v>
      </c>
      <c r="L29" s="119">
        <f t="shared" si="4"/>
        <v>80.268151623421787</v>
      </c>
      <c r="M29" s="118" t="str">
        <f t="shared" si="5"/>
        <v>si</v>
      </c>
      <c r="N29" s="118" t="str">
        <f t="shared" si="6"/>
        <v>si</v>
      </c>
      <c r="O29" s="118"/>
      <c r="P29" s="117">
        <f t="shared" si="7"/>
        <v>0</v>
      </c>
      <c r="Q29" s="117">
        <f t="shared" si="8"/>
        <v>0</v>
      </c>
      <c r="R29" s="116"/>
      <c r="S29" s="113">
        <f t="shared" si="9"/>
        <v>-37568236.900000006</v>
      </c>
      <c r="T29" s="113">
        <f t="shared" si="10"/>
        <v>-20331726.679999992</v>
      </c>
      <c r="U29" s="113"/>
      <c r="V29" s="113"/>
      <c r="W29" s="115"/>
      <c r="X29" s="115"/>
    </row>
    <row r="30" spans="1:24" s="131" customFormat="1">
      <c r="A30" s="130"/>
      <c r="B30" s="130" t="s">
        <v>500</v>
      </c>
      <c r="C30" s="334">
        <v>668721647</v>
      </c>
      <c r="D30" s="334">
        <v>667935622.31999993</v>
      </c>
      <c r="E30" s="334">
        <v>469374101.06</v>
      </c>
      <c r="F30" s="334">
        <v>375749595.9799999</v>
      </c>
      <c r="G30" s="127"/>
      <c r="H30" s="325">
        <f t="shared" si="1"/>
        <v>56.255361059330177</v>
      </c>
      <c r="I30" s="325">
        <f t="shared" si="2"/>
        <v>80.053329557688542</v>
      </c>
      <c r="J30" s="114"/>
      <c r="K30" s="119">
        <f t="shared" si="3"/>
        <v>56.255361059330177</v>
      </c>
      <c r="L30" s="119">
        <f t="shared" si="4"/>
        <v>80.053329557688542</v>
      </c>
      <c r="M30" s="118" t="str">
        <f t="shared" si="5"/>
        <v>si</v>
      </c>
      <c r="N30" s="118" t="str">
        <f t="shared" si="6"/>
        <v>si</v>
      </c>
      <c r="O30" s="118"/>
      <c r="P30" s="117">
        <f t="shared" si="7"/>
        <v>0</v>
      </c>
      <c r="Q30" s="117">
        <f t="shared" si="8"/>
        <v>0</v>
      </c>
      <c r="R30" s="116"/>
      <c r="S30" s="113">
        <f t="shared" si="9"/>
        <v>-198561521.25999993</v>
      </c>
      <c r="T30" s="113">
        <f t="shared" si="10"/>
        <v>-93624505.080000103</v>
      </c>
      <c r="U30" s="113"/>
      <c r="V30" s="113"/>
      <c r="W30" s="115"/>
      <c r="X30" s="115"/>
    </row>
    <row r="31" spans="1:24" s="131" customFormat="1">
      <c r="A31" s="126" t="s">
        <v>234</v>
      </c>
      <c r="B31" s="125"/>
      <c r="C31" s="333">
        <v>20099687955</v>
      </c>
      <c r="D31" s="333">
        <f>SUM(D32:D45)</f>
        <v>20319785683.800003</v>
      </c>
      <c r="E31" s="333">
        <f>SUM(E32:E45)</f>
        <v>15629378580.529999</v>
      </c>
      <c r="F31" s="333">
        <f>SUM(F32:F45)</f>
        <v>14919808568.650002</v>
      </c>
      <c r="G31" s="123"/>
      <c r="H31" s="324">
        <f t="shared" si="1"/>
        <v>73.425029184952734</v>
      </c>
      <c r="I31" s="324">
        <f t="shared" si="2"/>
        <v>95.460024157557172</v>
      </c>
      <c r="J31" s="114"/>
      <c r="K31" s="119">
        <f t="shared" si="3"/>
        <v>73.425029184952734</v>
      </c>
      <c r="L31" s="119">
        <f t="shared" si="4"/>
        <v>95.460024157557172</v>
      </c>
      <c r="M31" s="118" t="str">
        <f t="shared" si="5"/>
        <v>si</v>
      </c>
      <c r="N31" s="118" t="str">
        <f t="shared" si="6"/>
        <v>si</v>
      </c>
      <c r="O31" s="118"/>
      <c r="P31" s="117">
        <f t="shared" si="7"/>
        <v>0</v>
      </c>
      <c r="Q31" s="117">
        <f t="shared" si="8"/>
        <v>0</v>
      </c>
      <c r="R31" s="116"/>
      <c r="S31" s="113">
        <f t="shared" si="9"/>
        <v>-4690407103.2700043</v>
      </c>
      <c r="T31" s="113">
        <f t="shared" si="10"/>
        <v>-709570011.87999725</v>
      </c>
      <c r="U31" s="113"/>
      <c r="V31" s="113"/>
      <c r="W31" s="115"/>
      <c r="X31" s="115"/>
    </row>
    <row r="32" spans="1:24" s="131" customFormat="1">
      <c r="A32" s="130"/>
      <c r="B32" s="130" t="s">
        <v>499</v>
      </c>
      <c r="C32" s="334">
        <v>2430000</v>
      </c>
      <c r="D32" s="334">
        <v>2430000</v>
      </c>
      <c r="E32" s="334">
        <v>2430000</v>
      </c>
      <c r="F32" s="334">
        <v>2430000</v>
      </c>
      <c r="G32" s="127"/>
      <c r="H32" s="325">
        <f t="shared" si="1"/>
        <v>100</v>
      </c>
      <c r="I32" s="325">
        <f t="shared" si="2"/>
        <v>100</v>
      </c>
      <c r="J32" s="114"/>
      <c r="K32" s="119">
        <f t="shared" si="3"/>
        <v>100</v>
      </c>
      <c r="L32" s="119">
        <f t="shared" si="4"/>
        <v>100</v>
      </c>
      <c r="M32" s="118" t="str">
        <f t="shared" si="5"/>
        <v>si</v>
      </c>
      <c r="N32" s="118" t="str">
        <f t="shared" si="6"/>
        <v>si</v>
      </c>
      <c r="O32" s="118"/>
      <c r="P32" s="117">
        <f t="shared" si="7"/>
        <v>0</v>
      </c>
      <c r="Q32" s="117">
        <f t="shared" si="8"/>
        <v>0</v>
      </c>
      <c r="R32" s="116"/>
      <c r="S32" s="113">
        <f t="shared" si="9"/>
        <v>0</v>
      </c>
      <c r="T32" s="113">
        <f t="shared" si="10"/>
        <v>0</v>
      </c>
      <c r="U32" s="113"/>
      <c r="V32" s="113"/>
      <c r="W32" s="115"/>
      <c r="X32" s="115"/>
    </row>
    <row r="33" spans="1:24">
      <c r="A33" s="130"/>
      <c r="B33" s="130" t="s">
        <v>498</v>
      </c>
      <c r="C33" s="334">
        <v>270004500</v>
      </c>
      <c r="D33" s="334">
        <v>270004500</v>
      </c>
      <c r="E33" s="334">
        <v>270004500</v>
      </c>
      <c r="F33" s="334">
        <v>270004500</v>
      </c>
      <c r="G33" s="127"/>
      <c r="H33" s="325">
        <f t="shared" si="1"/>
        <v>100</v>
      </c>
      <c r="I33" s="325">
        <f t="shared" si="2"/>
        <v>100</v>
      </c>
      <c r="J33" s="114"/>
      <c r="K33" s="119">
        <f t="shared" si="3"/>
        <v>100</v>
      </c>
      <c r="L33" s="119">
        <f t="shared" si="4"/>
        <v>100</v>
      </c>
      <c r="M33" s="118" t="str">
        <f t="shared" si="5"/>
        <v>si</v>
      </c>
      <c r="N33" s="118" t="str">
        <f t="shared" si="6"/>
        <v>si</v>
      </c>
      <c r="O33" s="118"/>
      <c r="P33" s="117">
        <f t="shared" si="7"/>
        <v>0</v>
      </c>
      <c r="Q33" s="117">
        <f t="shared" si="8"/>
        <v>0</v>
      </c>
      <c r="R33" s="116"/>
      <c r="S33" s="113">
        <f t="shared" si="9"/>
        <v>0</v>
      </c>
      <c r="T33" s="113">
        <f t="shared" si="10"/>
        <v>0</v>
      </c>
      <c r="U33" s="113"/>
      <c r="V33" s="113"/>
      <c r="W33" s="115"/>
      <c r="X33" s="115"/>
    </row>
    <row r="34" spans="1:24">
      <c r="A34" s="130"/>
      <c r="B34" s="130" t="s">
        <v>497</v>
      </c>
      <c r="C34" s="334">
        <v>7276975</v>
      </c>
      <c r="D34" s="334">
        <v>7276975</v>
      </c>
      <c r="E34" s="334">
        <v>392906.7</v>
      </c>
      <c r="F34" s="334">
        <v>392906.7</v>
      </c>
      <c r="G34" s="127"/>
      <c r="H34" s="325">
        <f t="shared" si="1"/>
        <v>5.3993135884072707</v>
      </c>
      <c r="I34" s="325">
        <f t="shared" si="2"/>
        <v>100</v>
      </c>
      <c r="J34" s="114"/>
      <c r="K34" s="119">
        <f t="shared" si="3"/>
        <v>5.3993135884072707</v>
      </c>
      <c r="L34" s="119">
        <f t="shared" si="4"/>
        <v>100</v>
      </c>
      <c r="M34" s="118" t="str">
        <f t="shared" si="5"/>
        <v>si</v>
      </c>
      <c r="N34" s="118" t="str">
        <f t="shared" si="6"/>
        <v>si</v>
      </c>
      <c r="O34" s="118"/>
      <c r="P34" s="117">
        <f t="shared" si="7"/>
        <v>0</v>
      </c>
      <c r="Q34" s="117">
        <f t="shared" si="8"/>
        <v>0</v>
      </c>
      <c r="R34" s="116"/>
      <c r="S34" s="113">
        <f t="shared" si="9"/>
        <v>-6884068.2999999998</v>
      </c>
      <c r="T34" s="113">
        <f t="shared" si="10"/>
        <v>0</v>
      </c>
      <c r="U34" s="113"/>
      <c r="V34" s="113"/>
      <c r="W34" s="115"/>
      <c r="X34" s="115"/>
    </row>
    <row r="35" spans="1:24">
      <c r="A35" s="130"/>
      <c r="B35" s="130" t="s">
        <v>496</v>
      </c>
      <c r="C35" s="334">
        <v>39304672</v>
      </c>
      <c r="D35" s="334">
        <v>42283796.799999997</v>
      </c>
      <c r="E35" s="334">
        <v>32215589.590000011</v>
      </c>
      <c r="F35" s="334">
        <v>28962445.410000004</v>
      </c>
      <c r="G35" s="127"/>
      <c r="H35" s="325">
        <f t="shared" si="1"/>
        <v>68.495375538272398</v>
      </c>
      <c r="I35" s="325">
        <f t="shared" si="2"/>
        <v>89.901956719085447</v>
      </c>
      <c r="J35" s="114"/>
      <c r="K35" s="119">
        <f t="shared" si="3"/>
        <v>68.495375538272398</v>
      </c>
      <c r="L35" s="119">
        <f t="shared" si="4"/>
        <v>89.901956719085447</v>
      </c>
      <c r="M35" s="118" t="str">
        <f t="shared" si="5"/>
        <v>si</v>
      </c>
      <c r="N35" s="118" t="str">
        <f t="shared" si="6"/>
        <v>si</v>
      </c>
      <c r="O35" s="118"/>
      <c r="P35" s="117">
        <f t="shared" si="7"/>
        <v>0</v>
      </c>
      <c r="Q35" s="117">
        <f t="shared" si="8"/>
        <v>0</v>
      </c>
      <c r="R35" s="116"/>
      <c r="S35" s="113">
        <f t="shared" si="9"/>
        <v>-10068207.209999986</v>
      </c>
      <c r="T35" s="113">
        <f t="shared" si="10"/>
        <v>-3253144.1800000072</v>
      </c>
      <c r="U35" s="113"/>
      <c r="V35" s="113"/>
      <c r="W35" s="115"/>
      <c r="X35" s="115"/>
    </row>
    <row r="36" spans="1:24">
      <c r="A36" s="130"/>
      <c r="B36" s="130" t="s">
        <v>495</v>
      </c>
      <c r="C36" s="334">
        <v>2155630315</v>
      </c>
      <c r="D36" s="334">
        <v>2162241508.5799999</v>
      </c>
      <c r="E36" s="334">
        <v>1738395988</v>
      </c>
      <c r="F36" s="334">
        <v>1738395988</v>
      </c>
      <c r="G36" s="127"/>
      <c r="H36" s="325">
        <f t="shared" si="1"/>
        <v>80.397864026838036</v>
      </c>
      <c r="I36" s="325">
        <f t="shared" si="2"/>
        <v>100</v>
      </c>
      <c r="J36" s="114"/>
      <c r="K36" s="119">
        <f t="shared" si="3"/>
        <v>80.397864026838036</v>
      </c>
      <c r="L36" s="119">
        <f t="shared" si="4"/>
        <v>100</v>
      </c>
      <c r="M36" s="118" t="str">
        <f t="shared" si="5"/>
        <v>si</v>
      </c>
      <c r="N36" s="118" t="str">
        <f t="shared" si="6"/>
        <v>si</v>
      </c>
      <c r="O36" s="118"/>
      <c r="P36" s="117">
        <f t="shared" si="7"/>
        <v>0</v>
      </c>
      <c r="Q36" s="117">
        <f t="shared" si="8"/>
        <v>0</v>
      </c>
      <c r="R36" s="116"/>
      <c r="S36" s="113">
        <f t="shared" si="9"/>
        <v>-423845520.57999992</v>
      </c>
      <c r="T36" s="113">
        <f t="shared" si="10"/>
        <v>0</v>
      </c>
      <c r="U36" s="113"/>
      <c r="V36" s="113"/>
      <c r="W36" s="115"/>
      <c r="X36" s="115"/>
    </row>
    <row r="37" spans="1:24">
      <c r="A37" s="130"/>
      <c r="B37" s="130" t="s">
        <v>494</v>
      </c>
      <c r="C37" s="334">
        <v>10223573200</v>
      </c>
      <c r="D37" s="334">
        <v>10460067721.799999</v>
      </c>
      <c r="E37" s="334">
        <v>8043973665.46</v>
      </c>
      <c r="F37" s="334">
        <v>7959905331.0199995</v>
      </c>
      <c r="G37" s="127"/>
      <c r="H37" s="325">
        <f t="shared" si="1"/>
        <v>76.098028643071117</v>
      </c>
      <c r="I37" s="325">
        <f t="shared" si="2"/>
        <v>98.95489048154171</v>
      </c>
      <c r="J37" s="114"/>
      <c r="K37" s="119">
        <f t="shared" si="3"/>
        <v>76.098028643071117</v>
      </c>
      <c r="L37" s="119">
        <f t="shared" si="4"/>
        <v>98.95489048154171</v>
      </c>
      <c r="M37" s="118" t="str">
        <f t="shared" si="5"/>
        <v>si</v>
      </c>
      <c r="N37" s="118" t="str">
        <f t="shared" si="6"/>
        <v>si</v>
      </c>
      <c r="O37" s="118"/>
      <c r="P37" s="117">
        <f t="shared" si="7"/>
        <v>0</v>
      </c>
      <c r="Q37" s="117">
        <f t="shared" si="8"/>
        <v>0</v>
      </c>
      <c r="R37" s="116"/>
      <c r="S37" s="113">
        <f t="shared" si="9"/>
        <v>-2416094056.3399992</v>
      </c>
      <c r="T37" s="113">
        <f t="shared" si="10"/>
        <v>-84068334.440000534</v>
      </c>
      <c r="U37" s="113"/>
      <c r="V37" s="113"/>
      <c r="W37" s="115"/>
      <c r="X37" s="115"/>
    </row>
    <row r="38" spans="1:24">
      <c r="A38" s="130"/>
      <c r="B38" s="130" t="s">
        <v>493</v>
      </c>
      <c r="C38" s="334">
        <v>2867860161</v>
      </c>
      <c r="D38" s="334">
        <v>2883071305.9900007</v>
      </c>
      <c r="E38" s="334">
        <v>2154089285.0200005</v>
      </c>
      <c r="F38" s="334">
        <v>2154089285.0200005</v>
      </c>
      <c r="G38" s="127"/>
      <c r="H38" s="325">
        <f t="shared" si="1"/>
        <v>74.715088750825061</v>
      </c>
      <c r="I38" s="325">
        <f t="shared" si="2"/>
        <v>100</v>
      </c>
      <c r="J38" s="114"/>
      <c r="K38" s="119">
        <f t="shared" si="3"/>
        <v>74.715088750825061</v>
      </c>
      <c r="L38" s="119">
        <f t="shared" si="4"/>
        <v>100</v>
      </c>
      <c r="M38" s="118" t="str">
        <f t="shared" si="5"/>
        <v>si</v>
      </c>
      <c r="N38" s="118" t="str">
        <f t="shared" si="6"/>
        <v>si</v>
      </c>
      <c r="O38" s="118"/>
      <c r="P38" s="117">
        <f t="shared" si="7"/>
        <v>0</v>
      </c>
      <c r="Q38" s="117">
        <f t="shared" si="8"/>
        <v>0</v>
      </c>
      <c r="R38" s="116"/>
      <c r="S38" s="113">
        <f t="shared" si="9"/>
        <v>-728982020.97000027</v>
      </c>
      <c r="T38" s="113">
        <f t="shared" si="10"/>
        <v>0</v>
      </c>
      <c r="U38" s="113"/>
      <c r="V38" s="113"/>
      <c r="W38" s="115"/>
      <c r="X38" s="115"/>
    </row>
    <row r="39" spans="1:24">
      <c r="A39" s="130"/>
      <c r="B39" s="130" t="s">
        <v>492</v>
      </c>
      <c r="C39" s="334">
        <v>250093227</v>
      </c>
      <c r="D39" s="334">
        <v>258069785.78000003</v>
      </c>
      <c r="E39" s="334">
        <v>195750347.74000004</v>
      </c>
      <c r="F39" s="334">
        <v>195218678.41000006</v>
      </c>
      <c r="G39" s="127"/>
      <c r="H39" s="325">
        <f t="shared" si="1"/>
        <v>75.645693206573412</v>
      </c>
      <c r="I39" s="325">
        <f t="shared" si="2"/>
        <v>99.728394183643459</v>
      </c>
      <c r="J39" s="114"/>
      <c r="K39" s="119">
        <f t="shared" si="3"/>
        <v>75.645693206573412</v>
      </c>
      <c r="L39" s="119">
        <f t="shared" si="4"/>
        <v>99.728394183643459</v>
      </c>
      <c r="M39" s="118" t="str">
        <f t="shared" si="5"/>
        <v>si</v>
      </c>
      <c r="N39" s="118" t="str">
        <f t="shared" si="6"/>
        <v>si</v>
      </c>
      <c r="O39" s="118"/>
      <c r="P39" s="117">
        <f t="shared" si="7"/>
        <v>0</v>
      </c>
      <c r="Q39" s="117">
        <f t="shared" si="8"/>
        <v>0</v>
      </c>
      <c r="R39" s="116"/>
      <c r="S39" s="113">
        <f t="shared" si="9"/>
        <v>-62319438.039999992</v>
      </c>
      <c r="T39" s="113">
        <f t="shared" si="10"/>
        <v>-531669.32999998331</v>
      </c>
      <c r="U39" s="113"/>
      <c r="V39" s="113"/>
      <c r="W39" s="115"/>
      <c r="X39" s="115"/>
    </row>
    <row r="40" spans="1:24">
      <c r="A40" s="130"/>
      <c r="B40" s="130" t="s">
        <v>491</v>
      </c>
      <c r="C40" s="334">
        <v>2783675</v>
      </c>
      <c r="D40" s="334">
        <v>2664983.3099999996</v>
      </c>
      <c r="E40" s="334">
        <v>1369238.47</v>
      </c>
      <c r="F40" s="334">
        <v>1353458.07</v>
      </c>
      <c r="G40" s="137"/>
      <c r="H40" s="325">
        <f t="shared" ref="H40:H71" si="11">IFERROR(+F40/D40*100,"n.a")</f>
        <v>50.786737197239717</v>
      </c>
      <c r="I40" s="325">
        <f t="shared" ref="I40:I71" si="12">IFERROR(+F40/E40*100,"n.a")</f>
        <v>98.847505358215656</v>
      </c>
      <c r="J40" s="114"/>
      <c r="K40" s="119">
        <f t="shared" si="3"/>
        <v>50.786737197239717</v>
      </c>
      <c r="L40" s="119">
        <f t="shared" si="4"/>
        <v>98.847505358215656</v>
      </c>
      <c r="M40" s="118" t="str">
        <f t="shared" si="5"/>
        <v>si</v>
      </c>
      <c r="N40" s="118" t="str">
        <f t="shared" si="6"/>
        <v>si</v>
      </c>
      <c r="O40" s="118"/>
      <c r="P40" s="117">
        <f t="shared" si="7"/>
        <v>0</v>
      </c>
      <c r="Q40" s="117">
        <f t="shared" si="8"/>
        <v>0</v>
      </c>
      <c r="R40" s="116"/>
      <c r="S40" s="113">
        <f t="shared" si="9"/>
        <v>-1295744.8399999996</v>
      </c>
      <c r="T40" s="113">
        <f t="shared" si="10"/>
        <v>-15780.399999999907</v>
      </c>
      <c r="U40" s="113"/>
      <c r="V40" s="113"/>
      <c r="W40" s="115"/>
      <c r="X40" s="115"/>
    </row>
    <row r="41" spans="1:24">
      <c r="A41" s="130"/>
      <c r="B41" s="130" t="s">
        <v>490</v>
      </c>
      <c r="C41" s="334">
        <v>3076573847</v>
      </c>
      <c r="D41" s="334">
        <v>2977429679.5700021</v>
      </c>
      <c r="E41" s="334">
        <v>2251788086.4200006</v>
      </c>
      <c r="F41" s="334">
        <v>1686012315.3800006</v>
      </c>
      <c r="G41" s="127"/>
      <c r="H41" s="325">
        <f t="shared" si="11"/>
        <v>56.626436115310476</v>
      </c>
      <c r="I41" s="325">
        <f t="shared" si="12"/>
        <v>74.874377635619467</v>
      </c>
      <c r="J41" s="114"/>
      <c r="K41" s="119">
        <f t="shared" si="3"/>
        <v>56.626436115310476</v>
      </c>
      <c r="L41" s="119">
        <f t="shared" si="4"/>
        <v>74.874377635619467</v>
      </c>
      <c r="M41" s="118" t="str">
        <f t="shared" si="5"/>
        <v>si</v>
      </c>
      <c r="N41" s="118" t="str">
        <f t="shared" si="6"/>
        <v>si</v>
      </c>
      <c r="O41" s="118"/>
      <c r="P41" s="117">
        <f t="shared" si="7"/>
        <v>0</v>
      </c>
      <c r="Q41" s="117">
        <f t="shared" si="8"/>
        <v>0</v>
      </c>
      <c r="R41" s="116"/>
      <c r="S41" s="113">
        <f t="shared" si="9"/>
        <v>-725641593.15000153</v>
      </c>
      <c r="T41" s="113">
        <f t="shared" si="10"/>
        <v>-565775771.03999996</v>
      </c>
      <c r="U41" s="113"/>
      <c r="V41" s="113"/>
      <c r="W41" s="115"/>
      <c r="X41" s="115"/>
    </row>
    <row r="42" spans="1:24">
      <c r="A42" s="130"/>
      <c r="B42" s="130" t="s">
        <v>489</v>
      </c>
      <c r="C42" s="334">
        <v>137119317</v>
      </c>
      <c r="D42" s="334">
        <v>159949485.04999998</v>
      </c>
      <c r="E42" s="334">
        <v>105536260.3</v>
      </c>
      <c r="F42" s="334">
        <v>89800577.369999975</v>
      </c>
      <c r="G42" s="127"/>
      <c r="H42" s="325">
        <f t="shared" si="11"/>
        <v>56.143086263721599</v>
      </c>
      <c r="I42" s="325">
        <f t="shared" si="12"/>
        <v>85.089785363561887</v>
      </c>
      <c r="J42" s="114"/>
      <c r="K42" s="119">
        <f t="shared" si="3"/>
        <v>56.143086263721599</v>
      </c>
      <c r="L42" s="119">
        <f t="shared" si="4"/>
        <v>85.089785363561887</v>
      </c>
      <c r="M42" s="118" t="str">
        <f t="shared" si="5"/>
        <v>si</v>
      </c>
      <c r="N42" s="118" t="str">
        <f t="shared" si="6"/>
        <v>si</v>
      </c>
      <c r="O42" s="118"/>
      <c r="P42" s="117">
        <f t="shared" si="7"/>
        <v>0</v>
      </c>
      <c r="Q42" s="117">
        <f t="shared" si="8"/>
        <v>0</v>
      </c>
      <c r="R42" s="116"/>
      <c r="S42" s="113">
        <f t="shared" si="9"/>
        <v>-54413224.749999985</v>
      </c>
      <c r="T42" s="113">
        <f t="shared" si="10"/>
        <v>-15735682.930000022</v>
      </c>
      <c r="U42" s="113"/>
      <c r="V42" s="113"/>
      <c r="W42" s="115"/>
      <c r="X42" s="115"/>
    </row>
    <row r="43" spans="1:24">
      <c r="A43" s="130"/>
      <c r="B43" s="130" t="s">
        <v>488</v>
      </c>
      <c r="C43" s="334">
        <v>675754777</v>
      </c>
      <c r="D43" s="334">
        <v>709917725.13999999</v>
      </c>
      <c r="E43" s="334">
        <v>535726820</v>
      </c>
      <c r="F43" s="334">
        <v>496337025.43999982</v>
      </c>
      <c r="G43" s="127"/>
      <c r="H43" s="325">
        <f t="shared" si="11"/>
        <v>69.914725025652686</v>
      </c>
      <c r="I43" s="325">
        <f t="shared" si="12"/>
        <v>92.647410379790173</v>
      </c>
      <c r="J43" s="114"/>
      <c r="K43" s="119">
        <f t="shared" si="3"/>
        <v>69.914725025652686</v>
      </c>
      <c r="L43" s="119">
        <f t="shared" si="4"/>
        <v>92.647410379790173</v>
      </c>
      <c r="M43" s="118" t="str">
        <f t="shared" si="5"/>
        <v>si</v>
      </c>
      <c r="N43" s="118" t="str">
        <f t="shared" si="6"/>
        <v>si</v>
      </c>
      <c r="O43" s="118"/>
      <c r="P43" s="117">
        <f t="shared" si="7"/>
        <v>0</v>
      </c>
      <c r="Q43" s="117">
        <f t="shared" si="8"/>
        <v>0</v>
      </c>
      <c r="R43" s="116"/>
      <c r="S43" s="113">
        <f t="shared" si="9"/>
        <v>-174190905.13999999</v>
      </c>
      <c r="T43" s="113">
        <f t="shared" si="10"/>
        <v>-39389794.560000181</v>
      </c>
      <c r="U43" s="113"/>
      <c r="V43" s="113"/>
      <c r="W43" s="115"/>
      <c r="X43" s="115"/>
    </row>
    <row r="44" spans="1:24">
      <c r="A44" s="130"/>
      <c r="B44" s="130" t="s">
        <v>487</v>
      </c>
      <c r="C44" s="334">
        <v>200118321</v>
      </c>
      <c r="D44" s="334">
        <v>193247214.18000001</v>
      </c>
      <c r="E44" s="334">
        <v>156556751.83000001</v>
      </c>
      <c r="F44" s="334">
        <v>155756916.83000001</v>
      </c>
      <c r="G44" s="127"/>
      <c r="H44" s="325">
        <f t="shared" si="11"/>
        <v>80.599825198473667</v>
      </c>
      <c r="I44" s="325">
        <f t="shared" si="12"/>
        <v>99.489108588003589</v>
      </c>
      <c r="J44" s="114"/>
      <c r="K44" s="119">
        <f t="shared" si="3"/>
        <v>80.599825198473667</v>
      </c>
      <c r="L44" s="119">
        <f t="shared" si="4"/>
        <v>99.489108588003589</v>
      </c>
      <c r="M44" s="118" t="str">
        <f t="shared" si="5"/>
        <v>si</v>
      </c>
      <c r="N44" s="118" t="str">
        <f t="shared" si="6"/>
        <v>si</v>
      </c>
      <c r="O44" s="118"/>
      <c r="P44" s="117">
        <f t="shared" si="7"/>
        <v>0</v>
      </c>
      <c r="Q44" s="117">
        <f t="shared" si="8"/>
        <v>0</v>
      </c>
      <c r="R44" s="116"/>
      <c r="S44" s="113">
        <f t="shared" si="9"/>
        <v>-36690462.349999994</v>
      </c>
      <c r="T44" s="113">
        <f t="shared" si="10"/>
        <v>-799835</v>
      </c>
      <c r="U44" s="113"/>
      <c r="V44" s="113"/>
      <c r="W44" s="115"/>
      <c r="X44" s="115"/>
    </row>
    <row r="45" spans="1:24">
      <c r="A45" s="130"/>
      <c r="B45" s="130" t="s">
        <v>486</v>
      </c>
      <c r="C45" s="334">
        <v>191164968</v>
      </c>
      <c r="D45" s="334">
        <v>191131002.59999999</v>
      </c>
      <c r="E45" s="334">
        <v>141149141</v>
      </c>
      <c r="F45" s="334">
        <v>141149141</v>
      </c>
      <c r="G45" s="127"/>
      <c r="H45" s="325">
        <f t="shared" si="11"/>
        <v>73.849422165904556</v>
      </c>
      <c r="I45" s="325">
        <f t="shared" si="12"/>
        <v>100</v>
      </c>
      <c r="J45" s="114"/>
      <c r="K45" s="119">
        <f t="shared" si="3"/>
        <v>73.849422165904556</v>
      </c>
      <c r="L45" s="119">
        <f t="shared" si="4"/>
        <v>100</v>
      </c>
      <c r="M45" s="118" t="str">
        <f t="shared" si="5"/>
        <v>si</v>
      </c>
      <c r="N45" s="118" t="str">
        <f t="shared" si="6"/>
        <v>si</v>
      </c>
      <c r="O45" s="118"/>
      <c r="P45" s="117">
        <f t="shared" si="7"/>
        <v>0</v>
      </c>
      <c r="Q45" s="117">
        <f t="shared" si="8"/>
        <v>0</v>
      </c>
      <c r="R45" s="116"/>
      <c r="S45" s="113">
        <f t="shared" si="9"/>
        <v>-49981861.599999994</v>
      </c>
      <c r="T45" s="113">
        <f t="shared" si="10"/>
        <v>0</v>
      </c>
      <c r="U45" s="113"/>
      <c r="V45" s="113"/>
      <c r="W45" s="115"/>
      <c r="X45" s="115"/>
    </row>
    <row r="46" spans="1:24">
      <c r="A46" s="126" t="s">
        <v>183</v>
      </c>
      <c r="B46" s="125"/>
      <c r="C46" s="333">
        <v>6218200830</v>
      </c>
      <c r="D46" s="333">
        <f>SUM(D47:D74)</f>
        <v>6079236100.9500008</v>
      </c>
      <c r="E46" s="333">
        <f>SUM(E47:E74)</f>
        <v>3655080988.48</v>
      </c>
      <c r="F46" s="333">
        <f>SUM(F47:F74)</f>
        <v>3468349714.4200001</v>
      </c>
      <c r="G46" s="123"/>
      <c r="H46" s="324">
        <f t="shared" si="11"/>
        <v>57.052393702524597</v>
      </c>
      <c r="I46" s="324">
        <f t="shared" si="12"/>
        <v>94.891186415607891</v>
      </c>
      <c r="J46" s="114"/>
      <c r="K46" s="119">
        <f t="shared" si="3"/>
        <v>57.052393702524597</v>
      </c>
      <c r="L46" s="119">
        <f t="shared" si="4"/>
        <v>94.891186415607891</v>
      </c>
      <c r="M46" s="118" t="str">
        <f t="shared" si="5"/>
        <v>si</v>
      </c>
      <c r="N46" s="118" t="str">
        <f t="shared" si="6"/>
        <v>si</v>
      </c>
      <c r="O46" s="118"/>
      <c r="P46" s="117">
        <f t="shared" si="7"/>
        <v>0</v>
      </c>
      <c r="Q46" s="117">
        <f t="shared" si="8"/>
        <v>0</v>
      </c>
      <c r="R46" s="116"/>
      <c r="S46" s="113">
        <f t="shared" si="9"/>
        <v>-2424155112.4700007</v>
      </c>
      <c r="T46" s="113">
        <f t="shared" si="10"/>
        <v>-186731274.05999994</v>
      </c>
      <c r="U46" s="113"/>
      <c r="V46" s="113"/>
      <c r="W46" s="115"/>
      <c r="X46" s="115"/>
    </row>
    <row r="47" spans="1:24">
      <c r="A47" s="136"/>
      <c r="B47" s="129" t="s">
        <v>485</v>
      </c>
      <c r="C47" s="334">
        <v>2590560</v>
      </c>
      <c r="D47" s="334">
        <v>2444513.37</v>
      </c>
      <c r="E47" s="334">
        <v>2296153.08</v>
      </c>
      <c r="F47" s="334">
        <v>2285845.9700000002</v>
      </c>
      <c r="G47" s="127"/>
      <c r="H47" s="325">
        <f t="shared" si="11"/>
        <v>93.509243927759741</v>
      </c>
      <c r="I47" s="325">
        <f t="shared" si="12"/>
        <v>99.551113987574396</v>
      </c>
      <c r="J47" s="114"/>
      <c r="K47" s="119">
        <f t="shared" si="3"/>
        <v>93.509243927759741</v>
      </c>
      <c r="L47" s="119">
        <f t="shared" si="4"/>
        <v>99.551113987574396</v>
      </c>
      <c r="M47" s="118" t="str">
        <f t="shared" si="5"/>
        <v>si</v>
      </c>
      <c r="N47" s="118" t="str">
        <f t="shared" si="6"/>
        <v>si</v>
      </c>
      <c r="O47" s="118"/>
      <c r="P47" s="117">
        <f t="shared" si="7"/>
        <v>0</v>
      </c>
      <c r="Q47" s="117">
        <f t="shared" si="8"/>
        <v>0</v>
      </c>
      <c r="R47" s="116"/>
      <c r="S47" s="113">
        <f t="shared" si="9"/>
        <v>-148360.29000000004</v>
      </c>
      <c r="T47" s="113">
        <f t="shared" si="10"/>
        <v>-10307.10999999987</v>
      </c>
      <c r="U47" s="113"/>
      <c r="V47" s="113"/>
      <c r="W47" s="115"/>
      <c r="X47" s="115"/>
    </row>
    <row r="48" spans="1:24">
      <c r="A48" s="136"/>
      <c r="B48" s="129" t="s">
        <v>484</v>
      </c>
      <c r="C48" s="334">
        <v>2910084258</v>
      </c>
      <c r="D48" s="334">
        <v>2856591730.6700001</v>
      </c>
      <c r="E48" s="334">
        <v>1576628239.28</v>
      </c>
      <c r="F48" s="334">
        <v>1571838950.3800001</v>
      </c>
      <c r="G48" s="127"/>
      <c r="H48" s="325">
        <f t="shared" si="11"/>
        <v>55.024977265873851</v>
      </c>
      <c r="I48" s="325">
        <f t="shared" si="12"/>
        <v>99.696232201055395</v>
      </c>
      <c r="J48" s="114"/>
      <c r="K48" s="119">
        <f t="shared" si="3"/>
        <v>55.024977265873851</v>
      </c>
      <c r="L48" s="119">
        <f t="shared" si="4"/>
        <v>99.696232201055395</v>
      </c>
      <c r="M48" s="118" t="str">
        <f t="shared" si="5"/>
        <v>si</v>
      </c>
      <c r="N48" s="118" t="str">
        <f t="shared" si="6"/>
        <v>si</v>
      </c>
      <c r="O48" s="118"/>
      <c r="P48" s="117">
        <f t="shared" si="7"/>
        <v>0</v>
      </c>
      <c r="Q48" s="117">
        <f t="shared" si="8"/>
        <v>0</v>
      </c>
      <c r="R48" s="116"/>
      <c r="S48" s="113">
        <f t="shared" si="9"/>
        <v>-1279963491.3900001</v>
      </c>
      <c r="T48" s="113">
        <f t="shared" si="10"/>
        <v>-4789288.8999998569</v>
      </c>
      <c r="U48" s="113"/>
      <c r="V48" s="113"/>
      <c r="W48" s="115"/>
      <c r="X48" s="115"/>
    </row>
    <row r="49" spans="1:24">
      <c r="A49" s="130"/>
      <c r="B49" s="129" t="s">
        <v>483</v>
      </c>
      <c r="C49" s="334">
        <v>11584010</v>
      </c>
      <c r="D49" s="334">
        <v>6355127.5300000003</v>
      </c>
      <c r="E49" s="334">
        <v>4438565.55</v>
      </c>
      <c r="F49" s="334">
        <v>4438565.55</v>
      </c>
      <c r="G49" s="127"/>
      <c r="H49" s="325">
        <f t="shared" si="11"/>
        <v>69.842273487783174</v>
      </c>
      <c r="I49" s="325">
        <f t="shared" si="12"/>
        <v>100</v>
      </c>
      <c r="J49" s="114"/>
      <c r="K49" s="119">
        <f t="shared" si="3"/>
        <v>69.842273487783174</v>
      </c>
      <c r="L49" s="119">
        <f t="shared" si="4"/>
        <v>100</v>
      </c>
      <c r="M49" s="118" t="str">
        <f t="shared" si="5"/>
        <v>si</v>
      </c>
      <c r="N49" s="118" t="str">
        <f t="shared" si="6"/>
        <v>si</v>
      </c>
      <c r="O49" s="118"/>
      <c r="P49" s="117">
        <f t="shared" si="7"/>
        <v>0</v>
      </c>
      <c r="Q49" s="117">
        <f t="shared" si="8"/>
        <v>0</v>
      </c>
      <c r="R49" s="116"/>
      <c r="S49" s="113">
        <f t="shared" si="9"/>
        <v>-1916561.9800000004</v>
      </c>
      <c r="T49" s="113">
        <f t="shared" si="10"/>
        <v>0</v>
      </c>
      <c r="U49" s="113"/>
      <c r="V49" s="113"/>
      <c r="W49" s="115"/>
      <c r="X49" s="115"/>
    </row>
    <row r="50" spans="1:24">
      <c r="A50" s="130"/>
      <c r="B50" s="129" t="s">
        <v>482</v>
      </c>
      <c r="C50" s="334">
        <v>131659791.00000001</v>
      </c>
      <c r="D50" s="334">
        <v>166468856.90000001</v>
      </c>
      <c r="E50" s="334">
        <v>102357142.43000001</v>
      </c>
      <c r="F50" s="334">
        <v>97049924.929999962</v>
      </c>
      <c r="G50" s="127"/>
      <c r="H50" s="325">
        <f t="shared" si="11"/>
        <v>58.299147802942564</v>
      </c>
      <c r="I50" s="325">
        <f t="shared" si="12"/>
        <v>94.81500032728097</v>
      </c>
      <c r="J50" s="114"/>
      <c r="K50" s="119">
        <f t="shared" si="3"/>
        <v>58.299147802942564</v>
      </c>
      <c r="L50" s="119">
        <f t="shared" si="4"/>
        <v>94.81500032728097</v>
      </c>
      <c r="M50" s="118" t="str">
        <f t="shared" si="5"/>
        <v>si</v>
      </c>
      <c r="N50" s="118" t="str">
        <f t="shared" si="6"/>
        <v>si</v>
      </c>
      <c r="O50" s="118"/>
      <c r="P50" s="117">
        <f t="shared" si="7"/>
        <v>0</v>
      </c>
      <c r="Q50" s="117">
        <f t="shared" si="8"/>
        <v>0</v>
      </c>
      <c r="R50" s="116"/>
      <c r="S50" s="113">
        <f t="shared" si="9"/>
        <v>-64111714.469999999</v>
      </c>
      <c r="T50" s="113">
        <f t="shared" si="10"/>
        <v>-5307217.5000000447</v>
      </c>
      <c r="U50" s="113"/>
      <c r="V50" s="113"/>
      <c r="W50" s="115"/>
      <c r="X50" s="115"/>
    </row>
    <row r="51" spans="1:24">
      <c r="A51" s="130"/>
      <c r="B51" s="129" t="s">
        <v>481</v>
      </c>
      <c r="C51" s="334">
        <v>10591977</v>
      </c>
      <c r="D51" s="334">
        <v>9980647</v>
      </c>
      <c r="E51" s="334">
        <v>6089962.3600000013</v>
      </c>
      <c r="F51" s="334">
        <v>5922787.6900000013</v>
      </c>
      <c r="G51" s="127"/>
      <c r="H51" s="325">
        <f t="shared" si="11"/>
        <v>59.342722871573372</v>
      </c>
      <c r="I51" s="325">
        <f t="shared" si="12"/>
        <v>97.254914560752724</v>
      </c>
      <c r="J51" s="114"/>
      <c r="K51" s="119">
        <f t="shared" si="3"/>
        <v>59.342722871573372</v>
      </c>
      <c r="L51" s="119">
        <f t="shared" si="4"/>
        <v>97.254914560752724</v>
      </c>
      <c r="M51" s="118" t="str">
        <f t="shared" si="5"/>
        <v>si</v>
      </c>
      <c r="N51" s="118" t="str">
        <f t="shared" si="6"/>
        <v>si</v>
      </c>
      <c r="O51" s="118"/>
      <c r="P51" s="117">
        <f t="shared" si="7"/>
        <v>0</v>
      </c>
      <c r="Q51" s="117">
        <f t="shared" si="8"/>
        <v>0</v>
      </c>
      <c r="R51" s="116"/>
      <c r="S51" s="113">
        <f t="shared" si="9"/>
        <v>-3890684.6399999987</v>
      </c>
      <c r="T51" s="113">
        <f t="shared" si="10"/>
        <v>-167174.66999999993</v>
      </c>
      <c r="U51" s="113"/>
      <c r="V51" s="113"/>
      <c r="W51" s="115"/>
      <c r="X51" s="115"/>
    </row>
    <row r="52" spans="1:24">
      <c r="A52" s="130"/>
      <c r="B52" s="129" t="s">
        <v>480</v>
      </c>
      <c r="C52" s="334">
        <v>390000</v>
      </c>
      <c r="D52" s="334">
        <v>390000</v>
      </c>
      <c r="E52" s="334">
        <v>390000</v>
      </c>
      <c r="F52" s="334">
        <v>390000</v>
      </c>
      <c r="G52" s="127"/>
      <c r="H52" s="325">
        <f t="shared" si="11"/>
        <v>100</v>
      </c>
      <c r="I52" s="325">
        <f t="shared" si="12"/>
        <v>100</v>
      </c>
      <c r="J52" s="114"/>
      <c r="K52" s="119">
        <f t="shared" si="3"/>
        <v>100</v>
      </c>
      <c r="L52" s="119">
        <f t="shared" si="4"/>
        <v>100</v>
      </c>
      <c r="M52" s="118" t="str">
        <f t="shared" si="5"/>
        <v>si</v>
      </c>
      <c r="N52" s="118" t="str">
        <f t="shared" si="6"/>
        <v>si</v>
      </c>
      <c r="O52" s="118"/>
      <c r="P52" s="117">
        <f t="shared" si="7"/>
        <v>0</v>
      </c>
      <c r="Q52" s="117">
        <f t="shared" si="8"/>
        <v>0</v>
      </c>
      <c r="R52" s="116"/>
      <c r="S52" s="113">
        <f t="shared" si="9"/>
        <v>0</v>
      </c>
      <c r="T52" s="113">
        <f t="shared" si="10"/>
        <v>0</v>
      </c>
      <c r="U52" s="113"/>
      <c r="V52" s="113"/>
      <c r="W52" s="115"/>
      <c r="X52" s="115"/>
    </row>
    <row r="53" spans="1:24">
      <c r="A53" s="130"/>
      <c r="B53" s="129" t="s">
        <v>479</v>
      </c>
      <c r="C53" s="334">
        <v>180514898</v>
      </c>
      <c r="D53" s="334">
        <v>94981597.170000017</v>
      </c>
      <c r="E53" s="334">
        <v>61332615.170000009</v>
      </c>
      <c r="F53" s="334">
        <v>60532615.170000009</v>
      </c>
      <c r="G53" s="127"/>
      <c r="H53" s="325">
        <f t="shared" si="11"/>
        <v>63.730887849419382</v>
      </c>
      <c r="I53" s="325">
        <f t="shared" si="12"/>
        <v>98.695636900884494</v>
      </c>
      <c r="J53" s="114"/>
      <c r="K53" s="119">
        <f t="shared" si="3"/>
        <v>63.730887849419382</v>
      </c>
      <c r="L53" s="119">
        <f t="shared" si="4"/>
        <v>98.695636900884494</v>
      </c>
      <c r="M53" s="118" t="str">
        <f t="shared" si="5"/>
        <v>si</v>
      </c>
      <c r="N53" s="118" t="str">
        <f t="shared" si="6"/>
        <v>si</v>
      </c>
      <c r="O53" s="118"/>
      <c r="P53" s="117">
        <f t="shared" si="7"/>
        <v>0</v>
      </c>
      <c r="Q53" s="117">
        <f t="shared" si="8"/>
        <v>0</v>
      </c>
      <c r="R53" s="116"/>
      <c r="S53" s="113">
        <f t="shared" si="9"/>
        <v>-33648982.000000007</v>
      </c>
      <c r="T53" s="113">
        <f t="shared" si="10"/>
        <v>-800000</v>
      </c>
      <c r="U53" s="113"/>
      <c r="V53" s="113"/>
      <c r="W53" s="115"/>
      <c r="X53" s="115"/>
    </row>
    <row r="54" spans="1:24">
      <c r="A54" s="130"/>
      <c r="B54" s="129" t="s">
        <v>478</v>
      </c>
      <c r="C54" s="334">
        <v>84382053</v>
      </c>
      <c r="D54" s="334">
        <v>82512735</v>
      </c>
      <c r="E54" s="334">
        <v>59694675.269999996</v>
      </c>
      <c r="F54" s="334">
        <v>59575335.789999999</v>
      </c>
      <c r="G54" s="127"/>
      <c r="H54" s="325">
        <f t="shared" si="11"/>
        <v>72.201382962278487</v>
      </c>
      <c r="I54" s="325">
        <f t="shared" si="12"/>
        <v>99.800083542694182</v>
      </c>
      <c r="J54" s="114"/>
      <c r="K54" s="119">
        <f t="shared" si="3"/>
        <v>72.201382962278487</v>
      </c>
      <c r="L54" s="119">
        <f t="shared" si="4"/>
        <v>99.800083542694182</v>
      </c>
      <c r="M54" s="118" t="str">
        <f t="shared" si="5"/>
        <v>si</v>
      </c>
      <c r="N54" s="118" t="str">
        <f t="shared" si="6"/>
        <v>si</v>
      </c>
      <c r="O54" s="118"/>
      <c r="P54" s="117">
        <f t="shared" si="7"/>
        <v>0</v>
      </c>
      <c r="Q54" s="117">
        <f t="shared" si="8"/>
        <v>0</v>
      </c>
      <c r="R54" s="116"/>
      <c r="S54" s="113">
        <f t="shared" si="9"/>
        <v>-22818059.730000004</v>
      </c>
      <c r="T54" s="113">
        <f t="shared" si="10"/>
        <v>-119339.47999999672</v>
      </c>
      <c r="U54" s="113"/>
      <c r="V54" s="113"/>
      <c r="W54" s="115"/>
      <c r="X54" s="115"/>
    </row>
    <row r="55" spans="1:24">
      <c r="A55" s="130"/>
      <c r="B55" s="129" t="s">
        <v>477</v>
      </c>
      <c r="C55" s="334">
        <v>136727683</v>
      </c>
      <c r="D55" s="334">
        <v>128158986.2</v>
      </c>
      <c r="E55" s="334">
        <v>81667284.109999999</v>
      </c>
      <c r="F55" s="334">
        <v>80101938.99000001</v>
      </c>
      <c r="G55" s="127"/>
      <c r="H55" s="325">
        <f t="shared" si="11"/>
        <v>62.502007362164989</v>
      </c>
      <c r="I55" s="325">
        <f t="shared" si="12"/>
        <v>98.083265365000287</v>
      </c>
      <c r="J55" s="114"/>
      <c r="K55" s="119">
        <f t="shared" si="3"/>
        <v>62.502007362164989</v>
      </c>
      <c r="L55" s="119">
        <f t="shared" si="4"/>
        <v>98.083265365000287</v>
      </c>
      <c r="M55" s="118" t="str">
        <f t="shared" si="5"/>
        <v>si</v>
      </c>
      <c r="N55" s="118" t="str">
        <f t="shared" si="6"/>
        <v>si</v>
      </c>
      <c r="O55" s="118"/>
      <c r="P55" s="117">
        <f t="shared" si="7"/>
        <v>0</v>
      </c>
      <c r="Q55" s="117">
        <f t="shared" si="8"/>
        <v>0</v>
      </c>
      <c r="R55" s="116"/>
      <c r="S55" s="113">
        <f t="shared" si="9"/>
        <v>-46491702.090000004</v>
      </c>
      <c r="T55" s="113">
        <f t="shared" si="10"/>
        <v>-1565345.1199999899</v>
      </c>
      <c r="U55" s="113"/>
      <c r="V55" s="113"/>
      <c r="W55" s="115"/>
      <c r="X55" s="115"/>
    </row>
    <row r="56" spans="1:24">
      <c r="A56" s="130"/>
      <c r="B56" s="129" t="s">
        <v>476</v>
      </c>
      <c r="C56" s="334">
        <v>174414547</v>
      </c>
      <c r="D56" s="334">
        <v>174281980.00000003</v>
      </c>
      <c r="E56" s="334">
        <v>128361139.55</v>
      </c>
      <c r="F56" s="334">
        <v>124614464.21999995</v>
      </c>
      <c r="G56" s="127"/>
      <c r="H56" s="325">
        <f t="shared" si="11"/>
        <v>71.501634431740982</v>
      </c>
      <c r="I56" s="325">
        <f t="shared" si="12"/>
        <v>97.081145163454536</v>
      </c>
      <c r="J56" s="114"/>
      <c r="K56" s="119">
        <f t="shared" si="3"/>
        <v>71.501634431740982</v>
      </c>
      <c r="L56" s="119">
        <f t="shared" si="4"/>
        <v>97.081145163454536</v>
      </c>
      <c r="M56" s="118" t="str">
        <f t="shared" si="5"/>
        <v>si</v>
      </c>
      <c r="N56" s="118" t="str">
        <f t="shared" si="6"/>
        <v>si</v>
      </c>
      <c r="O56" s="118"/>
      <c r="P56" s="117">
        <f t="shared" si="7"/>
        <v>0</v>
      </c>
      <c r="Q56" s="117">
        <f t="shared" si="8"/>
        <v>0</v>
      </c>
      <c r="R56" s="116"/>
      <c r="S56" s="113">
        <f t="shared" si="9"/>
        <v>-45920840.450000033</v>
      </c>
      <c r="T56" s="113">
        <f t="shared" si="10"/>
        <v>-3746675.3300000429</v>
      </c>
      <c r="U56" s="113"/>
      <c r="V56" s="113"/>
      <c r="W56" s="115"/>
      <c r="X56" s="115"/>
    </row>
    <row r="57" spans="1:24">
      <c r="A57" s="130"/>
      <c r="B57" s="129" t="s">
        <v>475</v>
      </c>
      <c r="C57" s="334">
        <v>26406312</v>
      </c>
      <c r="D57" s="334">
        <v>26248312</v>
      </c>
      <c r="E57" s="334">
        <v>10338996.829999998</v>
      </c>
      <c r="F57" s="334">
        <v>5332018.1999999993</v>
      </c>
      <c r="G57" s="127"/>
      <c r="H57" s="325">
        <f t="shared" si="11"/>
        <v>20.31375655699307</v>
      </c>
      <c r="I57" s="325">
        <f t="shared" si="12"/>
        <v>51.57191057964566</v>
      </c>
      <c r="J57" s="114"/>
      <c r="K57" s="119">
        <f t="shared" si="3"/>
        <v>20.31375655699307</v>
      </c>
      <c r="L57" s="119">
        <f t="shared" si="4"/>
        <v>51.57191057964566</v>
      </c>
      <c r="M57" s="118" t="str">
        <f t="shared" si="5"/>
        <v>si</v>
      </c>
      <c r="N57" s="118" t="str">
        <f t="shared" si="6"/>
        <v>si</v>
      </c>
      <c r="O57" s="118"/>
      <c r="P57" s="117">
        <f t="shared" si="7"/>
        <v>0</v>
      </c>
      <c r="Q57" s="117">
        <f t="shared" si="8"/>
        <v>0</v>
      </c>
      <c r="R57" s="116"/>
      <c r="S57" s="113">
        <f t="shared" si="9"/>
        <v>-15909315.170000002</v>
      </c>
      <c r="T57" s="113">
        <f t="shared" si="10"/>
        <v>-5006978.629999999</v>
      </c>
      <c r="U57" s="113"/>
      <c r="V57" s="113"/>
      <c r="W57" s="115"/>
      <c r="X57" s="115"/>
    </row>
    <row r="58" spans="1:24">
      <c r="A58" s="130"/>
      <c r="B58" s="129" t="s">
        <v>474</v>
      </c>
      <c r="C58" s="334">
        <v>5727899</v>
      </c>
      <c r="D58" s="334">
        <v>5706604</v>
      </c>
      <c r="E58" s="334">
        <v>3071446.23</v>
      </c>
      <c r="F58" s="334">
        <v>2560535.19</v>
      </c>
      <c r="G58" s="127"/>
      <c r="H58" s="325">
        <f t="shared" si="11"/>
        <v>44.869684141391268</v>
      </c>
      <c r="I58" s="325">
        <f t="shared" si="12"/>
        <v>83.365782704911624</v>
      </c>
      <c r="J58" s="114"/>
      <c r="K58" s="119">
        <f t="shared" si="3"/>
        <v>44.869684141391268</v>
      </c>
      <c r="L58" s="119">
        <f t="shared" si="4"/>
        <v>83.365782704911624</v>
      </c>
      <c r="M58" s="118" t="str">
        <f t="shared" si="5"/>
        <v>si</v>
      </c>
      <c r="N58" s="118" t="str">
        <f t="shared" si="6"/>
        <v>si</v>
      </c>
      <c r="O58" s="118"/>
      <c r="P58" s="117">
        <f t="shared" si="7"/>
        <v>0</v>
      </c>
      <c r="Q58" s="117">
        <f t="shared" si="8"/>
        <v>0</v>
      </c>
      <c r="R58" s="116"/>
      <c r="S58" s="113">
        <f t="shared" si="9"/>
        <v>-2635157.77</v>
      </c>
      <c r="T58" s="113">
        <f t="shared" si="10"/>
        <v>-510911.04000000004</v>
      </c>
      <c r="U58" s="113"/>
      <c r="V58" s="113"/>
      <c r="W58" s="115"/>
      <c r="X58" s="115"/>
    </row>
    <row r="59" spans="1:24">
      <c r="A59" s="130"/>
      <c r="B59" s="129" t="s">
        <v>473</v>
      </c>
      <c r="C59" s="334">
        <v>6990464</v>
      </c>
      <c r="D59" s="334">
        <v>6626690</v>
      </c>
      <c r="E59" s="334">
        <v>2110755.3000000003</v>
      </c>
      <c r="F59" s="334">
        <v>2071822.0600000005</v>
      </c>
      <c r="G59" s="127"/>
      <c r="H59" s="325">
        <f t="shared" si="11"/>
        <v>31.264810335174886</v>
      </c>
      <c r="I59" s="325">
        <f t="shared" si="12"/>
        <v>98.155483015961181</v>
      </c>
      <c r="J59" s="114"/>
      <c r="K59" s="119">
        <f t="shared" si="3"/>
        <v>31.264810335174886</v>
      </c>
      <c r="L59" s="119">
        <f t="shared" si="4"/>
        <v>98.155483015961181</v>
      </c>
      <c r="M59" s="118" t="str">
        <f t="shared" si="5"/>
        <v>si</v>
      </c>
      <c r="N59" s="118" t="str">
        <f t="shared" si="6"/>
        <v>si</v>
      </c>
      <c r="O59" s="118"/>
      <c r="P59" s="117">
        <f t="shared" si="7"/>
        <v>0</v>
      </c>
      <c r="Q59" s="117">
        <f t="shared" si="8"/>
        <v>0</v>
      </c>
      <c r="R59" s="116"/>
      <c r="S59" s="113">
        <f t="shared" si="9"/>
        <v>-4515934.6999999993</v>
      </c>
      <c r="T59" s="113">
        <f t="shared" si="10"/>
        <v>-38933.239999999758</v>
      </c>
      <c r="U59" s="113"/>
      <c r="V59" s="113"/>
      <c r="W59" s="115"/>
      <c r="X59" s="115"/>
    </row>
    <row r="60" spans="1:24">
      <c r="A60" s="130"/>
      <c r="B60" s="129" t="s">
        <v>472</v>
      </c>
      <c r="C60" s="334">
        <v>97341923</v>
      </c>
      <c r="D60" s="334">
        <v>93572996.239999995</v>
      </c>
      <c r="E60" s="334">
        <v>58548252.480000004</v>
      </c>
      <c r="F60" s="334">
        <v>58548252.480000004</v>
      </c>
      <c r="G60" s="127"/>
      <c r="H60" s="325">
        <f t="shared" si="11"/>
        <v>62.569603232360926</v>
      </c>
      <c r="I60" s="325">
        <f t="shared" si="12"/>
        <v>100</v>
      </c>
      <c r="J60" s="114"/>
      <c r="K60" s="119">
        <f t="shared" si="3"/>
        <v>62.569603232360926</v>
      </c>
      <c r="L60" s="119">
        <f t="shared" si="4"/>
        <v>100</v>
      </c>
      <c r="M60" s="118" t="str">
        <f t="shared" si="5"/>
        <v>si</v>
      </c>
      <c r="N60" s="118" t="str">
        <f t="shared" si="6"/>
        <v>si</v>
      </c>
      <c r="O60" s="118"/>
      <c r="P60" s="117">
        <f t="shared" si="7"/>
        <v>0</v>
      </c>
      <c r="Q60" s="117">
        <f t="shared" si="8"/>
        <v>0</v>
      </c>
      <c r="R60" s="116"/>
      <c r="S60" s="113">
        <f t="shared" si="9"/>
        <v>-35024743.75999999</v>
      </c>
      <c r="T60" s="113">
        <f t="shared" si="10"/>
        <v>0</v>
      </c>
      <c r="U60" s="113"/>
      <c r="V60" s="113"/>
      <c r="W60" s="115"/>
      <c r="X60" s="115"/>
    </row>
    <row r="61" spans="1:24">
      <c r="A61" s="130"/>
      <c r="B61" s="129" t="s">
        <v>471</v>
      </c>
      <c r="C61" s="334">
        <v>2233343</v>
      </c>
      <c r="D61" s="334">
        <v>1816557.0999999999</v>
      </c>
      <c r="E61" s="334">
        <v>1434514.9700000002</v>
      </c>
      <c r="F61" s="334">
        <v>1249780.4600000002</v>
      </c>
      <c r="G61" s="127"/>
      <c r="H61" s="325">
        <f t="shared" si="11"/>
        <v>68.799404103509886</v>
      </c>
      <c r="I61" s="325">
        <f t="shared" si="12"/>
        <v>87.122162273426824</v>
      </c>
      <c r="J61" s="114"/>
      <c r="K61" s="119">
        <f t="shared" si="3"/>
        <v>68.799404103509886</v>
      </c>
      <c r="L61" s="119">
        <f t="shared" si="4"/>
        <v>87.122162273426824</v>
      </c>
      <c r="M61" s="118" t="str">
        <f t="shared" si="5"/>
        <v>si</v>
      </c>
      <c r="N61" s="118" t="str">
        <f t="shared" si="6"/>
        <v>si</v>
      </c>
      <c r="O61" s="118"/>
      <c r="P61" s="117">
        <f t="shared" si="7"/>
        <v>0</v>
      </c>
      <c r="Q61" s="117">
        <f t="shared" si="8"/>
        <v>0</v>
      </c>
      <c r="R61" s="116"/>
      <c r="S61" s="113">
        <f t="shared" si="9"/>
        <v>-382042.12999999966</v>
      </c>
      <c r="T61" s="113">
        <f t="shared" si="10"/>
        <v>-184734.51</v>
      </c>
      <c r="U61" s="113"/>
      <c r="V61" s="113"/>
      <c r="W61" s="115"/>
      <c r="X61" s="115"/>
    </row>
    <row r="62" spans="1:24">
      <c r="A62" s="130"/>
      <c r="B62" s="129" t="s">
        <v>470</v>
      </c>
      <c r="C62" s="334">
        <v>132249129.00000001</v>
      </c>
      <c r="D62" s="334">
        <v>129090773.66999999</v>
      </c>
      <c r="E62" s="334">
        <v>87389603.040000007</v>
      </c>
      <c r="F62" s="334">
        <v>79489764.349999994</v>
      </c>
      <c r="G62" s="127"/>
      <c r="H62" s="325">
        <f t="shared" si="11"/>
        <v>61.576642613671929</v>
      </c>
      <c r="I62" s="325">
        <f t="shared" si="12"/>
        <v>90.960207604577292</v>
      </c>
      <c r="J62" s="114"/>
      <c r="K62" s="119">
        <f t="shared" si="3"/>
        <v>61.576642613671929</v>
      </c>
      <c r="L62" s="119">
        <f t="shared" si="4"/>
        <v>90.960207604577292</v>
      </c>
      <c r="M62" s="118" t="str">
        <f t="shared" si="5"/>
        <v>si</v>
      </c>
      <c r="N62" s="118" t="str">
        <f t="shared" si="6"/>
        <v>si</v>
      </c>
      <c r="O62" s="118"/>
      <c r="P62" s="117">
        <f t="shared" si="7"/>
        <v>0</v>
      </c>
      <c r="Q62" s="117">
        <f t="shared" si="8"/>
        <v>0</v>
      </c>
      <c r="R62" s="116"/>
      <c r="S62" s="113">
        <f t="shared" si="9"/>
        <v>-41701170.62999998</v>
      </c>
      <c r="T62" s="113">
        <f t="shared" si="10"/>
        <v>-7899838.6900000125</v>
      </c>
      <c r="U62" s="113"/>
      <c r="V62" s="113"/>
      <c r="W62" s="115"/>
      <c r="X62" s="115"/>
    </row>
    <row r="63" spans="1:24">
      <c r="A63" s="130"/>
      <c r="B63" s="129" t="s">
        <v>469</v>
      </c>
      <c r="C63" s="334">
        <v>138943564</v>
      </c>
      <c r="D63" s="334">
        <v>138853358</v>
      </c>
      <c r="E63" s="334">
        <v>87981684</v>
      </c>
      <c r="F63" s="334">
        <v>87981684</v>
      </c>
      <c r="G63" s="127"/>
      <c r="H63" s="325">
        <f t="shared" si="11"/>
        <v>63.363022160400327</v>
      </c>
      <c r="I63" s="325">
        <f t="shared" si="12"/>
        <v>100</v>
      </c>
      <c r="J63" s="114"/>
      <c r="K63" s="119">
        <f t="shared" si="3"/>
        <v>63.363022160400327</v>
      </c>
      <c r="L63" s="119">
        <f t="shared" si="4"/>
        <v>100</v>
      </c>
      <c r="M63" s="118" t="str">
        <f t="shared" si="5"/>
        <v>si</v>
      </c>
      <c r="N63" s="118" t="str">
        <f t="shared" si="6"/>
        <v>si</v>
      </c>
      <c r="O63" s="118"/>
      <c r="P63" s="117">
        <f t="shared" si="7"/>
        <v>0</v>
      </c>
      <c r="Q63" s="117">
        <f t="shared" si="8"/>
        <v>0</v>
      </c>
      <c r="R63" s="116"/>
      <c r="S63" s="113">
        <f t="shared" si="9"/>
        <v>-50871674</v>
      </c>
      <c r="T63" s="113">
        <f t="shared" si="10"/>
        <v>0</v>
      </c>
      <c r="U63" s="113"/>
      <c r="V63" s="113"/>
      <c r="W63" s="115"/>
      <c r="X63" s="115"/>
    </row>
    <row r="64" spans="1:24">
      <c r="A64" s="130"/>
      <c r="B64" s="129" t="s">
        <v>468</v>
      </c>
      <c r="C64" s="334">
        <v>215258531</v>
      </c>
      <c r="D64" s="334">
        <v>206321042.72000015</v>
      </c>
      <c r="E64" s="334">
        <v>148426683.47000003</v>
      </c>
      <c r="F64" s="334">
        <v>142965566.29000002</v>
      </c>
      <c r="G64" s="127"/>
      <c r="H64" s="325">
        <f t="shared" si="11"/>
        <v>69.292770337546074</v>
      </c>
      <c r="I64" s="325">
        <f t="shared" si="12"/>
        <v>96.32066347348939</v>
      </c>
      <c r="J64" s="114"/>
      <c r="K64" s="119">
        <f t="shared" si="3"/>
        <v>69.292770337546074</v>
      </c>
      <c r="L64" s="119">
        <f t="shared" si="4"/>
        <v>96.32066347348939</v>
      </c>
      <c r="M64" s="118" t="str">
        <f t="shared" si="5"/>
        <v>si</v>
      </c>
      <c r="N64" s="118" t="str">
        <f t="shared" si="6"/>
        <v>si</v>
      </c>
      <c r="O64" s="118"/>
      <c r="P64" s="117">
        <f t="shared" si="7"/>
        <v>0</v>
      </c>
      <c r="Q64" s="117">
        <f t="shared" si="8"/>
        <v>0</v>
      </c>
      <c r="R64" s="116"/>
      <c r="S64" s="113">
        <f t="shared" si="9"/>
        <v>-57894359.250000119</v>
      </c>
      <c r="T64" s="113">
        <f t="shared" si="10"/>
        <v>-5461117.1800000072</v>
      </c>
      <c r="U64" s="113"/>
      <c r="V64" s="113"/>
      <c r="W64" s="115"/>
      <c r="X64" s="115"/>
    </row>
    <row r="65" spans="1:24">
      <c r="A65" s="136"/>
      <c r="B65" s="129" t="s">
        <v>467</v>
      </c>
      <c r="C65" s="334">
        <v>51487197</v>
      </c>
      <c r="D65" s="334">
        <v>42358023.550000004</v>
      </c>
      <c r="E65" s="334">
        <v>27498612.390000001</v>
      </c>
      <c r="F65" s="334">
        <v>26217331.480000004</v>
      </c>
      <c r="G65" s="127"/>
      <c r="H65" s="325">
        <f t="shared" si="11"/>
        <v>61.894605278390046</v>
      </c>
      <c r="I65" s="325">
        <f t="shared" si="12"/>
        <v>95.340561582423916</v>
      </c>
      <c r="J65" s="114"/>
      <c r="K65" s="119">
        <f t="shared" si="3"/>
        <v>61.894605278390046</v>
      </c>
      <c r="L65" s="119">
        <f t="shared" si="4"/>
        <v>95.340561582423916</v>
      </c>
      <c r="M65" s="118" t="str">
        <f t="shared" si="5"/>
        <v>si</v>
      </c>
      <c r="N65" s="118" t="str">
        <f t="shared" si="6"/>
        <v>si</v>
      </c>
      <c r="O65" s="118"/>
      <c r="P65" s="117">
        <f t="shared" si="7"/>
        <v>0</v>
      </c>
      <c r="Q65" s="117">
        <f t="shared" si="8"/>
        <v>0</v>
      </c>
      <c r="R65" s="116"/>
      <c r="S65" s="113">
        <f t="shared" si="9"/>
        <v>-14859411.160000004</v>
      </c>
      <c r="T65" s="113">
        <f t="shared" si="10"/>
        <v>-1281280.9099999964</v>
      </c>
      <c r="U65" s="113"/>
      <c r="V65" s="113"/>
      <c r="W65" s="115"/>
      <c r="X65" s="115"/>
    </row>
    <row r="66" spans="1:24">
      <c r="A66" s="130"/>
      <c r="B66" s="129" t="s">
        <v>466</v>
      </c>
      <c r="C66" s="334">
        <v>367918365</v>
      </c>
      <c r="D66" s="334">
        <v>371520076.56</v>
      </c>
      <c r="E66" s="334">
        <v>209127329.44000003</v>
      </c>
      <c r="F66" s="334">
        <v>208519609.40000001</v>
      </c>
      <c r="G66" s="127"/>
      <c r="H66" s="325">
        <f t="shared" si="11"/>
        <v>56.126067622169096</v>
      </c>
      <c r="I66" s="325">
        <f t="shared" si="12"/>
        <v>99.7094019028372</v>
      </c>
      <c r="J66" s="114"/>
      <c r="K66" s="119">
        <f t="shared" si="3"/>
        <v>56.126067622169096</v>
      </c>
      <c r="L66" s="119">
        <f t="shared" si="4"/>
        <v>99.7094019028372</v>
      </c>
      <c r="M66" s="118" t="str">
        <f t="shared" si="5"/>
        <v>si</v>
      </c>
      <c r="N66" s="118" t="str">
        <f t="shared" si="6"/>
        <v>si</v>
      </c>
      <c r="O66" s="118"/>
      <c r="P66" s="117">
        <f t="shared" si="7"/>
        <v>0</v>
      </c>
      <c r="Q66" s="117">
        <f t="shared" si="8"/>
        <v>0</v>
      </c>
      <c r="R66" s="116"/>
      <c r="S66" s="113">
        <f t="shared" si="9"/>
        <v>-162392747.11999997</v>
      </c>
      <c r="T66" s="113">
        <f t="shared" si="10"/>
        <v>-607720.04000002146</v>
      </c>
      <c r="U66" s="113"/>
      <c r="V66" s="113"/>
      <c r="W66" s="115"/>
      <c r="X66" s="115"/>
    </row>
    <row r="67" spans="1:24">
      <c r="A67" s="130"/>
      <c r="B67" s="129" t="s">
        <v>465</v>
      </c>
      <c r="C67" s="334">
        <v>199816210</v>
      </c>
      <c r="D67" s="334">
        <v>195778197.47000006</v>
      </c>
      <c r="E67" s="334">
        <v>106347698.67</v>
      </c>
      <c r="F67" s="334">
        <v>105538160.52000001</v>
      </c>
      <c r="G67" s="127"/>
      <c r="H67" s="325">
        <f t="shared" si="11"/>
        <v>53.907003886973712</v>
      </c>
      <c r="I67" s="325">
        <f t="shared" si="12"/>
        <v>99.23878169426871</v>
      </c>
      <c r="J67" s="114"/>
      <c r="K67" s="119">
        <f t="shared" si="3"/>
        <v>53.907003886973712</v>
      </c>
      <c r="L67" s="119">
        <f t="shared" si="4"/>
        <v>99.23878169426871</v>
      </c>
      <c r="M67" s="118" t="str">
        <f t="shared" si="5"/>
        <v>si</v>
      </c>
      <c r="N67" s="118" t="str">
        <f t="shared" si="6"/>
        <v>si</v>
      </c>
      <c r="O67" s="118"/>
      <c r="P67" s="117">
        <f t="shared" si="7"/>
        <v>0</v>
      </c>
      <c r="Q67" s="117">
        <f t="shared" si="8"/>
        <v>0</v>
      </c>
      <c r="R67" s="116"/>
      <c r="S67" s="113">
        <f t="shared" si="9"/>
        <v>-89430498.800000057</v>
      </c>
      <c r="T67" s="113">
        <f t="shared" si="10"/>
        <v>-809538.14999999106</v>
      </c>
      <c r="U67" s="113"/>
      <c r="V67" s="113"/>
      <c r="W67" s="115"/>
      <c r="X67" s="115"/>
    </row>
    <row r="68" spans="1:24">
      <c r="A68" s="130"/>
      <c r="B68" s="129" t="s">
        <v>464</v>
      </c>
      <c r="C68" s="334">
        <v>124972871</v>
      </c>
      <c r="D68" s="334">
        <v>124972871</v>
      </c>
      <c r="E68" s="334">
        <v>87466190.939999998</v>
      </c>
      <c r="F68" s="334">
        <v>84607966.979999989</v>
      </c>
      <c r="G68" s="127"/>
      <c r="H68" s="325">
        <f t="shared" si="11"/>
        <v>67.701066881947511</v>
      </c>
      <c r="I68" s="325">
        <f t="shared" si="12"/>
        <v>96.732195686947549</v>
      </c>
      <c r="J68" s="114"/>
      <c r="K68" s="119">
        <f t="shared" si="3"/>
        <v>67.701066881947511</v>
      </c>
      <c r="L68" s="119">
        <f t="shared" si="4"/>
        <v>96.732195686947549</v>
      </c>
      <c r="M68" s="118" t="str">
        <f t="shared" si="5"/>
        <v>si</v>
      </c>
      <c r="N68" s="118" t="str">
        <f t="shared" si="6"/>
        <v>si</v>
      </c>
      <c r="O68" s="118"/>
      <c r="P68" s="117">
        <f t="shared" si="7"/>
        <v>0</v>
      </c>
      <c r="Q68" s="117">
        <f t="shared" si="8"/>
        <v>0</v>
      </c>
      <c r="R68" s="116"/>
      <c r="S68" s="113">
        <f t="shared" si="9"/>
        <v>-37506680.060000002</v>
      </c>
      <c r="T68" s="113">
        <f t="shared" si="10"/>
        <v>-2858223.9600000083</v>
      </c>
      <c r="U68" s="113"/>
      <c r="V68" s="113"/>
      <c r="W68" s="115"/>
      <c r="X68" s="115"/>
    </row>
    <row r="69" spans="1:24">
      <c r="A69" s="130"/>
      <c r="B69" s="129" t="s">
        <v>463</v>
      </c>
      <c r="C69" s="334">
        <v>210287294</v>
      </c>
      <c r="D69" s="334">
        <v>209943940.41</v>
      </c>
      <c r="E69" s="334">
        <v>148655557.37</v>
      </c>
      <c r="F69" s="334">
        <v>141247688.65000001</v>
      </c>
      <c r="G69" s="127"/>
      <c r="H69" s="325">
        <f t="shared" si="11"/>
        <v>67.27876421398831</v>
      </c>
      <c r="I69" s="325">
        <f t="shared" si="12"/>
        <v>95.01675628475698</v>
      </c>
      <c r="J69" s="114"/>
      <c r="K69" s="119">
        <f t="shared" si="3"/>
        <v>67.27876421398831</v>
      </c>
      <c r="L69" s="119">
        <f t="shared" si="4"/>
        <v>95.01675628475698</v>
      </c>
      <c r="M69" s="118" t="str">
        <f t="shared" si="5"/>
        <v>si</v>
      </c>
      <c r="N69" s="118" t="str">
        <f t="shared" si="6"/>
        <v>si</v>
      </c>
      <c r="O69" s="118"/>
      <c r="P69" s="117">
        <f t="shared" si="7"/>
        <v>0</v>
      </c>
      <c r="Q69" s="117">
        <f t="shared" si="8"/>
        <v>0</v>
      </c>
      <c r="R69" s="116"/>
      <c r="S69" s="113">
        <f t="shared" si="9"/>
        <v>-61288383.039999992</v>
      </c>
      <c r="T69" s="113">
        <f t="shared" si="10"/>
        <v>-7407868.7199999988</v>
      </c>
      <c r="U69" s="113"/>
      <c r="V69" s="113"/>
      <c r="W69" s="115"/>
      <c r="X69" s="115"/>
    </row>
    <row r="70" spans="1:24">
      <c r="A70" s="130"/>
      <c r="B70" s="129" t="s">
        <v>462</v>
      </c>
      <c r="C70" s="334">
        <v>264883853</v>
      </c>
      <c r="D70" s="334">
        <v>247845435.75</v>
      </c>
      <c r="E70" s="334">
        <v>157681378.09999999</v>
      </c>
      <c r="F70" s="334">
        <v>139454140.94000006</v>
      </c>
      <c r="G70" s="127"/>
      <c r="H70" s="325">
        <f t="shared" si="11"/>
        <v>56.266576190116524</v>
      </c>
      <c r="I70" s="325">
        <f t="shared" si="12"/>
        <v>88.440463053005274</v>
      </c>
      <c r="J70" s="114"/>
      <c r="K70" s="119">
        <f t="shared" si="3"/>
        <v>56.266576190116524</v>
      </c>
      <c r="L70" s="119">
        <f t="shared" si="4"/>
        <v>88.440463053005274</v>
      </c>
      <c r="M70" s="118" t="str">
        <f t="shared" si="5"/>
        <v>si</v>
      </c>
      <c r="N70" s="118" t="str">
        <f t="shared" si="6"/>
        <v>si</v>
      </c>
      <c r="O70" s="118"/>
      <c r="P70" s="117">
        <f t="shared" si="7"/>
        <v>0</v>
      </c>
      <c r="Q70" s="117">
        <f t="shared" si="8"/>
        <v>0</v>
      </c>
      <c r="R70" s="116"/>
      <c r="S70" s="113">
        <f t="shared" si="9"/>
        <v>-90164057.650000006</v>
      </c>
      <c r="T70" s="113">
        <f t="shared" si="10"/>
        <v>-18227237.159999937</v>
      </c>
      <c r="U70" s="113"/>
      <c r="V70" s="113"/>
      <c r="W70" s="115"/>
      <c r="X70" s="115"/>
    </row>
    <row r="71" spans="1:24">
      <c r="A71" s="130"/>
      <c r="B71" s="129" t="s">
        <v>226</v>
      </c>
      <c r="C71" s="334">
        <v>122589965</v>
      </c>
      <c r="D71" s="334">
        <v>126545964.59999999</v>
      </c>
      <c r="E71" s="334">
        <v>73881076.799999997</v>
      </c>
      <c r="F71" s="334">
        <v>72133516.879999995</v>
      </c>
      <c r="G71" s="127"/>
      <c r="H71" s="325">
        <f t="shared" si="11"/>
        <v>57.001831001096967</v>
      </c>
      <c r="I71" s="325">
        <f t="shared" si="12"/>
        <v>97.634631226706745</v>
      </c>
      <c r="J71" s="114"/>
      <c r="K71" s="119">
        <f t="shared" si="3"/>
        <v>57.001831001096967</v>
      </c>
      <c r="L71" s="119">
        <f t="shared" si="4"/>
        <v>97.634631226706745</v>
      </c>
      <c r="M71" s="118" t="str">
        <f t="shared" si="5"/>
        <v>si</v>
      </c>
      <c r="N71" s="118" t="str">
        <f t="shared" si="6"/>
        <v>si</v>
      </c>
      <c r="O71" s="118"/>
      <c r="P71" s="117">
        <f t="shared" si="7"/>
        <v>0</v>
      </c>
      <c r="Q71" s="117">
        <f t="shared" si="8"/>
        <v>0</v>
      </c>
      <c r="R71" s="116"/>
      <c r="S71" s="113">
        <f t="shared" si="9"/>
        <v>-52664887.799999997</v>
      </c>
      <c r="T71" s="113">
        <f t="shared" si="10"/>
        <v>-1747559.9200000018</v>
      </c>
      <c r="U71" s="113"/>
      <c r="V71" s="113"/>
      <c r="W71" s="115"/>
      <c r="X71" s="115"/>
    </row>
    <row r="72" spans="1:24">
      <c r="A72" s="130"/>
      <c r="B72" s="129" t="s">
        <v>461</v>
      </c>
      <c r="C72" s="334">
        <v>516210426</v>
      </c>
      <c r="D72" s="334">
        <v>519025914.20000005</v>
      </c>
      <c r="E72" s="334">
        <v>366718081.99000007</v>
      </c>
      <c r="F72" s="334">
        <v>262262658.71999997</v>
      </c>
      <c r="G72" s="127"/>
      <c r="H72" s="325">
        <f t="shared" ref="H72:H103" si="13">IFERROR(+F72/D72*100,"n.a")</f>
        <v>50.529781181395961</v>
      </c>
      <c r="I72" s="325">
        <f t="shared" ref="I72:I103" si="14">IFERROR(+F72/E72*100,"n.a")</f>
        <v>71.516151398051747</v>
      </c>
      <c r="J72" s="114"/>
      <c r="K72" s="119">
        <f t="shared" si="3"/>
        <v>50.529781181395961</v>
      </c>
      <c r="L72" s="119">
        <f t="shared" si="4"/>
        <v>71.516151398051747</v>
      </c>
      <c r="M72" s="118" t="str">
        <f t="shared" si="5"/>
        <v>si</v>
      </c>
      <c r="N72" s="118" t="str">
        <f t="shared" si="6"/>
        <v>si</v>
      </c>
      <c r="O72" s="118"/>
      <c r="P72" s="117">
        <f t="shared" si="7"/>
        <v>0</v>
      </c>
      <c r="Q72" s="117">
        <f t="shared" si="8"/>
        <v>0</v>
      </c>
      <c r="R72" s="116"/>
      <c r="S72" s="113">
        <f t="shared" si="9"/>
        <v>-152307832.20999998</v>
      </c>
      <c r="T72" s="113">
        <f t="shared" si="10"/>
        <v>-104455423.2700001</v>
      </c>
      <c r="U72" s="113"/>
      <c r="V72" s="113"/>
      <c r="W72" s="115"/>
      <c r="X72" s="115"/>
    </row>
    <row r="73" spans="1:24">
      <c r="A73" s="130"/>
      <c r="B73" s="129" t="s">
        <v>460</v>
      </c>
      <c r="C73" s="334">
        <v>42582788</v>
      </c>
      <c r="D73" s="334">
        <v>42582788</v>
      </c>
      <c r="E73" s="334">
        <v>25307046</v>
      </c>
      <c r="F73" s="334">
        <v>11756930.43</v>
      </c>
      <c r="G73" s="127"/>
      <c r="H73" s="325">
        <f t="shared" si="13"/>
        <v>27.609583548169741</v>
      </c>
      <c r="I73" s="325">
        <f t="shared" si="14"/>
        <v>46.457142528606461</v>
      </c>
      <c r="J73" s="114"/>
      <c r="K73" s="119">
        <f t="shared" ref="K73:K125" si="15">IFERROR(F73/D73*100,"n.a.")</f>
        <v>27.609583548169741</v>
      </c>
      <c r="L73" s="119">
        <f t="shared" ref="L73:L125" si="16">IFERROR(F73/E73*100,"n.a.")</f>
        <v>46.457142528606461</v>
      </c>
      <c r="M73" s="118" t="str">
        <f t="shared" ref="M73:M125" si="17">IF(K73=H73,"si","no")</f>
        <v>si</v>
      </c>
      <c r="N73" s="118" t="str">
        <f t="shared" ref="N73:N125" si="18">IF(L73=I73,"si","no")</f>
        <v>si</v>
      </c>
      <c r="O73" s="118"/>
      <c r="P73" s="117">
        <f t="shared" ref="P73:P125" si="19">((F73/D73)*100)-H73</f>
        <v>0</v>
      </c>
      <c r="Q73" s="117">
        <f t="shared" ref="Q73:Q125" si="20">((F73/E73)*100)-I73</f>
        <v>0</v>
      </c>
      <c r="R73" s="116"/>
      <c r="S73" s="113">
        <f t="shared" ref="S73:S125" si="21">+E73-D73</f>
        <v>-17275742</v>
      </c>
      <c r="T73" s="113">
        <f t="shared" ref="T73:T125" si="22">F73-E73</f>
        <v>-13550115.57</v>
      </c>
      <c r="U73" s="113"/>
      <c r="V73" s="113"/>
      <c r="W73" s="115"/>
      <c r="X73" s="115"/>
    </row>
    <row r="74" spans="1:24">
      <c r="A74" s="136"/>
      <c r="B74" s="129" t="s">
        <v>459</v>
      </c>
      <c r="C74" s="334">
        <v>49360919</v>
      </c>
      <c r="D74" s="334">
        <v>68260381.840000004</v>
      </c>
      <c r="E74" s="334">
        <v>29840303.660000011</v>
      </c>
      <c r="F74" s="334">
        <v>29661858.700000003</v>
      </c>
      <c r="G74" s="127"/>
      <c r="H74" s="325">
        <f t="shared" si="13"/>
        <v>43.453988829898989</v>
      </c>
      <c r="I74" s="325">
        <f t="shared" si="14"/>
        <v>99.402000187286262</v>
      </c>
      <c r="J74" s="114"/>
      <c r="K74" s="119">
        <f t="shared" si="15"/>
        <v>43.453988829898989</v>
      </c>
      <c r="L74" s="119">
        <f t="shared" si="16"/>
        <v>99.402000187286262</v>
      </c>
      <c r="M74" s="118" t="str">
        <f t="shared" si="17"/>
        <v>si</v>
      </c>
      <c r="N74" s="118" t="str">
        <f t="shared" si="18"/>
        <v>si</v>
      </c>
      <c r="O74" s="118"/>
      <c r="P74" s="117">
        <f t="shared" si="19"/>
        <v>0</v>
      </c>
      <c r="Q74" s="117">
        <f t="shared" si="20"/>
        <v>0</v>
      </c>
      <c r="R74" s="116"/>
      <c r="S74" s="113">
        <f t="shared" si="21"/>
        <v>-38420078.179999992</v>
      </c>
      <c r="T74" s="113">
        <f t="shared" si="22"/>
        <v>-178444.96000000834</v>
      </c>
      <c r="U74" s="113"/>
      <c r="V74" s="113"/>
      <c r="W74" s="115"/>
      <c r="X74" s="115"/>
    </row>
    <row r="75" spans="1:24">
      <c r="A75" s="126" t="s">
        <v>331</v>
      </c>
      <c r="B75" s="125"/>
      <c r="C75" s="333">
        <v>15000000</v>
      </c>
      <c r="D75" s="333">
        <f>+D76</f>
        <v>0</v>
      </c>
      <c r="E75" s="333">
        <f>+E76</f>
        <v>0</v>
      </c>
      <c r="F75" s="333">
        <f>+F76</f>
        <v>0</v>
      </c>
      <c r="G75" s="124"/>
      <c r="H75" s="324" t="str">
        <f t="shared" si="13"/>
        <v>n.a</v>
      </c>
      <c r="I75" s="324" t="str">
        <f t="shared" si="14"/>
        <v>n.a</v>
      </c>
      <c r="J75" s="114"/>
      <c r="K75" s="119" t="str">
        <f t="shared" si="15"/>
        <v>n.a.</v>
      </c>
      <c r="L75" s="119" t="str">
        <f t="shared" si="16"/>
        <v>n.a.</v>
      </c>
      <c r="M75" s="118" t="str">
        <f t="shared" si="17"/>
        <v>no</v>
      </c>
      <c r="N75" s="118" t="str">
        <f t="shared" si="18"/>
        <v>no</v>
      </c>
      <c r="O75" s="118"/>
      <c r="P75" s="117" t="e">
        <f t="shared" si="19"/>
        <v>#DIV/0!</v>
      </c>
      <c r="Q75" s="117" t="e">
        <f t="shared" si="20"/>
        <v>#DIV/0!</v>
      </c>
      <c r="R75" s="116"/>
      <c r="S75" s="113">
        <f t="shared" si="21"/>
        <v>0</v>
      </c>
      <c r="T75" s="113">
        <f t="shared" si="22"/>
        <v>0</v>
      </c>
      <c r="U75" s="113"/>
      <c r="V75" s="113"/>
      <c r="W75" s="115"/>
      <c r="X75" s="115"/>
    </row>
    <row r="76" spans="1:24">
      <c r="A76" s="130"/>
      <c r="B76" s="129" t="s">
        <v>458</v>
      </c>
      <c r="C76" s="334">
        <v>15000000</v>
      </c>
      <c r="D76" s="334">
        <v>0</v>
      </c>
      <c r="E76" s="334">
        <v>0</v>
      </c>
      <c r="F76" s="334">
        <v>0</v>
      </c>
      <c r="G76" s="127"/>
      <c r="H76" s="325" t="str">
        <f t="shared" si="13"/>
        <v>n.a</v>
      </c>
      <c r="I76" s="325" t="str">
        <f t="shared" si="14"/>
        <v>n.a</v>
      </c>
      <c r="J76" s="114"/>
      <c r="K76" s="119" t="str">
        <f t="shared" si="15"/>
        <v>n.a.</v>
      </c>
      <c r="L76" s="119" t="str">
        <f t="shared" si="16"/>
        <v>n.a.</v>
      </c>
      <c r="M76" s="118" t="str">
        <f t="shared" si="17"/>
        <v>no</v>
      </c>
      <c r="N76" s="118" t="str">
        <f t="shared" si="18"/>
        <v>no</v>
      </c>
      <c r="O76" s="118"/>
      <c r="P76" s="117" t="e">
        <f t="shared" si="19"/>
        <v>#DIV/0!</v>
      </c>
      <c r="Q76" s="117" t="e">
        <f t="shared" si="20"/>
        <v>#DIV/0!</v>
      </c>
      <c r="R76" s="116"/>
      <c r="S76" s="113">
        <f t="shared" si="21"/>
        <v>0</v>
      </c>
      <c r="T76" s="113">
        <f t="shared" si="22"/>
        <v>0</v>
      </c>
      <c r="U76" s="113"/>
      <c r="V76" s="113"/>
      <c r="W76" s="115"/>
      <c r="X76" s="115"/>
    </row>
    <row r="77" spans="1:24">
      <c r="A77" s="126" t="s">
        <v>317</v>
      </c>
      <c r="B77" s="125"/>
      <c r="C77" s="333">
        <v>797978225</v>
      </c>
      <c r="D77" s="333">
        <f>SUM(D78:D81)</f>
        <v>787418428.63</v>
      </c>
      <c r="E77" s="333">
        <f>SUM(E78:E81)</f>
        <v>527184045.13000005</v>
      </c>
      <c r="F77" s="333">
        <f>SUM(F78:F81)</f>
        <v>492217324.80000019</v>
      </c>
      <c r="G77" s="123"/>
      <c r="H77" s="324">
        <f t="shared" si="13"/>
        <v>62.510262257436722</v>
      </c>
      <c r="I77" s="324">
        <f t="shared" si="14"/>
        <v>93.367265065584959</v>
      </c>
      <c r="J77" s="114"/>
      <c r="K77" s="119">
        <f t="shared" si="15"/>
        <v>62.510262257436722</v>
      </c>
      <c r="L77" s="119">
        <f t="shared" si="16"/>
        <v>93.367265065584959</v>
      </c>
      <c r="M77" s="118" t="str">
        <f t="shared" si="17"/>
        <v>si</v>
      </c>
      <c r="N77" s="118" t="str">
        <f t="shared" si="18"/>
        <v>si</v>
      </c>
      <c r="O77" s="118"/>
      <c r="P77" s="117">
        <f t="shared" si="19"/>
        <v>0</v>
      </c>
      <c r="Q77" s="117">
        <f t="shared" si="20"/>
        <v>0</v>
      </c>
      <c r="R77" s="116"/>
      <c r="S77" s="113">
        <f t="shared" si="21"/>
        <v>-260234383.49999994</v>
      </c>
      <c r="T77" s="113">
        <f t="shared" si="22"/>
        <v>-34966720.329999864</v>
      </c>
      <c r="U77" s="113"/>
      <c r="V77" s="113"/>
      <c r="W77" s="115"/>
      <c r="X77" s="115"/>
    </row>
    <row r="78" spans="1:24">
      <c r="A78" s="129"/>
      <c r="B78" s="129" t="s">
        <v>457</v>
      </c>
      <c r="C78" s="334">
        <v>11400000</v>
      </c>
      <c r="D78" s="334">
        <v>11400000</v>
      </c>
      <c r="E78" s="334">
        <v>11400000</v>
      </c>
      <c r="F78" s="334">
        <v>11400000</v>
      </c>
      <c r="G78" s="127"/>
      <c r="H78" s="323">
        <f t="shared" si="13"/>
        <v>100</v>
      </c>
      <c r="I78" s="323">
        <f t="shared" si="14"/>
        <v>100</v>
      </c>
      <c r="J78" s="114"/>
      <c r="K78" s="119">
        <f t="shared" si="15"/>
        <v>100</v>
      </c>
      <c r="L78" s="119">
        <f t="shared" si="16"/>
        <v>100</v>
      </c>
      <c r="M78" s="118" t="str">
        <f t="shared" si="17"/>
        <v>si</v>
      </c>
      <c r="N78" s="118" t="str">
        <f t="shared" si="18"/>
        <v>si</v>
      </c>
      <c r="O78" s="118"/>
      <c r="P78" s="117">
        <f t="shared" si="19"/>
        <v>0</v>
      </c>
      <c r="Q78" s="117">
        <f t="shared" si="20"/>
        <v>0</v>
      </c>
      <c r="R78" s="116"/>
      <c r="S78" s="113">
        <f t="shared" si="21"/>
        <v>0</v>
      </c>
      <c r="T78" s="113">
        <f t="shared" si="22"/>
        <v>0</v>
      </c>
      <c r="U78" s="113"/>
      <c r="V78" s="113"/>
      <c r="W78" s="115"/>
      <c r="X78" s="115"/>
    </row>
    <row r="79" spans="1:24">
      <c r="A79" s="130"/>
      <c r="B79" s="129" t="s">
        <v>456</v>
      </c>
      <c r="C79" s="334">
        <v>7400000</v>
      </c>
      <c r="D79" s="334">
        <v>27400000</v>
      </c>
      <c r="E79" s="334">
        <v>27400000</v>
      </c>
      <c r="F79" s="334">
        <v>27400000</v>
      </c>
      <c r="G79" s="127"/>
      <c r="H79" s="325">
        <f t="shared" si="13"/>
        <v>100</v>
      </c>
      <c r="I79" s="325">
        <f t="shared" si="14"/>
        <v>100</v>
      </c>
      <c r="J79" s="114"/>
      <c r="K79" s="119">
        <f t="shared" si="15"/>
        <v>100</v>
      </c>
      <c r="L79" s="119">
        <f t="shared" si="16"/>
        <v>100</v>
      </c>
      <c r="M79" s="118" t="str">
        <f t="shared" si="17"/>
        <v>si</v>
      </c>
      <c r="N79" s="118" t="str">
        <f t="shared" si="18"/>
        <v>si</v>
      </c>
      <c r="O79" s="118"/>
      <c r="P79" s="117">
        <f t="shared" si="19"/>
        <v>0</v>
      </c>
      <c r="Q79" s="117">
        <f t="shared" si="20"/>
        <v>0</v>
      </c>
      <c r="R79" s="116"/>
      <c r="S79" s="113">
        <f t="shared" si="21"/>
        <v>0</v>
      </c>
      <c r="T79" s="113">
        <f t="shared" si="22"/>
        <v>0</v>
      </c>
      <c r="U79" s="113"/>
      <c r="V79" s="113"/>
      <c r="W79" s="115"/>
      <c r="X79" s="115"/>
    </row>
    <row r="80" spans="1:24">
      <c r="A80" s="130"/>
      <c r="B80" s="129" t="s">
        <v>455</v>
      </c>
      <c r="C80" s="334">
        <v>521555209</v>
      </c>
      <c r="D80" s="334">
        <v>517245597.12</v>
      </c>
      <c r="E80" s="334">
        <v>301508073.03000009</v>
      </c>
      <c r="F80" s="334">
        <v>298754044.01000017</v>
      </c>
      <c r="G80" s="127"/>
      <c r="H80" s="325">
        <f t="shared" si="13"/>
        <v>57.758644186330265</v>
      </c>
      <c r="I80" s="325">
        <f t="shared" si="14"/>
        <v>99.086581996852246</v>
      </c>
      <c r="J80" s="114"/>
      <c r="K80" s="119">
        <f t="shared" si="15"/>
        <v>57.758644186330265</v>
      </c>
      <c r="L80" s="119">
        <f t="shared" si="16"/>
        <v>99.086581996852246</v>
      </c>
      <c r="M80" s="118" t="str">
        <f t="shared" si="17"/>
        <v>si</v>
      </c>
      <c r="N80" s="118" t="str">
        <f t="shared" si="18"/>
        <v>si</v>
      </c>
      <c r="O80" s="118"/>
      <c r="P80" s="117">
        <f t="shared" si="19"/>
        <v>0</v>
      </c>
      <c r="Q80" s="117">
        <f t="shared" si="20"/>
        <v>0</v>
      </c>
      <c r="R80" s="116"/>
      <c r="S80" s="113">
        <f t="shared" si="21"/>
        <v>-215737524.08999991</v>
      </c>
      <c r="T80" s="113">
        <f t="shared" si="22"/>
        <v>-2754029.0199999213</v>
      </c>
      <c r="U80" s="113"/>
      <c r="V80" s="113"/>
      <c r="W80" s="115"/>
      <c r="X80" s="115"/>
    </row>
    <row r="81" spans="1:24">
      <c r="A81" s="136"/>
      <c r="B81" s="129" t="s">
        <v>454</v>
      </c>
      <c r="C81" s="334">
        <v>257623016</v>
      </c>
      <c r="D81" s="334">
        <v>231372831.50999999</v>
      </c>
      <c r="E81" s="334">
        <v>186875972.09999996</v>
      </c>
      <c r="F81" s="334">
        <v>154663280.79000005</v>
      </c>
      <c r="G81" s="127"/>
      <c r="H81" s="325">
        <f t="shared" si="13"/>
        <v>66.845912625361748</v>
      </c>
      <c r="I81" s="325">
        <f t="shared" si="14"/>
        <v>82.762529099908861</v>
      </c>
      <c r="J81" s="114"/>
      <c r="K81" s="119">
        <f t="shared" si="15"/>
        <v>66.845912625361748</v>
      </c>
      <c r="L81" s="119">
        <f t="shared" si="16"/>
        <v>82.762529099908861</v>
      </c>
      <c r="M81" s="118" t="str">
        <f t="shared" si="17"/>
        <v>si</v>
      </c>
      <c r="N81" s="118" t="str">
        <f t="shared" si="18"/>
        <v>si</v>
      </c>
      <c r="O81" s="118"/>
      <c r="P81" s="117">
        <f t="shared" si="19"/>
        <v>0</v>
      </c>
      <c r="Q81" s="117">
        <f t="shared" si="20"/>
        <v>0</v>
      </c>
      <c r="R81" s="116"/>
      <c r="S81" s="113">
        <f t="shared" si="21"/>
        <v>-44496859.410000026</v>
      </c>
      <c r="T81" s="113">
        <f t="shared" si="22"/>
        <v>-32212691.309999913</v>
      </c>
      <c r="U81" s="113"/>
      <c r="V81" s="113"/>
      <c r="W81" s="115"/>
      <c r="X81" s="115"/>
    </row>
    <row r="82" spans="1:24">
      <c r="A82" s="126" t="s">
        <v>308</v>
      </c>
      <c r="B82" s="125"/>
      <c r="C82" s="333">
        <v>198419381</v>
      </c>
      <c r="D82" s="333">
        <f>+D83</f>
        <v>197905884.60000005</v>
      </c>
      <c r="E82" s="333">
        <f>+E83</f>
        <v>148604599.35000005</v>
      </c>
      <c r="F82" s="333">
        <f>+F83</f>
        <v>121364155.17000003</v>
      </c>
      <c r="G82" s="123"/>
      <c r="H82" s="324">
        <f t="shared" si="13"/>
        <v>61.324177103321965</v>
      </c>
      <c r="I82" s="324">
        <f t="shared" si="14"/>
        <v>81.669178276345178</v>
      </c>
      <c r="J82" s="114"/>
      <c r="K82" s="119">
        <f t="shared" si="15"/>
        <v>61.324177103321965</v>
      </c>
      <c r="L82" s="119">
        <f t="shared" si="16"/>
        <v>81.669178276345178</v>
      </c>
      <c r="M82" s="118" t="str">
        <f t="shared" si="17"/>
        <v>si</v>
      </c>
      <c r="N82" s="118" t="str">
        <f t="shared" si="18"/>
        <v>si</v>
      </c>
      <c r="O82" s="118"/>
      <c r="P82" s="117">
        <f t="shared" si="19"/>
        <v>0</v>
      </c>
      <c r="Q82" s="117">
        <f t="shared" si="20"/>
        <v>0</v>
      </c>
      <c r="R82" s="116"/>
      <c r="S82" s="113">
        <f t="shared" si="21"/>
        <v>-49301285.25</v>
      </c>
      <c r="T82" s="113">
        <f t="shared" si="22"/>
        <v>-27240444.180000022</v>
      </c>
      <c r="U82" s="113"/>
      <c r="V82" s="113"/>
      <c r="W82" s="115"/>
      <c r="X82" s="115"/>
    </row>
    <row r="83" spans="1:24">
      <c r="A83" s="130"/>
      <c r="B83" s="129" t="s">
        <v>453</v>
      </c>
      <c r="C83" s="334">
        <v>198419381</v>
      </c>
      <c r="D83" s="334">
        <v>197905884.60000005</v>
      </c>
      <c r="E83" s="334">
        <v>148604599.35000005</v>
      </c>
      <c r="F83" s="334">
        <v>121364155.17000003</v>
      </c>
      <c r="G83" s="127"/>
      <c r="H83" s="325">
        <f t="shared" si="13"/>
        <v>61.324177103321965</v>
      </c>
      <c r="I83" s="325">
        <f t="shared" si="14"/>
        <v>81.669178276345178</v>
      </c>
      <c r="J83" s="114"/>
      <c r="K83" s="119">
        <f t="shared" si="15"/>
        <v>61.324177103321965</v>
      </c>
      <c r="L83" s="119">
        <f t="shared" si="16"/>
        <v>81.669178276345178</v>
      </c>
      <c r="M83" s="118" t="str">
        <f t="shared" si="17"/>
        <v>si</v>
      </c>
      <c r="N83" s="118" t="str">
        <f t="shared" si="18"/>
        <v>si</v>
      </c>
      <c r="O83" s="118"/>
      <c r="P83" s="117">
        <f t="shared" si="19"/>
        <v>0</v>
      </c>
      <c r="Q83" s="117">
        <f t="shared" si="20"/>
        <v>0</v>
      </c>
      <c r="R83" s="116"/>
      <c r="S83" s="113">
        <f t="shared" si="21"/>
        <v>-49301285.25</v>
      </c>
      <c r="T83" s="113">
        <f t="shared" si="22"/>
        <v>-27240444.180000022</v>
      </c>
      <c r="U83" s="113"/>
      <c r="V83" s="113"/>
      <c r="W83" s="115"/>
      <c r="X83" s="115"/>
    </row>
    <row r="84" spans="1:24">
      <c r="A84" s="126" t="s">
        <v>452</v>
      </c>
      <c r="B84" s="125"/>
      <c r="C84" s="333">
        <v>8164192177</v>
      </c>
      <c r="D84" s="333">
        <f>SUM(D85:D88)</f>
        <v>12964906179</v>
      </c>
      <c r="E84" s="333">
        <f>SUM(E85:E88)</f>
        <v>8936671794.5300045</v>
      </c>
      <c r="F84" s="333">
        <f>SUM(F85:F88)</f>
        <v>8884431196.5300045</v>
      </c>
      <c r="G84" s="123"/>
      <c r="H84" s="324">
        <f t="shared" si="13"/>
        <v>68.52676813751745</v>
      </c>
      <c r="I84" s="324">
        <f t="shared" si="14"/>
        <v>99.415435643144292</v>
      </c>
      <c r="J84" s="114"/>
      <c r="K84" s="119">
        <f t="shared" si="15"/>
        <v>68.52676813751745</v>
      </c>
      <c r="L84" s="119">
        <f t="shared" si="16"/>
        <v>99.415435643144292</v>
      </c>
      <c r="M84" s="118" t="str">
        <f t="shared" si="17"/>
        <v>si</v>
      </c>
      <c r="N84" s="118" t="str">
        <f t="shared" si="18"/>
        <v>si</v>
      </c>
      <c r="O84" s="118"/>
      <c r="P84" s="117">
        <f t="shared" si="19"/>
        <v>0</v>
      </c>
      <c r="Q84" s="117">
        <f t="shared" si="20"/>
        <v>0</v>
      </c>
      <c r="R84" s="116"/>
      <c r="S84" s="113">
        <f t="shared" si="21"/>
        <v>-4028234384.4699955</v>
      </c>
      <c r="T84" s="113">
        <f t="shared" si="22"/>
        <v>-52240598</v>
      </c>
      <c r="U84" s="113"/>
      <c r="V84" s="113"/>
      <c r="W84" s="115"/>
      <c r="X84" s="115"/>
    </row>
    <row r="85" spans="1:24">
      <c r="A85" s="130"/>
      <c r="B85" s="135" t="s">
        <v>451</v>
      </c>
      <c r="C85" s="334">
        <v>0</v>
      </c>
      <c r="D85" s="334">
        <v>4177448633</v>
      </c>
      <c r="E85" s="334">
        <v>4177448633</v>
      </c>
      <c r="F85" s="334">
        <v>4177448633</v>
      </c>
      <c r="G85" s="128"/>
      <c r="H85" s="325">
        <f t="shared" si="13"/>
        <v>100</v>
      </c>
      <c r="I85" s="325">
        <f t="shared" si="14"/>
        <v>100</v>
      </c>
      <c r="J85" s="114"/>
      <c r="K85" s="119">
        <f t="shared" si="15"/>
        <v>100</v>
      </c>
      <c r="L85" s="119">
        <f t="shared" si="16"/>
        <v>100</v>
      </c>
      <c r="M85" s="118" t="str">
        <f t="shared" si="17"/>
        <v>si</v>
      </c>
      <c r="N85" s="118" t="str">
        <f t="shared" si="18"/>
        <v>si</v>
      </c>
      <c r="O85" s="118"/>
      <c r="P85" s="117">
        <f t="shared" si="19"/>
        <v>0</v>
      </c>
      <c r="Q85" s="117">
        <f t="shared" si="20"/>
        <v>0</v>
      </c>
      <c r="R85" s="116"/>
      <c r="S85" s="113">
        <f t="shared" si="21"/>
        <v>0</v>
      </c>
      <c r="T85" s="113">
        <f t="shared" si="22"/>
        <v>0</v>
      </c>
      <c r="U85" s="113"/>
      <c r="V85" s="113"/>
      <c r="W85" s="115"/>
      <c r="X85" s="115"/>
    </row>
    <row r="86" spans="1:24">
      <c r="A86" s="130"/>
      <c r="B86" s="129" t="s">
        <v>450</v>
      </c>
      <c r="C86" s="334">
        <v>957886249</v>
      </c>
      <c r="D86" s="334">
        <v>957886249</v>
      </c>
      <c r="E86" s="334">
        <v>634689907</v>
      </c>
      <c r="F86" s="334">
        <v>590949309</v>
      </c>
      <c r="G86" s="127"/>
      <c r="H86" s="325">
        <f t="shared" si="13"/>
        <v>61.69305693832964</v>
      </c>
      <c r="I86" s="325">
        <f t="shared" si="14"/>
        <v>93.108351414196974</v>
      </c>
      <c r="J86" s="114"/>
      <c r="K86" s="119">
        <f t="shared" si="15"/>
        <v>61.69305693832964</v>
      </c>
      <c r="L86" s="119">
        <f t="shared" si="16"/>
        <v>93.108351414196974</v>
      </c>
      <c r="M86" s="118" t="str">
        <f t="shared" si="17"/>
        <v>si</v>
      </c>
      <c r="N86" s="118" t="str">
        <f t="shared" si="18"/>
        <v>si</v>
      </c>
      <c r="O86" s="118"/>
      <c r="P86" s="117">
        <f t="shared" si="19"/>
        <v>0</v>
      </c>
      <c r="Q86" s="117">
        <f t="shared" si="20"/>
        <v>0</v>
      </c>
      <c r="R86" s="116"/>
      <c r="S86" s="113">
        <f t="shared" si="21"/>
        <v>-323196342</v>
      </c>
      <c r="T86" s="113">
        <f t="shared" si="22"/>
        <v>-43740598</v>
      </c>
      <c r="U86" s="113"/>
      <c r="V86" s="113"/>
      <c r="W86" s="115"/>
      <c r="X86" s="115"/>
    </row>
    <row r="87" spans="1:24">
      <c r="A87" s="130"/>
      <c r="B87" s="129" t="s">
        <v>449</v>
      </c>
      <c r="C87" s="334">
        <v>6439880736</v>
      </c>
      <c r="D87" s="334">
        <v>7049118674</v>
      </c>
      <c r="E87" s="334">
        <v>3623723580.530004</v>
      </c>
      <c r="F87" s="334">
        <v>3623723580.530004</v>
      </c>
      <c r="G87" s="127"/>
      <c r="H87" s="325">
        <f t="shared" si="13"/>
        <v>51.406760874884426</v>
      </c>
      <c r="I87" s="325">
        <f t="shared" si="14"/>
        <v>100</v>
      </c>
      <c r="J87" s="114"/>
      <c r="K87" s="119">
        <f t="shared" si="15"/>
        <v>51.406760874884426</v>
      </c>
      <c r="L87" s="119">
        <f t="shared" si="16"/>
        <v>100</v>
      </c>
      <c r="M87" s="118" t="str">
        <f t="shared" si="17"/>
        <v>si</v>
      </c>
      <c r="N87" s="118" t="str">
        <f t="shared" si="18"/>
        <v>si</v>
      </c>
      <c r="O87" s="118"/>
      <c r="P87" s="117">
        <f t="shared" si="19"/>
        <v>0</v>
      </c>
      <c r="Q87" s="117">
        <f t="shared" si="20"/>
        <v>0</v>
      </c>
      <c r="R87" s="116"/>
      <c r="S87" s="113">
        <f t="shared" si="21"/>
        <v>-3425395093.469996</v>
      </c>
      <c r="T87" s="113">
        <f t="shared" si="22"/>
        <v>0</v>
      </c>
      <c r="U87" s="113"/>
      <c r="V87" s="113"/>
      <c r="W87" s="115"/>
      <c r="X87" s="115"/>
    </row>
    <row r="88" spans="1:24">
      <c r="A88" s="130"/>
      <c r="B88" s="129" t="s">
        <v>448</v>
      </c>
      <c r="C88" s="334">
        <v>766425192</v>
      </c>
      <c r="D88" s="334">
        <v>780452623</v>
      </c>
      <c r="E88" s="334">
        <v>500809674</v>
      </c>
      <c r="F88" s="334">
        <v>492309674</v>
      </c>
      <c r="G88" s="127"/>
      <c r="H88" s="325">
        <f t="shared" si="13"/>
        <v>63.08002042553197</v>
      </c>
      <c r="I88" s="325">
        <f t="shared" si="14"/>
        <v>98.302748440917696</v>
      </c>
      <c r="J88" s="114"/>
      <c r="K88" s="119">
        <f t="shared" si="15"/>
        <v>63.08002042553197</v>
      </c>
      <c r="L88" s="119">
        <f t="shared" si="16"/>
        <v>98.302748440917696</v>
      </c>
      <c r="M88" s="118" t="str">
        <f t="shared" si="17"/>
        <v>si</v>
      </c>
      <c r="N88" s="118" t="str">
        <f t="shared" si="18"/>
        <v>si</v>
      </c>
      <c r="O88" s="118"/>
      <c r="P88" s="117">
        <f t="shared" si="19"/>
        <v>0</v>
      </c>
      <c r="Q88" s="117">
        <f t="shared" si="20"/>
        <v>0</v>
      </c>
      <c r="R88" s="116"/>
      <c r="S88" s="113">
        <f t="shared" si="21"/>
        <v>-279642949</v>
      </c>
      <c r="T88" s="113">
        <f t="shared" si="22"/>
        <v>-8500000</v>
      </c>
      <c r="U88" s="113"/>
      <c r="V88" s="113"/>
      <c r="W88" s="115"/>
      <c r="X88" s="115"/>
    </row>
    <row r="89" spans="1:24">
      <c r="A89" s="126" t="s">
        <v>447</v>
      </c>
      <c r="B89" s="125"/>
      <c r="C89" s="333">
        <v>30810460</v>
      </c>
      <c r="D89" s="333">
        <f>+D90</f>
        <v>29838481.669999994</v>
      </c>
      <c r="E89" s="333">
        <f>+E90</f>
        <v>22585058.520000003</v>
      </c>
      <c r="F89" s="333">
        <f>+F90</f>
        <v>20912092.23</v>
      </c>
      <c r="G89" s="123"/>
      <c r="H89" s="324">
        <f t="shared" si="13"/>
        <v>70.084304091871047</v>
      </c>
      <c r="I89" s="324">
        <f t="shared" si="14"/>
        <v>92.592597054736331</v>
      </c>
      <c r="J89" s="114"/>
      <c r="K89" s="119">
        <f t="shared" si="15"/>
        <v>70.084304091871047</v>
      </c>
      <c r="L89" s="119">
        <f t="shared" si="16"/>
        <v>92.592597054736331</v>
      </c>
      <c r="M89" s="118" t="str">
        <f t="shared" si="17"/>
        <v>si</v>
      </c>
      <c r="N89" s="118" t="str">
        <f t="shared" si="18"/>
        <v>si</v>
      </c>
      <c r="O89" s="118"/>
      <c r="P89" s="117">
        <f t="shared" si="19"/>
        <v>0</v>
      </c>
      <c r="Q89" s="117">
        <f t="shared" si="20"/>
        <v>0</v>
      </c>
      <c r="R89" s="116"/>
      <c r="S89" s="113">
        <f t="shared" si="21"/>
        <v>-7253423.1499999911</v>
      </c>
      <c r="T89" s="113">
        <f t="shared" si="22"/>
        <v>-1672966.2900000028</v>
      </c>
      <c r="U89" s="113"/>
      <c r="V89" s="113"/>
      <c r="W89" s="115"/>
      <c r="X89" s="115"/>
    </row>
    <row r="90" spans="1:24">
      <c r="A90" s="130"/>
      <c r="B90" s="129" t="s">
        <v>446</v>
      </c>
      <c r="C90" s="334">
        <v>30810460</v>
      </c>
      <c r="D90" s="334">
        <v>29838481.669999994</v>
      </c>
      <c r="E90" s="334">
        <v>22585058.520000003</v>
      </c>
      <c r="F90" s="334">
        <v>20912092.23</v>
      </c>
      <c r="G90" s="127"/>
      <c r="H90" s="325">
        <f t="shared" si="13"/>
        <v>70.084304091871047</v>
      </c>
      <c r="I90" s="325">
        <f t="shared" si="14"/>
        <v>92.592597054736331</v>
      </c>
      <c r="J90" s="114"/>
      <c r="K90" s="119">
        <f t="shared" si="15"/>
        <v>70.084304091871047</v>
      </c>
      <c r="L90" s="119">
        <f t="shared" si="16"/>
        <v>92.592597054736331</v>
      </c>
      <c r="M90" s="118" t="str">
        <f t="shared" si="17"/>
        <v>si</v>
      </c>
      <c r="N90" s="118" t="str">
        <f t="shared" si="18"/>
        <v>si</v>
      </c>
      <c r="O90" s="118"/>
      <c r="P90" s="117">
        <f t="shared" si="19"/>
        <v>0</v>
      </c>
      <c r="Q90" s="117">
        <f t="shared" si="20"/>
        <v>0</v>
      </c>
      <c r="R90" s="116"/>
      <c r="S90" s="113">
        <f t="shared" si="21"/>
        <v>-7253423.1499999911</v>
      </c>
      <c r="T90" s="113">
        <f t="shared" si="22"/>
        <v>-1672966.2900000028</v>
      </c>
      <c r="U90" s="113"/>
      <c r="V90" s="113"/>
      <c r="W90" s="115"/>
      <c r="X90" s="115"/>
    </row>
    <row r="91" spans="1:24">
      <c r="A91" s="134" t="s">
        <v>218</v>
      </c>
      <c r="B91" s="125"/>
      <c r="C91" s="333">
        <v>4886200000</v>
      </c>
      <c r="D91" s="333">
        <f>+D92</f>
        <v>0</v>
      </c>
      <c r="E91" s="333">
        <f>+E92</f>
        <v>0</v>
      </c>
      <c r="F91" s="333">
        <f>+F92</f>
        <v>0</v>
      </c>
      <c r="G91" s="124"/>
      <c r="H91" s="326" t="str">
        <f t="shared" si="13"/>
        <v>n.a</v>
      </c>
      <c r="I91" s="326" t="str">
        <f t="shared" si="14"/>
        <v>n.a</v>
      </c>
      <c r="J91" s="114"/>
      <c r="K91" s="119" t="str">
        <f t="shared" si="15"/>
        <v>n.a.</v>
      </c>
      <c r="L91" s="119" t="str">
        <f t="shared" si="16"/>
        <v>n.a.</v>
      </c>
      <c r="M91" s="118" t="str">
        <f t="shared" si="17"/>
        <v>no</v>
      </c>
      <c r="N91" s="118" t="str">
        <f t="shared" si="18"/>
        <v>no</v>
      </c>
      <c r="O91" s="118"/>
      <c r="P91" s="117" t="e">
        <f t="shared" si="19"/>
        <v>#DIV/0!</v>
      </c>
      <c r="Q91" s="117" t="e">
        <f t="shared" si="20"/>
        <v>#DIV/0!</v>
      </c>
      <c r="R91" s="116"/>
      <c r="S91" s="113">
        <f t="shared" si="21"/>
        <v>0</v>
      </c>
      <c r="T91" s="113">
        <f t="shared" si="22"/>
        <v>0</v>
      </c>
      <c r="U91" s="113"/>
      <c r="V91" s="113"/>
      <c r="W91" s="115"/>
      <c r="X91" s="115"/>
    </row>
    <row r="92" spans="1:24">
      <c r="A92" s="133"/>
      <c r="B92" s="132" t="s">
        <v>445</v>
      </c>
      <c r="C92" s="334">
        <v>4886200000</v>
      </c>
      <c r="D92" s="334">
        <v>0</v>
      </c>
      <c r="E92" s="334">
        <v>0</v>
      </c>
      <c r="F92" s="334">
        <v>0</v>
      </c>
      <c r="G92" s="127"/>
      <c r="H92" s="325" t="str">
        <f t="shared" si="13"/>
        <v>n.a</v>
      </c>
      <c r="I92" s="325" t="str">
        <f t="shared" si="14"/>
        <v>n.a</v>
      </c>
      <c r="J92" s="114"/>
      <c r="K92" s="119" t="str">
        <f t="shared" si="15"/>
        <v>n.a.</v>
      </c>
      <c r="L92" s="119" t="str">
        <f t="shared" si="16"/>
        <v>n.a.</v>
      </c>
      <c r="M92" s="118" t="str">
        <f t="shared" si="17"/>
        <v>no</v>
      </c>
      <c r="N92" s="118" t="str">
        <f t="shared" si="18"/>
        <v>no</v>
      </c>
      <c r="O92" s="118"/>
      <c r="P92" s="117" t="e">
        <f t="shared" si="19"/>
        <v>#DIV/0!</v>
      </c>
      <c r="Q92" s="117" t="e">
        <f t="shared" si="20"/>
        <v>#DIV/0!</v>
      </c>
      <c r="R92" s="116"/>
      <c r="S92" s="113">
        <f t="shared" si="21"/>
        <v>0</v>
      </c>
      <c r="T92" s="113">
        <f t="shared" si="22"/>
        <v>0</v>
      </c>
      <c r="U92" s="113"/>
      <c r="V92" s="113"/>
      <c r="W92" s="115"/>
      <c r="X92" s="115"/>
    </row>
    <row r="93" spans="1:24">
      <c r="A93" s="126" t="s">
        <v>273</v>
      </c>
      <c r="B93" s="125"/>
      <c r="C93" s="333">
        <v>37117775682.999992</v>
      </c>
      <c r="D93" s="333">
        <f>SUM(D94:D121)</f>
        <v>35353072520.060005</v>
      </c>
      <c r="E93" s="333">
        <f>SUM(E94:E121)</f>
        <v>28818838379.669994</v>
      </c>
      <c r="F93" s="333">
        <f>SUM(F94:F121)</f>
        <v>28693695424.769997</v>
      </c>
      <c r="G93" s="123"/>
      <c r="H93" s="324">
        <f t="shared" si="13"/>
        <v>81.163229613179027</v>
      </c>
      <c r="I93" s="324">
        <f t="shared" si="14"/>
        <v>99.565759892014668</v>
      </c>
      <c r="J93" s="114"/>
      <c r="K93" s="119">
        <f t="shared" si="15"/>
        <v>81.163229613179027</v>
      </c>
      <c r="L93" s="119">
        <f t="shared" si="16"/>
        <v>99.565759892014668</v>
      </c>
      <c r="M93" s="118" t="str">
        <f t="shared" si="17"/>
        <v>si</v>
      </c>
      <c r="N93" s="118" t="str">
        <f t="shared" si="18"/>
        <v>si</v>
      </c>
      <c r="O93" s="118"/>
      <c r="P93" s="117">
        <f t="shared" si="19"/>
        <v>0</v>
      </c>
      <c r="Q93" s="117">
        <f t="shared" si="20"/>
        <v>0</v>
      </c>
      <c r="R93" s="116"/>
      <c r="S93" s="113">
        <f t="shared" si="21"/>
        <v>-6534234140.3900108</v>
      </c>
      <c r="T93" s="113">
        <f t="shared" si="22"/>
        <v>-125142954.89999771</v>
      </c>
      <c r="U93" s="113"/>
      <c r="V93" s="113"/>
      <c r="W93" s="115"/>
      <c r="X93" s="115"/>
    </row>
    <row r="94" spans="1:24">
      <c r="A94" s="130"/>
      <c r="B94" s="130" t="s">
        <v>444</v>
      </c>
      <c r="C94" s="334">
        <v>75104134</v>
      </c>
      <c r="D94" s="334">
        <v>74621772.099999994</v>
      </c>
      <c r="E94" s="334">
        <v>60479038</v>
      </c>
      <c r="F94" s="334">
        <v>60101856</v>
      </c>
      <c r="G94" s="127"/>
      <c r="H94" s="325">
        <f t="shared" si="13"/>
        <v>80.541984341323356</v>
      </c>
      <c r="I94" s="325">
        <f t="shared" si="14"/>
        <v>99.376342593280015</v>
      </c>
      <c r="J94" s="114"/>
      <c r="K94" s="119">
        <f t="shared" si="15"/>
        <v>80.541984341323356</v>
      </c>
      <c r="L94" s="119">
        <f t="shared" si="16"/>
        <v>99.376342593280015</v>
      </c>
      <c r="M94" s="118" t="str">
        <f t="shared" si="17"/>
        <v>si</v>
      </c>
      <c r="N94" s="118" t="str">
        <f t="shared" si="18"/>
        <v>si</v>
      </c>
      <c r="O94" s="118"/>
      <c r="P94" s="117">
        <f t="shared" si="19"/>
        <v>0</v>
      </c>
      <c r="Q94" s="117">
        <f t="shared" si="20"/>
        <v>0</v>
      </c>
      <c r="R94" s="116"/>
      <c r="S94" s="113">
        <f t="shared" si="21"/>
        <v>-14142734.099999994</v>
      </c>
      <c r="T94" s="113">
        <f t="shared" si="22"/>
        <v>-377182</v>
      </c>
      <c r="U94" s="113"/>
      <c r="V94" s="113"/>
      <c r="W94" s="115"/>
      <c r="X94" s="115"/>
    </row>
    <row r="95" spans="1:24">
      <c r="A95" s="130"/>
      <c r="B95" s="129" t="s">
        <v>443</v>
      </c>
      <c r="C95" s="334">
        <v>253443886</v>
      </c>
      <c r="D95" s="334">
        <v>249065284.30000001</v>
      </c>
      <c r="E95" s="334">
        <v>192020890</v>
      </c>
      <c r="F95" s="334">
        <v>190862627.10000002</v>
      </c>
      <c r="G95" s="127"/>
      <c r="H95" s="325">
        <f t="shared" si="13"/>
        <v>76.631565750490267</v>
      </c>
      <c r="I95" s="325">
        <f t="shared" si="14"/>
        <v>99.396803701930565</v>
      </c>
      <c r="J95" s="114"/>
      <c r="K95" s="119">
        <f t="shared" si="15"/>
        <v>76.631565750490267</v>
      </c>
      <c r="L95" s="119">
        <f t="shared" si="16"/>
        <v>99.396803701930565</v>
      </c>
      <c r="M95" s="118" t="str">
        <f t="shared" si="17"/>
        <v>si</v>
      </c>
      <c r="N95" s="118" t="str">
        <f t="shared" si="18"/>
        <v>si</v>
      </c>
      <c r="O95" s="118"/>
      <c r="P95" s="117">
        <f t="shared" si="19"/>
        <v>0</v>
      </c>
      <c r="Q95" s="117">
        <f t="shared" si="20"/>
        <v>0</v>
      </c>
      <c r="R95" s="116"/>
      <c r="S95" s="113">
        <f t="shared" si="21"/>
        <v>-57044394.300000012</v>
      </c>
      <c r="T95" s="113">
        <f t="shared" si="22"/>
        <v>-1158262.8999999762</v>
      </c>
      <c r="U95" s="113"/>
      <c r="V95" s="113"/>
      <c r="W95" s="115"/>
      <c r="X95" s="115"/>
    </row>
    <row r="96" spans="1:24">
      <c r="A96" s="130"/>
      <c r="B96" s="129" t="s">
        <v>442</v>
      </c>
      <c r="C96" s="334">
        <v>228901313</v>
      </c>
      <c r="D96" s="334">
        <v>252030207.10000002</v>
      </c>
      <c r="E96" s="334">
        <v>195496736</v>
      </c>
      <c r="F96" s="334">
        <v>191937535.94999999</v>
      </c>
      <c r="G96" s="127"/>
      <c r="H96" s="325">
        <f t="shared" si="13"/>
        <v>76.156560024506675</v>
      </c>
      <c r="I96" s="325">
        <f t="shared" si="14"/>
        <v>98.179406918589166</v>
      </c>
      <c r="J96" s="114"/>
      <c r="K96" s="119">
        <f t="shared" si="15"/>
        <v>76.156560024506675</v>
      </c>
      <c r="L96" s="119">
        <f t="shared" si="16"/>
        <v>98.179406918589166</v>
      </c>
      <c r="M96" s="118" t="str">
        <f t="shared" si="17"/>
        <v>si</v>
      </c>
      <c r="N96" s="118" t="str">
        <f t="shared" si="18"/>
        <v>si</v>
      </c>
      <c r="O96" s="118"/>
      <c r="P96" s="117">
        <f t="shared" si="19"/>
        <v>0</v>
      </c>
      <c r="Q96" s="117">
        <f t="shared" si="20"/>
        <v>0</v>
      </c>
      <c r="R96" s="116"/>
      <c r="S96" s="113">
        <f t="shared" si="21"/>
        <v>-56533471.100000024</v>
      </c>
      <c r="T96" s="113">
        <f t="shared" si="22"/>
        <v>-3559200.0500000119</v>
      </c>
      <c r="U96" s="113"/>
      <c r="V96" s="113"/>
      <c r="W96" s="115"/>
      <c r="X96" s="115"/>
    </row>
    <row r="97" spans="1:24">
      <c r="A97" s="130"/>
      <c r="B97" s="130" t="s">
        <v>441</v>
      </c>
      <c r="C97" s="334">
        <v>289524739</v>
      </c>
      <c r="D97" s="334">
        <v>319196555.89999998</v>
      </c>
      <c r="E97" s="334">
        <v>242138738</v>
      </c>
      <c r="F97" s="334">
        <v>236126117.42000002</v>
      </c>
      <c r="G97" s="127"/>
      <c r="H97" s="325">
        <f t="shared" si="13"/>
        <v>73.975145738720059</v>
      </c>
      <c r="I97" s="325">
        <f t="shared" si="14"/>
        <v>97.516869613816198</v>
      </c>
      <c r="J97" s="114"/>
      <c r="K97" s="119">
        <f t="shared" si="15"/>
        <v>73.975145738720059</v>
      </c>
      <c r="L97" s="119">
        <f t="shared" si="16"/>
        <v>97.516869613816198</v>
      </c>
      <c r="M97" s="118" t="str">
        <f t="shared" si="17"/>
        <v>si</v>
      </c>
      <c r="N97" s="118" t="str">
        <f t="shared" si="18"/>
        <v>si</v>
      </c>
      <c r="O97" s="118"/>
      <c r="P97" s="117">
        <f t="shared" si="19"/>
        <v>0</v>
      </c>
      <c r="Q97" s="117">
        <f t="shared" si="20"/>
        <v>0</v>
      </c>
      <c r="R97" s="116"/>
      <c r="S97" s="113">
        <f t="shared" si="21"/>
        <v>-77057817.899999976</v>
      </c>
      <c r="T97" s="113">
        <f t="shared" si="22"/>
        <v>-6012620.5799999833</v>
      </c>
      <c r="U97" s="113"/>
      <c r="V97" s="113"/>
      <c r="W97" s="115"/>
      <c r="X97" s="115"/>
    </row>
    <row r="98" spans="1:24">
      <c r="A98" s="130"/>
      <c r="B98" s="130" t="s">
        <v>440</v>
      </c>
      <c r="C98" s="334">
        <v>233077239</v>
      </c>
      <c r="D98" s="334">
        <v>258973288.30000001</v>
      </c>
      <c r="E98" s="334">
        <v>207465726</v>
      </c>
      <c r="F98" s="334">
        <v>206780280</v>
      </c>
      <c r="G98" s="127"/>
      <c r="H98" s="325">
        <f t="shared" si="13"/>
        <v>79.846180800106865</v>
      </c>
      <c r="I98" s="325">
        <f t="shared" si="14"/>
        <v>99.669610005847417</v>
      </c>
      <c r="J98" s="114"/>
      <c r="K98" s="119">
        <f t="shared" si="15"/>
        <v>79.846180800106865</v>
      </c>
      <c r="L98" s="119">
        <f t="shared" si="16"/>
        <v>99.669610005847417</v>
      </c>
      <c r="M98" s="118" t="str">
        <f t="shared" si="17"/>
        <v>si</v>
      </c>
      <c r="N98" s="118" t="str">
        <f t="shared" si="18"/>
        <v>si</v>
      </c>
      <c r="O98" s="118"/>
      <c r="P98" s="117">
        <f t="shared" si="19"/>
        <v>0</v>
      </c>
      <c r="Q98" s="117">
        <f t="shared" si="20"/>
        <v>0</v>
      </c>
      <c r="R98" s="116"/>
      <c r="S98" s="113">
        <f t="shared" si="21"/>
        <v>-51507562.300000012</v>
      </c>
      <c r="T98" s="113">
        <f t="shared" si="22"/>
        <v>-685446</v>
      </c>
      <c r="U98" s="113"/>
      <c r="V98" s="113"/>
      <c r="W98" s="115"/>
      <c r="X98" s="115"/>
    </row>
    <row r="99" spans="1:24">
      <c r="A99" s="130"/>
      <c r="B99" s="130" t="s">
        <v>439</v>
      </c>
      <c r="C99" s="334">
        <v>201618173</v>
      </c>
      <c r="D99" s="334">
        <v>201618173</v>
      </c>
      <c r="E99" s="334">
        <v>163156072</v>
      </c>
      <c r="F99" s="334">
        <v>162672256.39000002</v>
      </c>
      <c r="G99" s="127"/>
      <c r="H99" s="325">
        <f t="shared" si="13"/>
        <v>80.683330262098949</v>
      </c>
      <c r="I99" s="325">
        <f t="shared" si="14"/>
        <v>99.703464539156116</v>
      </c>
      <c r="J99" s="114"/>
      <c r="K99" s="119">
        <f t="shared" si="15"/>
        <v>80.683330262098949</v>
      </c>
      <c r="L99" s="119">
        <f t="shared" si="16"/>
        <v>99.703464539156116</v>
      </c>
      <c r="M99" s="118" t="str">
        <f t="shared" si="17"/>
        <v>si</v>
      </c>
      <c r="N99" s="118" t="str">
        <f t="shared" si="18"/>
        <v>si</v>
      </c>
      <c r="O99" s="118"/>
      <c r="P99" s="117">
        <f t="shared" si="19"/>
        <v>0</v>
      </c>
      <c r="Q99" s="117">
        <f t="shared" si="20"/>
        <v>0</v>
      </c>
      <c r="R99" s="116"/>
      <c r="S99" s="113">
        <f t="shared" si="21"/>
        <v>-38462101</v>
      </c>
      <c r="T99" s="113">
        <f t="shared" si="22"/>
        <v>-483815.6099999845</v>
      </c>
      <c r="U99" s="113"/>
      <c r="V99" s="113"/>
      <c r="W99" s="115"/>
      <c r="X99" s="115"/>
    </row>
    <row r="100" spans="1:24">
      <c r="A100" s="130"/>
      <c r="B100" s="129" t="s">
        <v>438</v>
      </c>
      <c r="C100" s="334">
        <v>545673655</v>
      </c>
      <c r="D100" s="334">
        <v>448896853</v>
      </c>
      <c r="E100" s="334">
        <v>305750721</v>
      </c>
      <c r="F100" s="334">
        <v>303077908</v>
      </c>
      <c r="G100" s="127"/>
      <c r="H100" s="325">
        <f t="shared" si="13"/>
        <v>67.516157882265219</v>
      </c>
      <c r="I100" s="325">
        <f t="shared" si="14"/>
        <v>99.125819559391985</v>
      </c>
      <c r="J100" s="114"/>
      <c r="K100" s="119">
        <f t="shared" si="15"/>
        <v>67.516157882265219</v>
      </c>
      <c r="L100" s="119">
        <f t="shared" si="16"/>
        <v>99.125819559391985</v>
      </c>
      <c r="M100" s="118" t="str">
        <f t="shared" si="17"/>
        <v>si</v>
      </c>
      <c r="N100" s="118" t="str">
        <f t="shared" si="18"/>
        <v>si</v>
      </c>
      <c r="O100" s="118"/>
      <c r="P100" s="117">
        <f t="shared" si="19"/>
        <v>0</v>
      </c>
      <c r="Q100" s="117">
        <f t="shared" si="20"/>
        <v>0</v>
      </c>
      <c r="R100" s="116"/>
      <c r="S100" s="113">
        <f t="shared" si="21"/>
        <v>-143146132</v>
      </c>
      <c r="T100" s="113">
        <f t="shared" si="22"/>
        <v>-2672813</v>
      </c>
      <c r="U100" s="113"/>
      <c r="V100" s="113"/>
      <c r="W100" s="115"/>
      <c r="X100" s="115"/>
    </row>
    <row r="101" spans="1:24">
      <c r="A101" s="130"/>
      <c r="B101" s="129" t="s">
        <v>437</v>
      </c>
      <c r="C101" s="334">
        <v>452334402</v>
      </c>
      <c r="D101" s="334">
        <v>451236925.60000002</v>
      </c>
      <c r="E101" s="334">
        <v>339299193.85000002</v>
      </c>
      <c r="F101" s="334">
        <v>336612466.58000004</v>
      </c>
      <c r="G101" s="127"/>
      <c r="H101" s="325">
        <f t="shared" si="13"/>
        <v>74.597721835909965</v>
      </c>
      <c r="I101" s="325">
        <f t="shared" si="14"/>
        <v>99.208153948285599</v>
      </c>
      <c r="J101" s="114"/>
      <c r="K101" s="119">
        <f t="shared" si="15"/>
        <v>74.597721835909965</v>
      </c>
      <c r="L101" s="119">
        <f t="shared" si="16"/>
        <v>99.208153948285599</v>
      </c>
      <c r="M101" s="118" t="str">
        <f t="shared" si="17"/>
        <v>si</v>
      </c>
      <c r="N101" s="118" t="str">
        <f t="shared" si="18"/>
        <v>si</v>
      </c>
      <c r="O101" s="118"/>
      <c r="P101" s="117">
        <f t="shared" si="19"/>
        <v>0</v>
      </c>
      <c r="Q101" s="117">
        <f t="shared" si="20"/>
        <v>0</v>
      </c>
      <c r="R101" s="116"/>
      <c r="S101" s="113">
        <f t="shared" si="21"/>
        <v>-111937731.75</v>
      </c>
      <c r="T101" s="113">
        <f t="shared" si="22"/>
        <v>-2686727.2699999809</v>
      </c>
      <c r="U101" s="113"/>
      <c r="V101" s="113"/>
      <c r="W101" s="115"/>
      <c r="X101" s="115"/>
    </row>
    <row r="102" spans="1:24">
      <c r="A102" s="130"/>
      <c r="B102" s="129" t="s">
        <v>436</v>
      </c>
      <c r="C102" s="334">
        <v>273902382</v>
      </c>
      <c r="D102" s="334">
        <v>273831132.59999996</v>
      </c>
      <c r="E102" s="334">
        <v>202767686</v>
      </c>
      <c r="F102" s="334">
        <v>200928257.12</v>
      </c>
      <c r="G102" s="127"/>
      <c r="H102" s="325">
        <f t="shared" si="13"/>
        <v>73.376703084198553</v>
      </c>
      <c r="I102" s="325">
        <f t="shared" si="14"/>
        <v>99.092839240666791</v>
      </c>
      <c r="J102" s="114"/>
      <c r="K102" s="119">
        <f t="shared" si="15"/>
        <v>73.376703084198553</v>
      </c>
      <c r="L102" s="119">
        <f t="shared" si="16"/>
        <v>99.092839240666791</v>
      </c>
      <c r="M102" s="118" t="str">
        <f t="shared" si="17"/>
        <v>si</v>
      </c>
      <c r="N102" s="118" t="str">
        <f t="shared" si="18"/>
        <v>si</v>
      </c>
      <c r="O102" s="118"/>
      <c r="P102" s="117">
        <f t="shared" si="19"/>
        <v>0</v>
      </c>
      <c r="Q102" s="117">
        <f t="shared" si="20"/>
        <v>0</v>
      </c>
      <c r="R102" s="116"/>
      <c r="S102" s="113">
        <f t="shared" si="21"/>
        <v>-71063446.599999964</v>
      </c>
      <c r="T102" s="113">
        <f t="shared" si="22"/>
        <v>-1839428.8799999952</v>
      </c>
      <c r="U102" s="113"/>
      <c r="V102" s="113"/>
      <c r="W102" s="115"/>
      <c r="X102" s="115"/>
    </row>
    <row r="103" spans="1:24">
      <c r="A103" s="130"/>
      <c r="B103" s="129" t="s">
        <v>435</v>
      </c>
      <c r="C103" s="334">
        <v>215801414</v>
      </c>
      <c r="D103" s="334">
        <v>253917360.40000004</v>
      </c>
      <c r="E103" s="334">
        <v>201617656</v>
      </c>
      <c r="F103" s="334">
        <v>199899591.51999998</v>
      </c>
      <c r="G103" s="127"/>
      <c r="H103" s="325">
        <f t="shared" si="13"/>
        <v>78.726240381947491</v>
      </c>
      <c r="I103" s="325">
        <f t="shared" si="14"/>
        <v>99.14786010606133</v>
      </c>
      <c r="J103" s="114"/>
      <c r="K103" s="119">
        <f t="shared" si="15"/>
        <v>78.726240381947491</v>
      </c>
      <c r="L103" s="119">
        <f t="shared" si="16"/>
        <v>99.14786010606133</v>
      </c>
      <c r="M103" s="118" t="str">
        <f t="shared" si="17"/>
        <v>si</v>
      </c>
      <c r="N103" s="118" t="str">
        <f t="shared" si="18"/>
        <v>si</v>
      </c>
      <c r="O103" s="118"/>
      <c r="P103" s="117">
        <f t="shared" si="19"/>
        <v>0</v>
      </c>
      <c r="Q103" s="117">
        <f t="shared" si="20"/>
        <v>0</v>
      </c>
      <c r="R103" s="116"/>
      <c r="S103" s="113">
        <f t="shared" si="21"/>
        <v>-52299704.400000036</v>
      </c>
      <c r="T103" s="113">
        <f t="shared" si="22"/>
        <v>-1718064.4800000191</v>
      </c>
      <c r="U103" s="113"/>
      <c r="V103" s="113"/>
      <c r="W103" s="115"/>
      <c r="X103" s="115"/>
    </row>
    <row r="104" spans="1:24">
      <c r="A104" s="130"/>
      <c r="B104" s="129" t="s">
        <v>434</v>
      </c>
      <c r="C104" s="334">
        <v>243697400</v>
      </c>
      <c r="D104" s="334">
        <v>206705928</v>
      </c>
      <c r="E104" s="334">
        <v>155949300</v>
      </c>
      <c r="F104" s="334">
        <v>155042951.65000001</v>
      </c>
      <c r="G104" s="127"/>
      <c r="H104" s="325">
        <f t="shared" ref="H104:H125" si="23">IFERROR(+F104/D104*100,"n.a")</f>
        <v>75.006533750691474</v>
      </c>
      <c r="I104" s="325">
        <f t="shared" ref="I104:I125" si="24">IFERROR(+F104/E104*100,"n.a")</f>
        <v>99.418818583988525</v>
      </c>
      <c r="J104" s="114"/>
      <c r="K104" s="119">
        <f t="shared" si="15"/>
        <v>75.006533750691474</v>
      </c>
      <c r="L104" s="119">
        <f t="shared" si="16"/>
        <v>99.418818583988525</v>
      </c>
      <c r="M104" s="118" t="str">
        <f t="shared" si="17"/>
        <v>si</v>
      </c>
      <c r="N104" s="118" t="str">
        <f t="shared" si="18"/>
        <v>si</v>
      </c>
      <c r="O104" s="118"/>
      <c r="P104" s="117">
        <f t="shared" si="19"/>
        <v>0</v>
      </c>
      <c r="Q104" s="117">
        <f t="shared" si="20"/>
        <v>0</v>
      </c>
      <c r="R104" s="116"/>
      <c r="S104" s="113">
        <f t="shared" si="21"/>
        <v>-50756628</v>
      </c>
      <c r="T104" s="113">
        <f t="shared" si="22"/>
        <v>-906348.34999999404</v>
      </c>
      <c r="U104" s="113"/>
      <c r="V104" s="113"/>
      <c r="W104" s="115"/>
      <c r="X104" s="115"/>
    </row>
    <row r="105" spans="1:24">
      <c r="A105" s="130"/>
      <c r="B105" s="129" t="s">
        <v>433</v>
      </c>
      <c r="C105" s="334">
        <v>302139454</v>
      </c>
      <c r="D105" s="334">
        <v>301488411.75</v>
      </c>
      <c r="E105" s="334">
        <v>222780537.94999999</v>
      </c>
      <c r="F105" s="334">
        <v>215861997</v>
      </c>
      <c r="G105" s="127"/>
      <c r="H105" s="325">
        <f t="shared" si="23"/>
        <v>71.59877082738322</v>
      </c>
      <c r="I105" s="325">
        <f t="shared" si="24"/>
        <v>96.894458998230476</v>
      </c>
      <c r="J105" s="114"/>
      <c r="K105" s="119">
        <f t="shared" si="15"/>
        <v>71.59877082738322</v>
      </c>
      <c r="L105" s="119">
        <f t="shared" si="16"/>
        <v>96.894458998230476</v>
      </c>
      <c r="M105" s="118" t="str">
        <f t="shared" si="17"/>
        <v>si</v>
      </c>
      <c r="N105" s="118" t="str">
        <f t="shared" si="18"/>
        <v>si</v>
      </c>
      <c r="O105" s="118"/>
      <c r="P105" s="117">
        <f t="shared" si="19"/>
        <v>0</v>
      </c>
      <c r="Q105" s="117">
        <f t="shared" si="20"/>
        <v>0</v>
      </c>
      <c r="R105" s="116"/>
      <c r="S105" s="113">
        <f t="shared" si="21"/>
        <v>-78707873.800000012</v>
      </c>
      <c r="T105" s="113">
        <f t="shared" si="22"/>
        <v>-6918540.9499999881</v>
      </c>
      <c r="U105" s="113"/>
      <c r="V105" s="113"/>
      <c r="W105" s="115"/>
      <c r="X105" s="115"/>
    </row>
    <row r="106" spans="1:24">
      <c r="A106" s="130"/>
      <c r="B106" s="129" t="s">
        <v>432</v>
      </c>
      <c r="C106" s="334">
        <v>27142678974</v>
      </c>
      <c r="D106" s="334">
        <v>25463942042.739998</v>
      </c>
      <c r="E106" s="334">
        <v>21411427532</v>
      </c>
      <c r="F106" s="334">
        <v>21352425474.419994</v>
      </c>
      <c r="G106" s="127"/>
      <c r="H106" s="325">
        <f t="shared" si="23"/>
        <v>83.853573961882958</v>
      </c>
      <c r="I106" s="325">
        <f t="shared" si="24"/>
        <v>99.724436600540415</v>
      </c>
      <c r="J106" s="114"/>
      <c r="K106" s="119">
        <f t="shared" si="15"/>
        <v>83.853573961882958</v>
      </c>
      <c r="L106" s="119">
        <f t="shared" si="16"/>
        <v>99.724436600540415</v>
      </c>
      <c r="M106" s="118" t="str">
        <f t="shared" si="17"/>
        <v>si</v>
      </c>
      <c r="N106" s="118" t="str">
        <f t="shared" si="18"/>
        <v>si</v>
      </c>
      <c r="O106" s="118"/>
      <c r="P106" s="117">
        <f t="shared" si="19"/>
        <v>0</v>
      </c>
      <c r="Q106" s="117">
        <f t="shared" si="20"/>
        <v>0</v>
      </c>
      <c r="R106" s="116"/>
      <c r="S106" s="113">
        <f t="shared" si="21"/>
        <v>-4052514510.7399979</v>
      </c>
      <c r="T106" s="113">
        <f t="shared" si="22"/>
        <v>-59002057.580005646</v>
      </c>
      <c r="U106" s="113"/>
      <c r="V106" s="113"/>
      <c r="W106" s="115"/>
      <c r="X106" s="115"/>
    </row>
    <row r="107" spans="1:24">
      <c r="A107" s="130"/>
      <c r="B107" s="129" t="s">
        <v>431</v>
      </c>
      <c r="C107" s="334">
        <v>626363102</v>
      </c>
      <c r="D107" s="334">
        <v>625038520.95000005</v>
      </c>
      <c r="E107" s="334">
        <v>436575497.45000005</v>
      </c>
      <c r="F107" s="334">
        <v>436476111.89999998</v>
      </c>
      <c r="G107" s="127"/>
      <c r="H107" s="325">
        <f t="shared" si="23"/>
        <v>69.831873919802106</v>
      </c>
      <c r="I107" s="325">
        <f t="shared" si="24"/>
        <v>99.977235197444529</v>
      </c>
      <c r="J107" s="114"/>
      <c r="K107" s="119">
        <f t="shared" si="15"/>
        <v>69.831873919802106</v>
      </c>
      <c r="L107" s="119">
        <f t="shared" si="16"/>
        <v>99.977235197444529</v>
      </c>
      <c r="M107" s="118" t="str">
        <f t="shared" si="17"/>
        <v>si</v>
      </c>
      <c r="N107" s="118" t="str">
        <f t="shared" si="18"/>
        <v>si</v>
      </c>
      <c r="O107" s="118"/>
      <c r="P107" s="117">
        <f t="shared" si="19"/>
        <v>0</v>
      </c>
      <c r="Q107" s="117">
        <f t="shared" si="20"/>
        <v>0</v>
      </c>
      <c r="R107" s="116"/>
      <c r="S107" s="113">
        <f t="shared" si="21"/>
        <v>-188463023.5</v>
      </c>
      <c r="T107" s="113">
        <f t="shared" si="22"/>
        <v>-99385.550000071526</v>
      </c>
      <c r="U107" s="113"/>
      <c r="V107" s="113"/>
      <c r="W107" s="115"/>
      <c r="X107" s="115"/>
    </row>
    <row r="108" spans="1:24">
      <c r="A108" s="130"/>
      <c r="B108" s="129" t="s">
        <v>430</v>
      </c>
      <c r="C108" s="334">
        <v>990870817</v>
      </c>
      <c r="D108" s="334">
        <v>941833662</v>
      </c>
      <c r="E108" s="334">
        <v>663328517</v>
      </c>
      <c r="F108" s="334">
        <v>663328517</v>
      </c>
      <c r="G108" s="127"/>
      <c r="H108" s="325">
        <f t="shared" si="23"/>
        <v>70.429476431263922</v>
      </c>
      <c r="I108" s="325">
        <f t="shared" si="24"/>
        <v>100</v>
      </c>
      <c r="J108" s="114"/>
      <c r="K108" s="119">
        <f t="shared" si="15"/>
        <v>70.429476431263922</v>
      </c>
      <c r="L108" s="119">
        <f t="shared" si="16"/>
        <v>100</v>
      </c>
      <c r="M108" s="118" t="str">
        <f t="shared" si="17"/>
        <v>si</v>
      </c>
      <c r="N108" s="118" t="str">
        <f t="shared" si="18"/>
        <v>si</v>
      </c>
      <c r="O108" s="118"/>
      <c r="P108" s="117">
        <f t="shared" si="19"/>
        <v>0</v>
      </c>
      <c r="Q108" s="117">
        <f t="shared" si="20"/>
        <v>0</v>
      </c>
      <c r="R108" s="116"/>
      <c r="S108" s="113">
        <f t="shared" si="21"/>
        <v>-278505145</v>
      </c>
      <c r="T108" s="113">
        <f t="shared" si="22"/>
        <v>0</v>
      </c>
      <c r="U108" s="113"/>
      <c r="V108" s="113"/>
      <c r="W108" s="115"/>
      <c r="X108" s="115"/>
    </row>
    <row r="109" spans="1:24">
      <c r="A109" s="130"/>
      <c r="B109" s="129" t="s">
        <v>429</v>
      </c>
      <c r="C109" s="334">
        <v>353732033</v>
      </c>
      <c r="D109" s="334">
        <v>348812127.89999998</v>
      </c>
      <c r="E109" s="334">
        <v>254763053.59999999</v>
      </c>
      <c r="F109" s="334">
        <v>253043877.84999999</v>
      </c>
      <c r="G109" s="127"/>
      <c r="H109" s="325">
        <f t="shared" si="23"/>
        <v>72.544460931858552</v>
      </c>
      <c r="I109" s="325">
        <f t="shared" si="24"/>
        <v>99.325186393510862</v>
      </c>
      <c r="J109" s="114"/>
      <c r="K109" s="119">
        <f t="shared" si="15"/>
        <v>72.544460931858552</v>
      </c>
      <c r="L109" s="119">
        <f t="shared" si="16"/>
        <v>99.325186393510862</v>
      </c>
      <c r="M109" s="118" t="str">
        <f t="shared" si="17"/>
        <v>si</v>
      </c>
      <c r="N109" s="118" t="str">
        <f t="shared" si="18"/>
        <v>si</v>
      </c>
      <c r="O109" s="118"/>
      <c r="P109" s="117">
        <f t="shared" si="19"/>
        <v>0</v>
      </c>
      <c r="Q109" s="117">
        <f t="shared" si="20"/>
        <v>0</v>
      </c>
      <c r="R109" s="116"/>
      <c r="S109" s="113">
        <f t="shared" si="21"/>
        <v>-94049074.299999982</v>
      </c>
      <c r="T109" s="113">
        <f t="shared" si="22"/>
        <v>-1719175.75</v>
      </c>
      <c r="U109" s="113"/>
      <c r="V109" s="113"/>
      <c r="W109" s="115"/>
      <c r="X109" s="115"/>
    </row>
    <row r="110" spans="1:24">
      <c r="A110" s="130"/>
      <c r="B110" s="129" t="s">
        <v>428</v>
      </c>
      <c r="C110" s="334">
        <v>394204020</v>
      </c>
      <c r="D110" s="334">
        <v>383989252.95000005</v>
      </c>
      <c r="E110" s="334">
        <v>271179241.14999998</v>
      </c>
      <c r="F110" s="334">
        <v>271179241.14999998</v>
      </c>
      <c r="G110" s="127"/>
      <c r="H110" s="325">
        <f t="shared" si="23"/>
        <v>70.621570543098173</v>
      </c>
      <c r="I110" s="325">
        <f t="shared" si="24"/>
        <v>100</v>
      </c>
      <c r="J110" s="114"/>
      <c r="K110" s="119">
        <f t="shared" si="15"/>
        <v>70.621570543098173</v>
      </c>
      <c r="L110" s="119">
        <f t="shared" si="16"/>
        <v>100</v>
      </c>
      <c r="M110" s="118" t="str">
        <f t="shared" si="17"/>
        <v>si</v>
      </c>
      <c r="N110" s="118" t="str">
        <f t="shared" si="18"/>
        <v>si</v>
      </c>
      <c r="O110" s="118"/>
      <c r="P110" s="117">
        <f t="shared" si="19"/>
        <v>0</v>
      </c>
      <c r="Q110" s="117">
        <f t="shared" si="20"/>
        <v>0</v>
      </c>
      <c r="R110" s="116"/>
      <c r="S110" s="113">
        <f t="shared" si="21"/>
        <v>-112810011.80000007</v>
      </c>
      <c r="T110" s="113">
        <f t="shared" si="22"/>
        <v>0</v>
      </c>
      <c r="U110" s="113"/>
      <c r="V110" s="113"/>
      <c r="W110" s="115"/>
      <c r="X110" s="115"/>
    </row>
    <row r="111" spans="1:24">
      <c r="A111" s="130"/>
      <c r="B111" s="129" t="s">
        <v>427</v>
      </c>
      <c r="C111" s="334">
        <v>164710542</v>
      </c>
      <c r="D111" s="334">
        <v>158812378.89999998</v>
      </c>
      <c r="E111" s="334">
        <v>116285975</v>
      </c>
      <c r="F111" s="334">
        <v>115630560.25</v>
      </c>
      <c r="G111" s="127"/>
      <c r="H111" s="325">
        <f t="shared" si="23"/>
        <v>72.809538557954326</v>
      </c>
      <c r="I111" s="325">
        <f t="shared" si="24"/>
        <v>99.43637678576458</v>
      </c>
      <c r="J111" s="114"/>
      <c r="K111" s="119">
        <f t="shared" si="15"/>
        <v>72.809538557954326</v>
      </c>
      <c r="L111" s="119">
        <f t="shared" si="16"/>
        <v>99.43637678576458</v>
      </c>
      <c r="M111" s="118" t="str">
        <f t="shared" si="17"/>
        <v>si</v>
      </c>
      <c r="N111" s="118" t="str">
        <f t="shared" si="18"/>
        <v>si</v>
      </c>
      <c r="O111" s="118"/>
      <c r="P111" s="117">
        <f t="shared" si="19"/>
        <v>0</v>
      </c>
      <c r="Q111" s="117">
        <f t="shared" si="20"/>
        <v>0</v>
      </c>
      <c r="R111" s="116"/>
      <c r="S111" s="113">
        <f t="shared" si="21"/>
        <v>-42526403.899999976</v>
      </c>
      <c r="T111" s="113">
        <f t="shared" si="22"/>
        <v>-655414.75</v>
      </c>
      <c r="U111" s="113"/>
      <c r="V111" s="113"/>
      <c r="W111" s="115"/>
      <c r="X111" s="115"/>
    </row>
    <row r="112" spans="1:24">
      <c r="A112" s="130"/>
      <c r="B112" s="129" t="s">
        <v>426</v>
      </c>
      <c r="C112" s="334">
        <v>119811165</v>
      </c>
      <c r="D112" s="334">
        <v>117706116</v>
      </c>
      <c r="E112" s="334">
        <v>93362359</v>
      </c>
      <c r="F112" s="334">
        <v>92294471</v>
      </c>
      <c r="G112" s="127"/>
      <c r="H112" s="325">
        <f t="shared" si="23"/>
        <v>78.410939156296692</v>
      </c>
      <c r="I112" s="325">
        <f t="shared" si="24"/>
        <v>98.856189998369686</v>
      </c>
      <c r="J112" s="114"/>
      <c r="K112" s="119">
        <f t="shared" si="15"/>
        <v>78.410939156296692</v>
      </c>
      <c r="L112" s="119">
        <f t="shared" si="16"/>
        <v>98.856189998369686</v>
      </c>
      <c r="M112" s="118" t="str">
        <f t="shared" si="17"/>
        <v>si</v>
      </c>
      <c r="N112" s="118" t="str">
        <f t="shared" si="18"/>
        <v>si</v>
      </c>
      <c r="O112" s="118"/>
      <c r="P112" s="117">
        <f t="shared" si="19"/>
        <v>0</v>
      </c>
      <c r="Q112" s="117">
        <f t="shared" si="20"/>
        <v>0</v>
      </c>
      <c r="R112" s="116"/>
      <c r="S112" s="113">
        <f t="shared" si="21"/>
        <v>-24343757</v>
      </c>
      <c r="T112" s="113">
        <f t="shared" si="22"/>
        <v>-1067888</v>
      </c>
      <c r="U112" s="113"/>
      <c r="V112" s="113"/>
      <c r="W112" s="115"/>
      <c r="X112" s="115"/>
    </row>
    <row r="113" spans="1:24">
      <c r="A113" s="130"/>
      <c r="B113" s="129" t="s">
        <v>425</v>
      </c>
      <c r="C113" s="334">
        <v>974859538</v>
      </c>
      <c r="D113" s="334">
        <v>960848722</v>
      </c>
      <c r="E113" s="334">
        <v>750227222</v>
      </c>
      <c r="F113" s="334">
        <v>750227222</v>
      </c>
      <c r="G113" s="127"/>
      <c r="H113" s="325">
        <f t="shared" si="23"/>
        <v>78.07963988737032</v>
      </c>
      <c r="I113" s="325">
        <f t="shared" si="24"/>
        <v>100</v>
      </c>
      <c r="J113" s="114"/>
      <c r="K113" s="119">
        <f t="shared" si="15"/>
        <v>78.07963988737032</v>
      </c>
      <c r="L113" s="119">
        <f t="shared" si="16"/>
        <v>100</v>
      </c>
      <c r="M113" s="118" t="str">
        <f t="shared" si="17"/>
        <v>si</v>
      </c>
      <c r="N113" s="118" t="str">
        <f t="shared" si="18"/>
        <v>si</v>
      </c>
      <c r="O113" s="118"/>
      <c r="P113" s="117">
        <f t="shared" si="19"/>
        <v>0</v>
      </c>
      <c r="Q113" s="117">
        <f t="shared" si="20"/>
        <v>0</v>
      </c>
      <c r="R113" s="116"/>
      <c r="S113" s="113">
        <f t="shared" si="21"/>
        <v>-210621500</v>
      </c>
      <c r="T113" s="113">
        <f t="shared" si="22"/>
        <v>0</v>
      </c>
      <c r="U113" s="113"/>
      <c r="V113" s="113"/>
      <c r="W113" s="115"/>
      <c r="X113" s="115"/>
    </row>
    <row r="114" spans="1:24">
      <c r="A114" s="130"/>
      <c r="B114" s="129" t="s">
        <v>424</v>
      </c>
      <c r="C114" s="334">
        <v>203491460</v>
      </c>
      <c r="D114" s="334">
        <v>203491460</v>
      </c>
      <c r="E114" s="334">
        <v>170718990</v>
      </c>
      <c r="F114" s="334">
        <v>170718990</v>
      </c>
      <c r="G114" s="127"/>
      <c r="H114" s="325">
        <f t="shared" si="23"/>
        <v>83.894916278059043</v>
      </c>
      <c r="I114" s="325">
        <f t="shared" si="24"/>
        <v>100</v>
      </c>
      <c r="J114" s="114"/>
      <c r="K114" s="119">
        <f t="shared" si="15"/>
        <v>83.894916278059043</v>
      </c>
      <c r="L114" s="119">
        <f t="shared" si="16"/>
        <v>100</v>
      </c>
      <c r="M114" s="118" t="str">
        <f t="shared" si="17"/>
        <v>si</v>
      </c>
      <c r="N114" s="118" t="str">
        <f t="shared" si="18"/>
        <v>si</v>
      </c>
      <c r="O114" s="118"/>
      <c r="P114" s="117">
        <f t="shared" si="19"/>
        <v>0</v>
      </c>
      <c r="Q114" s="117">
        <f t="shared" si="20"/>
        <v>0</v>
      </c>
      <c r="R114" s="116"/>
      <c r="S114" s="113">
        <f t="shared" si="21"/>
        <v>-32772470</v>
      </c>
      <c r="T114" s="113">
        <f t="shared" si="22"/>
        <v>0</v>
      </c>
      <c r="U114" s="113"/>
      <c r="V114" s="113"/>
      <c r="W114" s="115"/>
      <c r="X114" s="115"/>
    </row>
    <row r="115" spans="1:24">
      <c r="A115" s="130"/>
      <c r="B115" s="129" t="s">
        <v>423</v>
      </c>
      <c r="C115" s="334">
        <v>329534913</v>
      </c>
      <c r="D115" s="334">
        <v>331014047.44999999</v>
      </c>
      <c r="E115" s="334">
        <v>240445857.34999999</v>
      </c>
      <c r="F115" s="334">
        <v>236445857.34999999</v>
      </c>
      <c r="G115" s="127"/>
      <c r="H115" s="325">
        <f t="shared" si="23"/>
        <v>71.430762280780655</v>
      </c>
      <c r="I115" s="325">
        <f t="shared" si="24"/>
        <v>98.336423823606381</v>
      </c>
      <c r="J115" s="114"/>
      <c r="K115" s="119">
        <f t="shared" si="15"/>
        <v>71.430762280780655</v>
      </c>
      <c r="L115" s="119">
        <f t="shared" si="16"/>
        <v>98.336423823606381</v>
      </c>
      <c r="M115" s="118" t="str">
        <f t="shared" si="17"/>
        <v>si</v>
      </c>
      <c r="N115" s="118" t="str">
        <f t="shared" si="18"/>
        <v>si</v>
      </c>
      <c r="O115" s="118"/>
      <c r="P115" s="117">
        <f t="shared" si="19"/>
        <v>0</v>
      </c>
      <c r="Q115" s="117">
        <f t="shared" si="20"/>
        <v>0</v>
      </c>
      <c r="R115" s="116"/>
      <c r="S115" s="113">
        <f t="shared" si="21"/>
        <v>-90568190.099999994</v>
      </c>
      <c r="T115" s="113">
        <f t="shared" si="22"/>
        <v>-4000000</v>
      </c>
      <c r="U115" s="113"/>
      <c r="V115" s="113"/>
      <c r="W115" s="115"/>
      <c r="X115" s="115"/>
    </row>
    <row r="116" spans="1:24">
      <c r="A116" s="130"/>
      <c r="B116" s="129" t="s">
        <v>422</v>
      </c>
      <c r="C116" s="334">
        <v>210415484</v>
      </c>
      <c r="D116" s="334">
        <v>243293822.69999999</v>
      </c>
      <c r="E116" s="334">
        <v>198560416</v>
      </c>
      <c r="F116" s="334">
        <v>197347046.57999998</v>
      </c>
      <c r="G116" s="127"/>
      <c r="H116" s="325">
        <f t="shared" si="23"/>
        <v>81.114696785106659</v>
      </c>
      <c r="I116" s="325">
        <f t="shared" si="24"/>
        <v>99.388916761737633</v>
      </c>
      <c r="J116" s="114"/>
      <c r="K116" s="119">
        <f t="shared" si="15"/>
        <v>81.114696785106659</v>
      </c>
      <c r="L116" s="119">
        <f t="shared" si="16"/>
        <v>99.388916761737633</v>
      </c>
      <c r="M116" s="118" t="str">
        <f t="shared" si="17"/>
        <v>si</v>
      </c>
      <c r="N116" s="118" t="str">
        <f t="shared" si="18"/>
        <v>si</v>
      </c>
      <c r="O116" s="118"/>
      <c r="P116" s="117">
        <f t="shared" si="19"/>
        <v>0</v>
      </c>
      <c r="Q116" s="117">
        <f t="shared" si="20"/>
        <v>0</v>
      </c>
      <c r="R116" s="116"/>
      <c r="S116" s="113">
        <f t="shared" si="21"/>
        <v>-44733406.699999988</v>
      </c>
      <c r="T116" s="113">
        <f t="shared" si="22"/>
        <v>-1213369.4200000167</v>
      </c>
      <c r="U116" s="113"/>
      <c r="V116" s="113"/>
      <c r="W116" s="115"/>
      <c r="X116" s="115"/>
    </row>
    <row r="117" spans="1:24">
      <c r="A117" s="130"/>
      <c r="B117" s="129" t="s">
        <v>421</v>
      </c>
      <c r="C117" s="334">
        <v>461788655</v>
      </c>
      <c r="D117" s="334">
        <v>441163636.67000002</v>
      </c>
      <c r="E117" s="334">
        <v>318435204.37</v>
      </c>
      <c r="F117" s="334">
        <v>297342496.25000006</v>
      </c>
      <c r="G117" s="127"/>
      <c r="H117" s="325">
        <f t="shared" si="23"/>
        <v>67.399593151966585</v>
      </c>
      <c r="I117" s="325">
        <f t="shared" si="24"/>
        <v>93.376138118355883</v>
      </c>
      <c r="J117" s="114"/>
      <c r="K117" s="119">
        <f t="shared" si="15"/>
        <v>67.399593151966585</v>
      </c>
      <c r="L117" s="119">
        <f t="shared" si="16"/>
        <v>93.376138118355883</v>
      </c>
      <c r="M117" s="118" t="str">
        <f t="shared" si="17"/>
        <v>si</v>
      </c>
      <c r="N117" s="118" t="str">
        <f t="shared" si="18"/>
        <v>si</v>
      </c>
      <c r="O117" s="118"/>
      <c r="P117" s="117">
        <f t="shared" si="19"/>
        <v>0</v>
      </c>
      <c r="Q117" s="117">
        <f t="shared" si="20"/>
        <v>0</v>
      </c>
      <c r="R117" s="116"/>
      <c r="S117" s="113">
        <f t="shared" si="21"/>
        <v>-122728432.30000001</v>
      </c>
      <c r="T117" s="113">
        <f t="shared" si="22"/>
        <v>-21092708.119999945</v>
      </c>
      <c r="U117" s="113"/>
      <c r="V117" s="113"/>
      <c r="W117" s="115"/>
      <c r="X117" s="115"/>
    </row>
    <row r="118" spans="1:24">
      <c r="A118" s="130"/>
      <c r="B118" s="129" t="s">
        <v>420</v>
      </c>
      <c r="C118" s="334">
        <v>222250027</v>
      </c>
      <c r="D118" s="334">
        <v>234182054.27999997</v>
      </c>
      <c r="E118" s="334">
        <v>193753839.27999997</v>
      </c>
      <c r="F118" s="334">
        <v>193257083.19999999</v>
      </c>
      <c r="G118" s="127"/>
      <c r="H118" s="325">
        <f t="shared" si="23"/>
        <v>82.524292390454477</v>
      </c>
      <c r="I118" s="325">
        <f t="shared" si="24"/>
        <v>99.743614845596881</v>
      </c>
      <c r="J118" s="114"/>
      <c r="K118" s="119">
        <f t="shared" si="15"/>
        <v>82.524292390454477</v>
      </c>
      <c r="L118" s="119">
        <f t="shared" si="16"/>
        <v>99.743614845596881</v>
      </c>
      <c r="M118" s="118" t="str">
        <f t="shared" si="17"/>
        <v>si</v>
      </c>
      <c r="N118" s="118" t="str">
        <f t="shared" si="18"/>
        <v>si</v>
      </c>
      <c r="O118" s="118"/>
      <c r="P118" s="117">
        <f t="shared" si="19"/>
        <v>0</v>
      </c>
      <c r="Q118" s="117">
        <f t="shared" si="20"/>
        <v>0</v>
      </c>
      <c r="R118" s="116"/>
      <c r="S118" s="113">
        <f t="shared" si="21"/>
        <v>-40428215</v>
      </c>
      <c r="T118" s="113">
        <f t="shared" si="22"/>
        <v>-496756.07999998331</v>
      </c>
      <c r="U118" s="113"/>
      <c r="V118" s="113"/>
      <c r="W118" s="115"/>
      <c r="X118" s="115"/>
    </row>
    <row r="119" spans="1:24">
      <c r="A119" s="130"/>
      <c r="B119" s="129" t="s">
        <v>419</v>
      </c>
      <c r="C119" s="334">
        <v>613125433</v>
      </c>
      <c r="D119" s="334">
        <v>612213828.12</v>
      </c>
      <c r="E119" s="334">
        <v>467777019.12</v>
      </c>
      <c r="F119" s="334">
        <v>467184143.97999996</v>
      </c>
      <c r="G119" s="127"/>
      <c r="H119" s="325">
        <f t="shared" si="23"/>
        <v>76.310616082397161</v>
      </c>
      <c r="I119" s="325">
        <f t="shared" si="24"/>
        <v>99.873256890405742</v>
      </c>
      <c r="J119" s="114"/>
      <c r="K119" s="119">
        <f t="shared" si="15"/>
        <v>76.310616082397161</v>
      </c>
      <c r="L119" s="119">
        <f t="shared" si="16"/>
        <v>99.873256890405742</v>
      </c>
      <c r="M119" s="118" t="str">
        <f t="shared" si="17"/>
        <v>si</v>
      </c>
      <c r="N119" s="118" t="str">
        <f t="shared" si="18"/>
        <v>si</v>
      </c>
      <c r="O119" s="118"/>
      <c r="P119" s="117">
        <f t="shared" si="19"/>
        <v>0</v>
      </c>
      <c r="Q119" s="117">
        <f t="shared" si="20"/>
        <v>0</v>
      </c>
      <c r="R119" s="116"/>
      <c r="S119" s="113">
        <f t="shared" si="21"/>
        <v>-144436809</v>
      </c>
      <c r="T119" s="113">
        <f t="shared" si="22"/>
        <v>-592875.1400000453</v>
      </c>
      <c r="U119" s="113"/>
      <c r="V119" s="113"/>
      <c r="W119" s="115"/>
      <c r="X119" s="115"/>
    </row>
    <row r="120" spans="1:24">
      <c r="A120" s="130"/>
      <c r="B120" s="130" t="s">
        <v>418</v>
      </c>
      <c r="C120" s="334">
        <v>574792453</v>
      </c>
      <c r="D120" s="334">
        <v>582275873.79999995</v>
      </c>
      <c r="E120" s="334">
        <v>441974371</v>
      </c>
      <c r="F120" s="334">
        <v>436553891.89999998</v>
      </c>
      <c r="G120" s="127"/>
      <c r="H120" s="325">
        <f t="shared" si="23"/>
        <v>74.973721485487388</v>
      </c>
      <c r="I120" s="325">
        <f t="shared" si="24"/>
        <v>98.773576149283087</v>
      </c>
      <c r="J120" s="114"/>
      <c r="K120" s="119">
        <f t="shared" si="15"/>
        <v>74.973721485487388</v>
      </c>
      <c r="L120" s="119">
        <f t="shared" si="16"/>
        <v>98.773576149283087</v>
      </c>
      <c r="M120" s="118" t="str">
        <f t="shared" si="17"/>
        <v>si</v>
      </c>
      <c r="N120" s="118" t="str">
        <f t="shared" si="18"/>
        <v>si</v>
      </c>
      <c r="O120" s="118"/>
      <c r="P120" s="117">
        <f t="shared" si="19"/>
        <v>0</v>
      </c>
      <c r="Q120" s="117">
        <f t="shared" si="20"/>
        <v>0</v>
      </c>
      <c r="R120" s="116"/>
      <c r="S120" s="113">
        <f t="shared" si="21"/>
        <v>-140301502.79999995</v>
      </c>
      <c r="T120" s="113">
        <f t="shared" si="22"/>
        <v>-5420479.1000000238</v>
      </c>
      <c r="U120" s="113"/>
      <c r="V120" s="113"/>
      <c r="W120" s="115"/>
      <c r="X120" s="115"/>
    </row>
    <row r="121" spans="1:24">
      <c r="A121" s="130"/>
      <c r="B121" s="129" t="s">
        <v>417</v>
      </c>
      <c r="C121" s="334">
        <v>419928876</v>
      </c>
      <c r="D121" s="334">
        <v>412873081.55000001</v>
      </c>
      <c r="E121" s="334">
        <v>301100990.54999995</v>
      </c>
      <c r="F121" s="334">
        <v>300336595.21000004</v>
      </c>
      <c r="G121" s="127"/>
      <c r="H121" s="325">
        <f t="shared" si="23"/>
        <v>72.743079806143413</v>
      </c>
      <c r="I121" s="325">
        <f t="shared" si="24"/>
        <v>99.746133236359128</v>
      </c>
      <c r="J121" s="114"/>
      <c r="K121" s="119">
        <f t="shared" si="15"/>
        <v>72.743079806143413</v>
      </c>
      <c r="L121" s="119">
        <f t="shared" si="16"/>
        <v>99.746133236359128</v>
      </c>
      <c r="M121" s="118" t="str">
        <f t="shared" si="17"/>
        <v>si</v>
      </c>
      <c r="N121" s="118" t="str">
        <f t="shared" si="18"/>
        <v>si</v>
      </c>
      <c r="O121" s="118"/>
      <c r="P121" s="117">
        <f t="shared" si="19"/>
        <v>0</v>
      </c>
      <c r="Q121" s="117">
        <f t="shared" si="20"/>
        <v>0</v>
      </c>
      <c r="R121" s="116"/>
      <c r="S121" s="113">
        <f t="shared" si="21"/>
        <v>-111772091.00000006</v>
      </c>
      <c r="T121" s="113">
        <f t="shared" si="22"/>
        <v>-764395.33999991417</v>
      </c>
      <c r="U121" s="113"/>
      <c r="V121" s="113"/>
      <c r="W121" s="115"/>
      <c r="X121" s="115"/>
    </row>
    <row r="122" spans="1:24" s="131" customFormat="1">
      <c r="A122" s="126" t="s">
        <v>416</v>
      </c>
      <c r="B122" s="125"/>
      <c r="C122" s="333">
        <v>549113710</v>
      </c>
      <c r="D122" s="333">
        <f>+D123</f>
        <v>537666824.96999991</v>
      </c>
      <c r="E122" s="333">
        <f>+E123</f>
        <v>396084984.87999976</v>
      </c>
      <c r="F122" s="333">
        <f>+F123</f>
        <v>502677807.8100006</v>
      </c>
      <c r="G122" s="123"/>
      <c r="H122" s="324">
        <f t="shared" si="23"/>
        <v>93.492435178244151</v>
      </c>
      <c r="I122" s="324">
        <f t="shared" si="24"/>
        <v>126.9116040746394</v>
      </c>
      <c r="J122" s="114"/>
      <c r="K122" s="119">
        <f t="shared" si="15"/>
        <v>93.492435178244151</v>
      </c>
      <c r="L122" s="119">
        <f t="shared" si="16"/>
        <v>126.9116040746394</v>
      </c>
      <c r="M122" s="118" t="str">
        <f t="shared" si="17"/>
        <v>si</v>
      </c>
      <c r="N122" s="118" t="str">
        <f t="shared" si="18"/>
        <v>si</v>
      </c>
      <c r="O122" s="118"/>
      <c r="P122" s="117">
        <f t="shared" si="19"/>
        <v>0</v>
      </c>
      <c r="Q122" s="117">
        <f t="shared" si="20"/>
        <v>0</v>
      </c>
      <c r="R122" s="116"/>
      <c r="S122" s="113">
        <f t="shared" si="21"/>
        <v>-141581840.09000015</v>
      </c>
      <c r="T122" s="113">
        <f t="shared" si="22"/>
        <v>106592822.93000084</v>
      </c>
      <c r="U122" s="113"/>
      <c r="V122" s="113"/>
      <c r="W122" s="115"/>
      <c r="X122" s="115"/>
    </row>
    <row r="123" spans="1:24">
      <c r="A123" s="130"/>
      <c r="B123" s="129" t="s">
        <v>415</v>
      </c>
      <c r="C123" s="334">
        <v>549113710</v>
      </c>
      <c r="D123" s="334">
        <v>537666824.96999991</v>
      </c>
      <c r="E123" s="334">
        <v>396084984.87999976</v>
      </c>
      <c r="F123" s="334">
        <v>502677807.8100006</v>
      </c>
      <c r="G123" s="127"/>
      <c r="H123" s="325">
        <f t="shared" si="23"/>
        <v>93.492435178244151</v>
      </c>
      <c r="I123" s="325">
        <f t="shared" si="24"/>
        <v>126.9116040746394</v>
      </c>
      <c r="J123" s="114"/>
      <c r="K123" s="119">
        <f t="shared" si="15"/>
        <v>93.492435178244151</v>
      </c>
      <c r="L123" s="119">
        <f t="shared" si="16"/>
        <v>126.9116040746394</v>
      </c>
      <c r="M123" s="118" t="str">
        <f t="shared" si="17"/>
        <v>si</v>
      </c>
      <c r="N123" s="118" t="str">
        <f t="shared" si="18"/>
        <v>si</v>
      </c>
      <c r="O123" s="118"/>
      <c r="P123" s="117">
        <f t="shared" si="19"/>
        <v>0</v>
      </c>
      <c r="Q123" s="117">
        <f t="shared" si="20"/>
        <v>0</v>
      </c>
      <c r="R123" s="116"/>
      <c r="S123" s="113">
        <f t="shared" si="21"/>
        <v>-141581840.09000015</v>
      </c>
      <c r="T123" s="113">
        <f t="shared" si="22"/>
        <v>106592822.93000084</v>
      </c>
      <c r="U123" s="113"/>
      <c r="V123" s="113"/>
      <c r="W123" s="115"/>
      <c r="X123" s="115"/>
    </row>
    <row r="124" spans="1:24">
      <c r="A124" s="126" t="s">
        <v>414</v>
      </c>
      <c r="B124" s="125"/>
      <c r="C124" s="333">
        <v>92661918</v>
      </c>
      <c r="D124" s="333">
        <f>+D125</f>
        <v>92320167</v>
      </c>
      <c r="E124" s="333">
        <f>+E125</f>
        <v>51510750</v>
      </c>
      <c r="F124" s="333">
        <f>+F125</f>
        <v>37492877</v>
      </c>
      <c r="G124" s="123"/>
      <c r="H124" s="324">
        <f t="shared" si="23"/>
        <v>40.611795037155858</v>
      </c>
      <c r="I124" s="324">
        <f t="shared" si="24"/>
        <v>72.786509612071271</v>
      </c>
      <c r="J124" s="114"/>
      <c r="K124" s="119">
        <f t="shared" si="15"/>
        <v>40.611795037155858</v>
      </c>
      <c r="L124" s="119">
        <f t="shared" si="16"/>
        <v>72.786509612071271</v>
      </c>
      <c r="M124" s="118" t="str">
        <f t="shared" si="17"/>
        <v>si</v>
      </c>
      <c r="N124" s="118" t="str">
        <f t="shared" si="18"/>
        <v>si</v>
      </c>
      <c r="O124" s="118"/>
      <c r="P124" s="117">
        <f t="shared" si="19"/>
        <v>0</v>
      </c>
      <c r="Q124" s="117">
        <f t="shared" si="20"/>
        <v>0</v>
      </c>
      <c r="R124" s="116"/>
      <c r="S124" s="113">
        <f t="shared" si="21"/>
        <v>-40809417</v>
      </c>
      <c r="T124" s="113">
        <f t="shared" si="22"/>
        <v>-14017873</v>
      </c>
      <c r="U124" s="113"/>
      <c r="V124" s="113"/>
      <c r="W124" s="115"/>
      <c r="X124" s="115"/>
    </row>
    <row r="125" spans="1:24" ht="13.5" thickBot="1">
      <c r="A125" s="122"/>
      <c r="B125" s="121" t="s">
        <v>413</v>
      </c>
      <c r="C125" s="335">
        <v>92661918</v>
      </c>
      <c r="D125" s="335">
        <v>92320167</v>
      </c>
      <c r="E125" s="335">
        <v>51510750</v>
      </c>
      <c r="F125" s="335">
        <v>37492877</v>
      </c>
      <c r="G125" s="120"/>
      <c r="H125" s="327">
        <f t="shared" si="23"/>
        <v>40.611795037155858</v>
      </c>
      <c r="I125" s="327">
        <f t="shared" si="24"/>
        <v>72.786509612071271</v>
      </c>
      <c r="J125" s="114"/>
      <c r="K125" s="119">
        <f t="shared" si="15"/>
        <v>40.611795037155858</v>
      </c>
      <c r="L125" s="119">
        <f t="shared" si="16"/>
        <v>72.786509612071271</v>
      </c>
      <c r="M125" s="118" t="str">
        <f t="shared" si="17"/>
        <v>si</v>
      </c>
      <c r="N125" s="118" t="str">
        <f t="shared" si="18"/>
        <v>si</v>
      </c>
      <c r="O125" s="118"/>
      <c r="P125" s="117">
        <f t="shared" si="19"/>
        <v>0</v>
      </c>
      <c r="Q125" s="117">
        <f t="shared" si="20"/>
        <v>0</v>
      </c>
      <c r="R125" s="116"/>
      <c r="S125" s="113">
        <f t="shared" si="21"/>
        <v>-40809417</v>
      </c>
      <c r="T125" s="113">
        <f t="shared" si="22"/>
        <v>-14017873</v>
      </c>
      <c r="U125" s="113"/>
      <c r="V125" s="113"/>
      <c r="W125" s="115"/>
      <c r="X125" s="115"/>
    </row>
    <row r="126" spans="1:24" s="111" customFormat="1" ht="18" customHeight="1">
      <c r="A126" s="387" t="s">
        <v>412</v>
      </c>
      <c r="B126" s="387"/>
      <c r="C126" s="387"/>
      <c r="D126" s="387"/>
      <c r="E126" s="387"/>
      <c r="F126" s="387"/>
      <c r="G126" s="387"/>
      <c r="H126" s="387"/>
      <c r="I126" s="387"/>
      <c r="J126" s="114"/>
      <c r="K126" s="110"/>
      <c r="L126" s="110"/>
    </row>
    <row r="127" spans="1:24" s="111" customFormat="1">
      <c r="A127" s="387" t="s">
        <v>15</v>
      </c>
      <c r="B127" s="387"/>
      <c r="C127" s="387"/>
      <c r="D127" s="387"/>
      <c r="E127" s="387"/>
      <c r="F127" s="387"/>
      <c r="G127" s="387"/>
      <c r="H127" s="387"/>
      <c r="I127" s="387"/>
      <c r="J127" s="114"/>
      <c r="K127" s="110"/>
      <c r="L127" s="110"/>
    </row>
    <row r="128" spans="1:24">
      <c r="A128" s="387" t="s">
        <v>16</v>
      </c>
      <c r="B128" s="387"/>
      <c r="C128" s="387"/>
      <c r="D128" s="387"/>
      <c r="E128" s="387"/>
      <c r="F128" s="387"/>
      <c r="G128" s="387"/>
      <c r="H128" s="387"/>
      <c r="I128" s="387"/>
    </row>
    <row r="129" spans="1:10">
      <c r="A129" s="387" t="s">
        <v>14</v>
      </c>
      <c r="B129" s="387"/>
      <c r="C129" s="387"/>
      <c r="D129" s="387"/>
      <c r="E129" s="387"/>
      <c r="F129" s="387"/>
      <c r="G129" s="387"/>
      <c r="H129" s="387"/>
      <c r="I129" s="387"/>
    </row>
    <row r="130" spans="1:10" ht="12.75" hidden="1" customHeight="1"/>
    <row r="131" spans="1:10" hidden="1">
      <c r="B131" s="112" t="s">
        <v>122</v>
      </c>
      <c r="C131" s="111" t="s">
        <v>123</v>
      </c>
      <c r="D131" s="110" t="s">
        <v>124</v>
      </c>
      <c r="E131" s="110" t="s">
        <v>125</v>
      </c>
      <c r="F131" s="110" t="s">
        <v>126</v>
      </c>
    </row>
    <row r="132" spans="1:10" hidden="1">
      <c r="B132" s="112">
        <v>4</v>
      </c>
      <c r="C132" s="111">
        <v>86697921</v>
      </c>
      <c r="D132" s="111">
        <v>88130371.73999998</v>
      </c>
      <c r="E132" s="111">
        <v>47177519.450000003</v>
      </c>
      <c r="F132" s="111">
        <v>45578145.450000003</v>
      </c>
      <c r="G132" s="111">
        <f>+C132-C9</f>
        <v>0</v>
      </c>
      <c r="H132" s="329">
        <f>+D132-D9</f>
        <v>0</v>
      </c>
      <c r="I132" s="329">
        <f>+E132-E9</f>
        <v>0</v>
      </c>
      <c r="J132" s="111">
        <f>+F132-F9</f>
        <v>0</v>
      </c>
    </row>
    <row r="133" spans="1:10" hidden="1">
      <c r="B133" s="112">
        <v>5</v>
      </c>
      <c r="C133" s="111">
        <v>5300000</v>
      </c>
      <c r="D133" s="110">
        <v>5300000</v>
      </c>
      <c r="E133" s="110">
        <v>3969000</v>
      </c>
      <c r="F133" s="110">
        <v>3969000</v>
      </c>
      <c r="G133" s="115">
        <f>+C133-C11</f>
        <v>0</v>
      </c>
      <c r="H133" s="330">
        <f>+D133-D11</f>
        <v>0</v>
      </c>
      <c r="I133" s="330">
        <f>+E133-E11</f>
        <v>0</v>
      </c>
      <c r="J133" s="115">
        <f>+F133-F11</f>
        <v>0</v>
      </c>
    </row>
    <row r="134" spans="1:10" hidden="1">
      <c r="B134" s="112">
        <v>8</v>
      </c>
      <c r="C134" s="111">
        <v>7008034825</v>
      </c>
      <c r="D134" s="110">
        <v>6829372860.79</v>
      </c>
      <c r="E134" s="110">
        <v>5372690237.9399967</v>
      </c>
      <c r="F134" s="110">
        <v>5314442623.619998</v>
      </c>
      <c r="G134" s="115">
        <f>+C134-C13</f>
        <v>0</v>
      </c>
      <c r="H134" s="330">
        <f>+D134-D13</f>
        <v>0</v>
      </c>
      <c r="I134" s="330">
        <f>+E134-E13</f>
        <v>0</v>
      </c>
      <c r="J134" s="115">
        <f>+F134-F13</f>
        <v>0</v>
      </c>
    </row>
    <row r="135" spans="1:10" hidden="1">
      <c r="B135" s="112">
        <v>9</v>
      </c>
      <c r="C135" s="111">
        <v>289949477</v>
      </c>
      <c r="D135" s="110">
        <v>257869211.65000004</v>
      </c>
      <c r="E135" s="110">
        <v>181775216.22000006</v>
      </c>
      <c r="F135" s="110">
        <v>178900381.70000008</v>
      </c>
      <c r="G135" s="115">
        <f>+C135-C20</f>
        <v>0</v>
      </c>
      <c r="H135" s="330">
        <f>+D135-D20</f>
        <v>0</v>
      </c>
      <c r="I135" s="330">
        <f>+E135-E20</f>
        <v>0</v>
      </c>
      <c r="J135" s="115">
        <f>+F135-F20</f>
        <v>0</v>
      </c>
    </row>
    <row r="136" spans="1:10" hidden="1">
      <c r="B136" s="112">
        <v>10</v>
      </c>
      <c r="C136" s="111">
        <v>2466855666</v>
      </c>
      <c r="D136" s="110">
        <v>2134709503.8899999</v>
      </c>
      <c r="E136" s="110">
        <v>1470011345.7199998</v>
      </c>
      <c r="F136" s="110">
        <v>1319353822.7900009</v>
      </c>
      <c r="G136" s="229">
        <f>+C23-C136</f>
        <v>0</v>
      </c>
      <c r="H136" s="331">
        <f>+D23-D136</f>
        <v>0</v>
      </c>
      <c r="I136" s="331">
        <f>+E23-E136</f>
        <v>0</v>
      </c>
      <c r="J136" s="229">
        <f>+F23-F136</f>
        <v>0</v>
      </c>
    </row>
    <row r="137" spans="1:10" hidden="1">
      <c r="B137" s="112">
        <v>11</v>
      </c>
      <c r="C137" s="111">
        <v>20099687955</v>
      </c>
      <c r="D137" s="110">
        <v>20319785683.800007</v>
      </c>
      <c r="E137" s="110">
        <v>15629378580.530001</v>
      </c>
      <c r="F137" s="110">
        <v>14919808568.649998</v>
      </c>
      <c r="G137" s="115">
        <f>+C137-C31</f>
        <v>0</v>
      </c>
      <c r="H137" s="330">
        <f>+D137-D31</f>
        <v>0</v>
      </c>
      <c r="I137" s="330">
        <f>+E137-E31</f>
        <v>0</v>
      </c>
      <c r="J137" s="115">
        <f>+F137-F31</f>
        <v>0</v>
      </c>
    </row>
    <row r="138" spans="1:10" hidden="1">
      <c r="B138" s="112">
        <v>12</v>
      </c>
      <c r="C138" s="111">
        <v>6218200830</v>
      </c>
      <c r="D138" s="110">
        <v>6079236100.9499979</v>
      </c>
      <c r="E138" s="110">
        <v>3655080988.4799986</v>
      </c>
      <c r="F138" s="110">
        <v>3468349714.4200001</v>
      </c>
      <c r="G138" s="115">
        <f>+C138-C46</f>
        <v>0</v>
      </c>
      <c r="H138" s="330">
        <f>+D138-D46</f>
        <v>0</v>
      </c>
      <c r="I138" s="330">
        <f>+E138-E46</f>
        <v>0</v>
      </c>
      <c r="J138" s="115">
        <f>+F138-F46</f>
        <v>0</v>
      </c>
    </row>
    <row r="139" spans="1:10" hidden="1">
      <c r="B139" s="112">
        <v>13</v>
      </c>
      <c r="C139" s="111">
        <v>15000000</v>
      </c>
      <c r="D139" s="110">
        <v>0</v>
      </c>
      <c r="E139" s="110">
        <v>0</v>
      </c>
      <c r="F139" s="110">
        <v>0</v>
      </c>
      <c r="G139" s="115">
        <f>+C139-C75</f>
        <v>0</v>
      </c>
      <c r="H139" s="330">
        <f>+D139-D75</f>
        <v>0</v>
      </c>
      <c r="I139" s="330">
        <f>+E139-E75</f>
        <v>0</v>
      </c>
      <c r="J139" s="115">
        <f>+F139-F75</f>
        <v>0</v>
      </c>
    </row>
    <row r="140" spans="1:10" hidden="1">
      <c r="B140" s="112">
        <v>16</v>
      </c>
      <c r="C140" s="111">
        <v>797978225</v>
      </c>
      <c r="D140" s="110">
        <v>787418428.63000023</v>
      </c>
      <c r="E140" s="110">
        <v>527184045.13000023</v>
      </c>
      <c r="F140" s="110">
        <v>492217324.80000049</v>
      </c>
      <c r="G140" s="115">
        <f>+C140-C77</f>
        <v>0</v>
      </c>
      <c r="H140" s="330">
        <f>+D140-D77</f>
        <v>0</v>
      </c>
      <c r="I140" s="330">
        <f>+E140-E77</f>
        <v>0</v>
      </c>
      <c r="J140" s="115">
        <f>+F140-F77</f>
        <v>0</v>
      </c>
    </row>
    <row r="141" spans="1:10" hidden="1">
      <c r="B141" s="112">
        <v>17</v>
      </c>
      <c r="C141" s="111">
        <v>198419381</v>
      </c>
      <c r="D141" s="110">
        <v>197905884.60000005</v>
      </c>
      <c r="E141" s="110">
        <v>148604599.35000005</v>
      </c>
      <c r="F141" s="110">
        <v>121364155.17000003</v>
      </c>
      <c r="G141" s="115">
        <f>+C141-C82</f>
        <v>0</v>
      </c>
      <c r="H141" s="330">
        <f>+D141-D82</f>
        <v>0</v>
      </c>
      <c r="I141" s="330">
        <f>+E141-E82</f>
        <v>0</v>
      </c>
      <c r="J141" s="115">
        <f>+F141-F82</f>
        <v>0</v>
      </c>
    </row>
    <row r="142" spans="1:10" hidden="1">
      <c r="B142" s="112">
        <v>18</v>
      </c>
      <c r="C142" s="111">
        <v>8164192177</v>
      </c>
      <c r="D142" s="110">
        <v>12964906179</v>
      </c>
      <c r="E142" s="110">
        <v>8936671794.5299911</v>
      </c>
      <c r="F142" s="110">
        <v>8884431196.5299911</v>
      </c>
      <c r="G142" s="115">
        <f>+C142-C84</f>
        <v>0</v>
      </c>
      <c r="H142" s="330">
        <f>+D142-D84</f>
        <v>0</v>
      </c>
      <c r="I142" s="330">
        <f>+E142-E84</f>
        <v>0</v>
      </c>
      <c r="J142" s="115">
        <f>+F142-F84</f>
        <v>0</v>
      </c>
    </row>
    <row r="143" spans="1:10" hidden="1">
      <c r="B143" s="112">
        <v>21</v>
      </c>
      <c r="C143" s="111">
        <v>30810460</v>
      </c>
      <c r="D143" s="110">
        <v>29838481.669999994</v>
      </c>
      <c r="E143" s="110">
        <v>22585058.520000003</v>
      </c>
      <c r="F143" s="110">
        <v>20912092.23</v>
      </c>
      <c r="G143" s="115">
        <f>+C143-C89</f>
        <v>0</v>
      </c>
      <c r="H143" s="330">
        <f>+D143-D89</f>
        <v>0</v>
      </c>
      <c r="I143" s="330">
        <f>+E143-E89</f>
        <v>0</v>
      </c>
      <c r="J143" s="115">
        <f>+F143-F89</f>
        <v>0</v>
      </c>
    </row>
    <row r="144" spans="1:10" hidden="1">
      <c r="B144" s="112">
        <v>23</v>
      </c>
      <c r="C144" s="111">
        <v>4886200000</v>
      </c>
      <c r="D144" s="110">
        <v>0</v>
      </c>
      <c r="E144" s="110">
        <v>0</v>
      </c>
      <c r="F144" s="110">
        <v>0</v>
      </c>
      <c r="G144" s="115">
        <f>+C144-C91</f>
        <v>0</v>
      </c>
      <c r="H144" s="330">
        <f>+D144-D91</f>
        <v>0</v>
      </c>
      <c r="I144" s="330">
        <f>+E144-E91</f>
        <v>0</v>
      </c>
      <c r="J144" s="115">
        <f>+F144-F91</f>
        <v>0</v>
      </c>
    </row>
    <row r="145" spans="2:10" hidden="1">
      <c r="B145" s="112">
        <v>38</v>
      </c>
      <c r="C145" s="111">
        <v>37117775683</v>
      </c>
      <c r="D145" s="110">
        <v>35353072520.059998</v>
      </c>
      <c r="E145" s="110">
        <v>28818838379.67001</v>
      </c>
      <c r="F145" s="110">
        <v>28693695424.770016</v>
      </c>
      <c r="G145" s="115">
        <f>+C145-C93</f>
        <v>0</v>
      </c>
      <c r="H145" s="330">
        <f>+D145-D93</f>
        <v>0</v>
      </c>
      <c r="I145" s="330">
        <f>+E145-E93</f>
        <v>0</v>
      </c>
      <c r="J145" s="115">
        <f>+F145-F93</f>
        <v>0</v>
      </c>
    </row>
    <row r="146" spans="2:10" hidden="1">
      <c r="B146" s="112">
        <v>51</v>
      </c>
      <c r="C146" s="111">
        <v>92661918</v>
      </c>
      <c r="D146" s="110">
        <v>92320167</v>
      </c>
      <c r="E146" s="110">
        <v>51510750</v>
      </c>
      <c r="F146" s="110">
        <v>37492877</v>
      </c>
      <c r="G146" s="229">
        <f>+C124-C146</f>
        <v>0</v>
      </c>
      <c r="H146" s="331">
        <f>+D124-D146</f>
        <v>0</v>
      </c>
      <c r="I146" s="331">
        <f>+E124-E146</f>
        <v>0</v>
      </c>
      <c r="J146" s="229">
        <f>+F124-F146</f>
        <v>0</v>
      </c>
    </row>
    <row r="147" spans="2:10" hidden="1">
      <c r="B147" s="112" t="s">
        <v>127</v>
      </c>
      <c r="C147" s="111">
        <v>87477764518</v>
      </c>
      <c r="D147" s="110">
        <v>85139865393.779999</v>
      </c>
      <c r="E147" s="110">
        <v>64865477515.539993</v>
      </c>
      <c r="F147" s="110">
        <v>63500515327.130005</v>
      </c>
      <c r="G147" s="115">
        <f>+C147-C8</f>
        <v>-549113710</v>
      </c>
      <c r="H147" s="330">
        <f>+D147-D8</f>
        <v>-537666824.97000122</v>
      </c>
      <c r="I147" s="330">
        <f>+E147-E8</f>
        <v>-396084984.87999725</v>
      </c>
      <c r="J147" s="115">
        <f>+F147-F8</f>
        <v>-502677807.80998993</v>
      </c>
    </row>
    <row r="148" spans="2:10" hidden="1">
      <c r="G148" s="115">
        <f>-G147-C122</f>
        <v>0</v>
      </c>
      <c r="H148" s="330">
        <f>-H147-D122</f>
        <v>1.3113021850585938E-6</v>
      </c>
      <c r="I148" s="330">
        <f>-I147-E122</f>
        <v>-2.5033950805664063E-6</v>
      </c>
      <c r="J148" s="115">
        <f>-J147-F122</f>
        <v>-1.0669231414794922E-5</v>
      </c>
    </row>
    <row r="149" spans="2:10" hidden="1"/>
    <row r="151" spans="2:10">
      <c r="E151" s="406"/>
      <c r="F151" s="406"/>
      <c r="G151" s="406"/>
      <c r="H151" s="406"/>
      <c r="I151" s="406"/>
    </row>
    <row r="152" spans="2:10">
      <c r="E152" s="406"/>
      <c r="F152" s="406"/>
      <c r="G152" s="406"/>
      <c r="H152" s="406"/>
      <c r="I152" s="406"/>
    </row>
    <row r="153" spans="2:10">
      <c r="E153" s="406"/>
      <c r="F153" s="406"/>
      <c r="G153" s="406"/>
      <c r="H153" s="406"/>
      <c r="I153" s="406"/>
    </row>
  </sheetData>
  <mergeCells count="14">
    <mergeCell ref="E151:I153"/>
    <mergeCell ref="A127:I127"/>
    <mergeCell ref="A128:I128"/>
    <mergeCell ref="A129:I129"/>
    <mergeCell ref="A1:B1"/>
    <mergeCell ref="A3:I3"/>
    <mergeCell ref="A4:A7"/>
    <mergeCell ref="B4:B7"/>
    <mergeCell ref="H4:I5"/>
    <mergeCell ref="C5:C6"/>
    <mergeCell ref="D5:D6"/>
    <mergeCell ref="E5:E6"/>
    <mergeCell ref="E4:F4"/>
    <mergeCell ref="A126:I126"/>
  </mergeCells>
  <conditionalFormatting sqref="U8:V125">
    <cfRule type="cellIs" dxfId="86" priority="23" operator="greaterThan">
      <formula>1</formula>
    </cfRule>
  </conditionalFormatting>
  <conditionalFormatting sqref="S8:T8">
    <cfRule type="cellIs" dxfId="85" priority="21" operator="greaterThan">
      <formula>0</formula>
    </cfRule>
    <cfRule type="cellIs" dxfId="84" priority="22" operator="greaterThan">
      <formula>1</formula>
    </cfRule>
  </conditionalFormatting>
  <conditionalFormatting sqref="P8:Q8">
    <cfRule type="cellIs" dxfId="83" priority="20" operator="greaterThan">
      <formula>0.1</formula>
    </cfRule>
  </conditionalFormatting>
  <conditionalFormatting sqref="S8:V8 U9:V125">
    <cfRule type="cellIs" dxfId="82" priority="18" operator="greaterThan">
      <formula>0.1</formula>
    </cfRule>
    <cfRule type="cellIs" dxfId="81" priority="19" operator="greaterThan">
      <formula>1</formula>
    </cfRule>
  </conditionalFormatting>
  <conditionalFormatting sqref="P8:Q8">
    <cfRule type="cellIs" dxfId="80" priority="16" operator="greaterThan">
      <formula>0.01</formula>
    </cfRule>
    <cfRule type="cellIs" dxfId="79" priority="17" operator="greaterThan">
      <formula>0.1</formula>
    </cfRule>
  </conditionalFormatting>
  <conditionalFormatting sqref="P9:Q125">
    <cfRule type="cellIs" dxfId="78" priority="9" operator="greaterThan">
      <formula>0.1</formula>
    </cfRule>
  </conditionalFormatting>
  <conditionalFormatting sqref="P9:Q125">
    <cfRule type="cellIs" dxfId="77" priority="5" operator="greaterThan">
      <formula>0.01</formula>
    </cfRule>
    <cfRule type="cellIs" dxfId="76" priority="6" operator="greaterThan">
      <formula>0.1</formula>
    </cfRule>
  </conditionalFormatting>
  <conditionalFormatting sqref="K8:L125">
    <cfRule type="expression" dxfId="75" priority="30">
      <formula>MATCH(K8,K$130:S$207,0)&gt;0</formula>
    </cfRule>
  </conditionalFormatting>
  <conditionalFormatting sqref="S9:T125">
    <cfRule type="cellIs" dxfId="74" priority="3" operator="greaterThan">
      <formula>0</formula>
    </cfRule>
    <cfRule type="cellIs" dxfId="73" priority="4" operator="greaterThan">
      <formula>1</formula>
    </cfRule>
  </conditionalFormatting>
  <conditionalFormatting sqref="S9:T125">
    <cfRule type="cellIs" dxfId="72" priority="1" operator="greaterThan">
      <formula>0.1</formula>
    </cfRule>
    <cfRule type="cellIs" dxfId="71" priority="2" operator="greaterThan">
      <formula>1</formula>
    </cfRule>
  </conditionalFormatting>
  <pageMargins left="0.19685039370078741" right="0.19685039370078741" top="0.39370078740157483" bottom="0.39370078740157483" header="0.39370078740157483" footer="0.39370078740157483"/>
  <pageSetup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88"/>
  <sheetViews>
    <sheetView showGridLines="0" zoomScale="130" zoomScaleNormal="130" workbookViewId="0">
      <selection sqref="A1:B1"/>
    </sheetView>
  </sheetViews>
  <sheetFormatPr baseColWidth="10" defaultRowHeight="9"/>
  <cols>
    <col min="1" max="1" width="4.7109375" style="232" customWidth="1"/>
    <col min="2" max="2" width="51.7109375" style="179" customWidth="1"/>
    <col min="3" max="3" width="13.7109375" style="53" customWidth="1"/>
    <col min="4" max="5" width="13.7109375" style="55" customWidth="1"/>
    <col min="6" max="6" width="13.7109375" style="54" customWidth="1"/>
    <col min="7" max="7" width="0.85546875" style="233" customWidth="1"/>
    <col min="8" max="8" width="12" style="234" customWidth="1"/>
    <col min="9" max="9" width="10.42578125" style="234" customWidth="1"/>
    <col min="10" max="10" width="1.85546875" style="179" customWidth="1"/>
    <col min="11" max="12" width="5.140625" style="41" hidden="1" customWidth="1"/>
    <col min="13" max="18" width="4" style="41" hidden="1" customWidth="1"/>
    <col min="19" max="20" width="13.5703125" style="41" hidden="1" customWidth="1"/>
    <col min="21" max="243" width="11.42578125" style="179"/>
    <col min="244" max="244" width="5.5703125" style="179" customWidth="1"/>
    <col min="245" max="245" width="5" style="179" customWidth="1"/>
    <col min="246" max="249" width="6.85546875" style="179" customWidth="1"/>
    <col min="250" max="250" width="5.5703125" style="179" customWidth="1"/>
    <col min="251" max="251" width="6.85546875" style="179" customWidth="1"/>
    <col min="252" max="252" width="16.140625" style="179" customWidth="1"/>
    <col min="253" max="253" width="13.85546875" style="179" customWidth="1"/>
    <col min="254" max="254" width="12.42578125" style="179" customWidth="1"/>
    <col min="255" max="255" width="13.5703125" style="179" customWidth="1"/>
    <col min="256" max="256" width="11.5703125" style="179" customWidth="1"/>
    <col min="257" max="257" width="13" style="179" customWidth="1"/>
    <col min="258" max="258" width="13.5703125" style="179" customWidth="1"/>
    <col min="259" max="259" width="9.7109375" style="179" customWidth="1"/>
    <col min="260" max="260" width="11.42578125" style="179" customWidth="1"/>
    <col min="261" max="261" width="2.140625" style="179" customWidth="1"/>
    <col min="262" max="499" width="11.42578125" style="179"/>
    <col min="500" max="500" width="5.5703125" style="179" customWidth="1"/>
    <col min="501" max="501" width="5" style="179" customWidth="1"/>
    <col min="502" max="505" width="6.85546875" style="179" customWidth="1"/>
    <col min="506" max="506" width="5.5703125" style="179" customWidth="1"/>
    <col min="507" max="507" width="6.85546875" style="179" customWidth="1"/>
    <col min="508" max="508" width="16.140625" style="179" customWidth="1"/>
    <col min="509" max="509" width="13.85546875" style="179" customWidth="1"/>
    <col min="510" max="510" width="12.42578125" style="179" customWidth="1"/>
    <col min="511" max="511" width="13.5703125" style="179" customWidth="1"/>
    <col min="512" max="512" width="11.5703125" style="179" customWidth="1"/>
    <col min="513" max="513" width="13" style="179" customWidth="1"/>
    <col min="514" max="514" width="13.5703125" style="179" customWidth="1"/>
    <col min="515" max="515" width="9.7109375" style="179" customWidth="1"/>
    <col min="516" max="516" width="11.42578125" style="179" customWidth="1"/>
    <col min="517" max="517" width="2.140625" style="179" customWidth="1"/>
    <col min="518" max="755" width="11.42578125" style="179"/>
    <col min="756" max="756" width="5.5703125" style="179" customWidth="1"/>
    <col min="757" max="757" width="5" style="179" customWidth="1"/>
    <col min="758" max="761" width="6.85546875" style="179" customWidth="1"/>
    <col min="762" max="762" width="5.5703125" style="179" customWidth="1"/>
    <col min="763" max="763" width="6.85546875" style="179" customWidth="1"/>
    <col min="764" max="764" width="16.140625" style="179" customWidth="1"/>
    <col min="765" max="765" width="13.85546875" style="179" customWidth="1"/>
    <col min="766" max="766" width="12.42578125" style="179" customWidth="1"/>
    <col min="767" max="767" width="13.5703125" style="179" customWidth="1"/>
    <col min="768" max="768" width="11.5703125" style="179" customWidth="1"/>
    <col min="769" max="769" width="13" style="179" customWidth="1"/>
    <col min="770" max="770" width="13.5703125" style="179" customWidth="1"/>
    <col min="771" max="771" width="9.7109375" style="179" customWidth="1"/>
    <col min="772" max="772" width="11.42578125" style="179" customWidth="1"/>
    <col min="773" max="773" width="2.140625" style="179" customWidth="1"/>
    <col min="774" max="1011" width="11.42578125" style="179"/>
    <col min="1012" max="1012" width="5.5703125" style="179" customWidth="1"/>
    <col min="1013" max="1013" width="5" style="179" customWidth="1"/>
    <col min="1014" max="1017" width="6.85546875" style="179" customWidth="1"/>
    <col min="1018" max="1018" width="5.5703125" style="179" customWidth="1"/>
    <col min="1019" max="1019" width="6.85546875" style="179" customWidth="1"/>
    <col min="1020" max="1020" width="16.140625" style="179" customWidth="1"/>
    <col min="1021" max="1021" width="13.85546875" style="179" customWidth="1"/>
    <col min="1022" max="1022" width="12.42578125" style="179" customWidth="1"/>
    <col min="1023" max="1023" width="13.5703125" style="179" customWidth="1"/>
    <col min="1024" max="1024" width="11.5703125" style="179" customWidth="1"/>
    <col min="1025" max="1025" width="13" style="179" customWidth="1"/>
    <col min="1026" max="1026" width="13.5703125" style="179" customWidth="1"/>
    <col min="1027" max="1027" width="9.7109375" style="179" customWidth="1"/>
    <col min="1028" max="1028" width="11.42578125" style="179" customWidth="1"/>
    <col min="1029" max="1029" width="2.140625" style="179" customWidth="1"/>
    <col min="1030" max="1267" width="11.42578125" style="179"/>
    <col min="1268" max="1268" width="5.5703125" style="179" customWidth="1"/>
    <col min="1269" max="1269" width="5" style="179" customWidth="1"/>
    <col min="1270" max="1273" width="6.85546875" style="179" customWidth="1"/>
    <col min="1274" max="1274" width="5.5703125" style="179" customWidth="1"/>
    <col min="1275" max="1275" width="6.85546875" style="179" customWidth="1"/>
    <col min="1276" max="1276" width="16.140625" style="179" customWidth="1"/>
    <col min="1277" max="1277" width="13.85546875" style="179" customWidth="1"/>
    <col min="1278" max="1278" width="12.42578125" style="179" customWidth="1"/>
    <col min="1279" max="1279" width="13.5703125" style="179" customWidth="1"/>
    <col min="1280" max="1280" width="11.5703125" style="179" customWidth="1"/>
    <col min="1281" max="1281" width="13" style="179" customWidth="1"/>
    <col min="1282" max="1282" width="13.5703125" style="179" customWidth="1"/>
    <col min="1283" max="1283" width="9.7109375" style="179" customWidth="1"/>
    <col min="1284" max="1284" width="11.42578125" style="179" customWidth="1"/>
    <col min="1285" max="1285" width="2.140625" style="179" customWidth="1"/>
    <col min="1286" max="1523" width="11.42578125" style="179"/>
    <col min="1524" max="1524" width="5.5703125" style="179" customWidth="1"/>
    <col min="1525" max="1525" width="5" style="179" customWidth="1"/>
    <col min="1526" max="1529" width="6.85546875" style="179" customWidth="1"/>
    <col min="1530" max="1530" width="5.5703125" style="179" customWidth="1"/>
    <col min="1531" max="1531" width="6.85546875" style="179" customWidth="1"/>
    <col min="1532" max="1532" width="16.140625" style="179" customWidth="1"/>
    <col min="1533" max="1533" width="13.85546875" style="179" customWidth="1"/>
    <col min="1534" max="1534" width="12.42578125" style="179" customWidth="1"/>
    <col min="1535" max="1535" width="13.5703125" style="179" customWidth="1"/>
    <col min="1536" max="1536" width="11.5703125" style="179" customWidth="1"/>
    <col min="1537" max="1537" width="13" style="179" customWidth="1"/>
    <col min="1538" max="1538" width="13.5703125" style="179" customWidth="1"/>
    <col min="1539" max="1539" width="9.7109375" style="179" customWidth="1"/>
    <col min="1540" max="1540" width="11.42578125" style="179" customWidth="1"/>
    <col min="1541" max="1541" width="2.140625" style="179" customWidth="1"/>
    <col min="1542" max="1779" width="11.42578125" style="179"/>
    <col min="1780" max="1780" width="5.5703125" style="179" customWidth="1"/>
    <col min="1781" max="1781" width="5" style="179" customWidth="1"/>
    <col min="1782" max="1785" width="6.85546875" style="179" customWidth="1"/>
    <col min="1786" max="1786" width="5.5703125" style="179" customWidth="1"/>
    <col min="1787" max="1787" width="6.85546875" style="179" customWidth="1"/>
    <col min="1788" max="1788" width="16.140625" style="179" customWidth="1"/>
    <col min="1789" max="1789" width="13.85546875" style="179" customWidth="1"/>
    <col min="1790" max="1790" width="12.42578125" style="179" customWidth="1"/>
    <col min="1791" max="1791" width="13.5703125" style="179" customWidth="1"/>
    <col min="1792" max="1792" width="11.5703125" style="179" customWidth="1"/>
    <col min="1793" max="1793" width="13" style="179" customWidth="1"/>
    <col min="1794" max="1794" width="13.5703125" style="179" customWidth="1"/>
    <col min="1795" max="1795" width="9.7109375" style="179" customWidth="1"/>
    <col min="1796" max="1796" width="11.42578125" style="179" customWidth="1"/>
    <col min="1797" max="1797" width="2.140625" style="179" customWidth="1"/>
    <col min="1798" max="2035" width="11.42578125" style="179"/>
    <col min="2036" max="2036" width="5.5703125" style="179" customWidth="1"/>
    <col min="2037" max="2037" width="5" style="179" customWidth="1"/>
    <col min="2038" max="2041" width="6.85546875" style="179" customWidth="1"/>
    <col min="2042" max="2042" width="5.5703125" style="179" customWidth="1"/>
    <col min="2043" max="2043" width="6.85546875" style="179" customWidth="1"/>
    <col min="2044" max="2044" width="16.140625" style="179" customWidth="1"/>
    <col min="2045" max="2045" width="13.85546875" style="179" customWidth="1"/>
    <col min="2046" max="2046" width="12.42578125" style="179" customWidth="1"/>
    <col min="2047" max="2047" width="13.5703125" style="179" customWidth="1"/>
    <col min="2048" max="2048" width="11.5703125" style="179" customWidth="1"/>
    <col min="2049" max="2049" width="13" style="179" customWidth="1"/>
    <col min="2050" max="2050" width="13.5703125" style="179" customWidth="1"/>
    <col min="2051" max="2051" width="9.7109375" style="179" customWidth="1"/>
    <col min="2052" max="2052" width="11.42578125" style="179" customWidth="1"/>
    <col min="2053" max="2053" width="2.140625" style="179" customWidth="1"/>
    <col min="2054" max="2291" width="11.42578125" style="179"/>
    <col min="2292" max="2292" width="5.5703125" style="179" customWidth="1"/>
    <col min="2293" max="2293" width="5" style="179" customWidth="1"/>
    <col min="2294" max="2297" width="6.85546875" style="179" customWidth="1"/>
    <col min="2298" max="2298" width="5.5703125" style="179" customWidth="1"/>
    <col min="2299" max="2299" width="6.85546875" style="179" customWidth="1"/>
    <col min="2300" max="2300" width="16.140625" style="179" customWidth="1"/>
    <col min="2301" max="2301" width="13.85546875" style="179" customWidth="1"/>
    <col min="2302" max="2302" width="12.42578125" style="179" customWidth="1"/>
    <col min="2303" max="2303" width="13.5703125" style="179" customWidth="1"/>
    <col min="2304" max="2304" width="11.5703125" style="179" customWidth="1"/>
    <col min="2305" max="2305" width="13" style="179" customWidth="1"/>
    <col min="2306" max="2306" width="13.5703125" style="179" customWidth="1"/>
    <col min="2307" max="2307" width="9.7109375" style="179" customWidth="1"/>
    <col min="2308" max="2308" width="11.42578125" style="179" customWidth="1"/>
    <col min="2309" max="2309" width="2.140625" style="179" customWidth="1"/>
    <col min="2310" max="2547" width="11.42578125" style="179"/>
    <col min="2548" max="2548" width="5.5703125" style="179" customWidth="1"/>
    <col min="2549" max="2549" width="5" style="179" customWidth="1"/>
    <col min="2550" max="2553" width="6.85546875" style="179" customWidth="1"/>
    <col min="2554" max="2554" width="5.5703125" style="179" customWidth="1"/>
    <col min="2555" max="2555" width="6.85546875" style="179" customWidth="1"/>
    <col min="2556" max="2556" width="16.140625" style="179" customWidth="1"/>
    <col min="2557" max="2557" width="13.85546875" style="179" customWidth="1"/>
    <col min="2558" max="2558" width="12.42578125" style="179" customWidth="1"/>
    <col min="2559" max="2559" width="13.5703125" style="179" customWidth="1"/>
    <col min="2560" max="2560" width="11.5703125" style="179" customWidth="1"/>
    <col min="2561" max="2561" width="13" style="179" customWidth="1"/>
    <col min="2562" max="2562" width="13.5703125" style="179" customWidth="1"/>
    <col min="2563" max="2563" width="9.7109375" style="179" customWidth="1"/>
    <col min="2564" max="2564" width="11.42578125" style="179" customWidth="1"/>
    <col min="2565" max="2565" width="2.140625" style="179" customWidth="1"/>
    <col min="2566" max="2803" width="11.42578125" style="179"/>
    <col min="2804" max="2804" width="5.5703125" style="179" customWidth="1"/>
    <col min="2805" max="2805" width="5" style="179" customWidth="1"/>
    <col min="2806" max="2809" width="6.85546875" style="179" customWidth="1"/>
    <col min="2810" max="2810" width="5.5703125" style="179" customWidth="1"/>
    <col min="2811" max="2811" width="6.85546875" style="179" customWidth="1"/>
    <col min="2812" max="2812" width="16.140625" style="179" customWidth="1"/>
    <col min="2813" max="2813" width="13.85546875" style="179" customWidth="1"/>
    <col min="2814" max="2814" width="12.42578125" style="179" customWidth="1"/>
    <col min="2815" max="2815" width="13.5703125" style="179" customWidth="1"/>
    <col min="2816" max="2816" width="11.5703125" style="179" customWidth="1"/>
    <col min="2817" max="2817" width="13" style="179" customWidth="1"/>
    <col min="2818" max="2818" width="13.5703125" style="179" customWidth="1"/>
    <col min="2819" max="2819" width="9.7109375" style="179" customWidth="1"/>
    <col min="2820" max="2820" width="11.42578125" style="179" customWidth="1"/>
    <col min="2821" max="2821" width="2.140625" style="179" customWidth="1"/>
    <col min="2822" max="3059" width="11.42578125" style="179"/>
    <col min="3060" max="3060" width="5.5703125" style="179" customWidth="1"/>
    <col min="3061" max="3061" width="5" style="179" customWidth="1"/>
    <col min="3062" max="3065" width="6.85546875" style="179" customWidth="1"/>
    <col min="3066" max="3066" width="5.5703125" style="179" customWidth="1"/>
    <col min="3067" max="3067" width="6.85546875" style="179" customWidth="1"/>
    <col min="3068" max="3068" width="16.140625" style="179" customWidth="1"/>
    <col min="3069" max="3069" width="13.85546875" style="179" customWidth="1"/>
    <col min="3070" max="3070" width="12.42578125" style="179" customWidth="1"/>
    <col min="3071" max="3071" width="13.5703125" style="179" customWidth="1"/>
    <col min="3072" max="3072" width="11.5703125" style="179" customWidth="1"/>
    <col min="3073" max="3073" width="13" style="179" customWidth="1"/>
    <col min="3074" max="3074" width="13.5703125" style="179" customWidth="1"/>
    <col min="3075" max="3075" width="9.7109375" style="179" customWidth="1"/>
    <col min="3076" max="3076" width="11.42578125" style="179" customWidth="1"/>
    <col min="3077" max="3077" width="2.140625" style="179" customWidth="1"/>
    <col min="3078" max="3315" width="11.42578125" style="179"/>
    <col min="3316" max="3316" width="5.5703125" style="179" customWidth="1"/>
    <col min="3317" max="3317" width="5" style="179" customWidth="1"/>
    <col min="3318" max="3321" width="6.85546875" style="179" customWidth="1"/>
    <col min="3322" max="3322" width="5.5703125" style="179" customWidth="1"/>
    <col min="3323" max="3323" width="6.85546875" style="179" customWidth="1"/>
    <col min="3324" max="3324" width="16.140625" style="179" customWidth="1"/>
    <col min="3325" max="3325" width="13.85546875" style="179" customWidth="1"/>
    <col min="3326" max="3326" width="12.42578125" style="179" customWidth="1"/>
    <col min="3327" max="3327" width="13.5703125" style="179" customWidth="1"/>
    <col min="3328" max="3328" width="11.5703125" style="179" customWidth="1"/>
    <col min="3329" max="3329" width="13" style="179" customWidth="1"/>
    <col min="3330" max="3330" width="13.5703125" style="179" customWidth="1"/>
    <col min="3331" max="3331" width="9.7109375" style="179" customWidth="1"/>
    <col min="3332" max="3332" width="11.42578125" style="179" customWidth="1"/>
    <col min="3333" max="3333" width="2.140625" style="179" customWidth="1"/>
    <col min="3334" max="3571" width="11.42578125" style="179"/>
    <col min="3572" max="3572" width="5.5703125" style="179" customWidth="1"/>
    <col min="3573" max="3573" width="5" style="179" customWidth="1"/>
    <col min="3574" max="3577" width="6.85546875" style="179" customWidth="1"/>
    <col min="3578" max="3578" width="5.5703125" style="179" customWidth="1"/>
    <col min="3579" max="3579" width="6.85546875" style="179" customWidth="1"/>
    <col min="3580" max="3580" width="16.140625" style="179" customWidth="1"/>
    <col min="3581" max="3581" width="13.85546875" style="179" customWidth="1"/>
    <col min="3582" max="3582" width="12.42578125" style="179" customWidth="1"/>
    <col min="3583" max="3583" width="13.5703125" style="179" customWidth="1"/>
    <col min="3584" max="3584" width="11.5703125" style="179" customWidth="1"/>
    <col min="3585" max="3585" width="13" style="179" customWidth="1"/>
    <col min="3586" max="3586" width="13.5703125" style="179" customWidth="1"/>
    <col min="3587" max="3587" width="9.7109375" style="179" customWidth="1"/>
    <col min="3588" max="3588" width="11.42578125" style="179" customWidth="1"/>
    <col min="3589" max="3589" width="2.140625" style="179" customWidth="1"/>
    <col min="3590" max="3827" width="11.42578125" style="179"/>
    <col min="3828" max="3828" width="5.5703125" style="179" customWidth="1"/>
    <col min="3829" max="3829" width="5" style="179" customWidth="1"/>
    <col min="3830" max="3833" width="6.85546875" style="179" customWidth="1"/>
    <col min="3834" max="3834" width="5.5703125" style="179" customWidth="1"/>
    <col min="3835" max="3835" width="6.85546875" style="179" customWidth="1"/>
    <col min="3836" max="3836" width="16.140625" style="179" customWidth="1"/>
    <col min="3837" max="3837" width="13.85546875" style="179" customWidth="1"/>
    <col min="3838" max="3838" width="12.42578125" style="179" customWidth="1"/>
    <col min="3839" max="3839" width="13.5703125" style="179" customWidth="1"/>
    <col min="3840" max="3840" width="11.5703125" style="179" customWidth="1"/>
    <col min="3841" max="3841" width="13" style="179" customWidth="1"/>
    <col min="3842" max="3842" width="13.5703125" style="179" customWidth="1"/>
    <col min="3843" max="3843" width="9.7109375" style="179" customWidth="1"/>
    <col min="3844" max="3844" width="11.42578125" style="179" customWidth="1"/>
    <col min="3845" max="3845" width="2.140625" style="179" customWidth="1"/>
    <col min="3846" max="4083" width="11.42578125" style="179"/>
    <col min="4084" max="4084" width="5.5703125" style="179" customWidth="1"/>
    <col min="4085" max="4085" width="5" style="179" customWidth="1"/>
    <col min="4086" max="4089" width="6.85546875" style="179" customWidth="1"/>
    <col min="4090" max="4090" width="5.5703125" style="179" customWidth="1"/>
    <col min="4091" max="4091" width="6.85546875" style="179" customWidth="1"/>
    <col min="4092" max="4092" width="16.140625" style="179" customWidth="1"/>
    <col min="4093" max="4093" width="13.85546875" style="179" customWidth="1"/>
    <col min="4094" max="4094" width="12.42578125" style="179" customWidth="1"/>
    <col min="4095" max="4095" width="13.5703125" style="179" customWidth="1"/>
    <col min="4096" max="4096" width="11.5703125" style="179" customWidth="1"/>
    <col min="4097" max="4097" width="13" style="179" customWidth="1"/>
    <col min="4098" max="4098" width="13.5703125" style="179" customWidth="1"/>
    <col min="4099" max="4099" width="9.7109375" style="179" customWidth="1"/>
    <col min="4100" max="4100" width="11.42578125" style="179" customWidth="1"/>
    <col min="4101" max="4101" width="2.140625" style="179" customWidth="1"/>
    <col min="4102" max="4339" width="11.42578125" style="179"/>
    <col min="4340" max="4340" width="5.5703125" style="179" customWidth="1"/>
    <col min="4341" max="4341" width="5" style="179" customWidth="1"/>
    <col min="4342" max="4345" width="6.85546875" style="179" customWidth="1"/>
    <col min="4346" max="4346" width="5.5703125" style="179" customWidth="1"/>
    <col min="4347" max="4347" width="6.85546875" style="179" customWidth="1"/>
    <col min="4348" max="4348" width="16.140625" style="179" customWidth="1"/>
    <col min="4349" max="4349" width="13.85546875" style="179" customWidth="1"/>
    <col min="4350" max="4350" width="12.42578125" style="179" customWidth="1"/>
    <col min="4351" max="4351" width="13.5703125" style="179" customWidth="1"/>
    <col min="4352" max="4352" width="11.5703125" style="179" customWidth="1"/>
    <col min="4353" max="4353" width="13" style="179" customWidth="1"/>
    <col min="4354" max="4354" width="13.5703125" style="179" customWidth="1"/>
    <col min="4355" max="4355" width="9.7109375" style="179" customWidth="1"/>
    <col min="4356" max="4356" width="11.42578125" style="179" customWidth="1"/>
    <col min="4357" max="4357" width="2.140625" style="179" customWidth="1"/>
    <col min="4358" max="4595" width="11.42578125" style="179"/>
    <col min="4596" max="4596" width="5.5703125" style="179" customWidth="1"/>
    <col min="4597" max="4597" width="5" style="179" customWidth="1"/>
    <col min="4598" max="4601" width="6.85546875" style="179" customWidth="1"/>
    <col min="4602" max="4602" width="5.5703125" style="179" customWidth="1"/>
    <col min="4603" max="4603" width="6.85546875" style="179" customWidth="1"/>
    <col min="4604" max="4604" width="16.140625" style="179" customWidth="1"/>
    <col min="4605" max="4605" width="13.85546875" style="179" customWidth="1"/>
    <col min="4606" max="4606" width="12.42578125" style="179" customWidth="1"/>
    <col min="4607" max="4607" width="13.5703125" style="179" customWidth="1"/>
    <col min="4608" max="4608" width="11.5703125" style="179" customWidth="1"/>
    <col min="4609" max="4609" width="13" style="179" customWidth="1"/>
    <col min="4610" max="4610" width="13.5703125" style="179" customWidth="1"/>
    <col min="4611" max="4611" width="9.7109375" style="179" customWidth="1"/>
    <col min="4612" max="4612" width="11.42578125" style="179" customWidth="1"/>
    <col min="4613" max="4613" width="2.140625" style="179" customWidth="1"/>
    <col min="4614" max="4851" width="11.42578125" style="179"/>
    <col min="4852" max="4852" width="5.5703125" style="179" customWidth="1"/>
    <col min="4853" max="4853" width="5" style="179" customWidth="1"/>
    <col min="4854" max="4857" width="6.85546875" style="179" customWidth="1"/>
    <col min="4858" max="4858" width="5.5703125" style="179" customWidth="1"/>
    <col min="4859" max="4859" width="6.85546875" style="179" customWidth="1"/>
    <col min="4860" max="4860" width="16.140625" style="179" customWidth="1"/>
    <col min="4861" max="4861" width="13.85546875" style="179" customWidth="1"/>
    <col min="4862" max="4862" width="12.42578125" style="179" customWidth="1"/>
    <col min="4863" max="4863" width="13.5703125" style="179" customWidth="1"/>
    <col min="4864" max="4864" width="11.5703125" style="179" customWidth="1"/>
    <col min="4865" max="4865" width="13" style="179" customWidth="1"/>
    <col min="4866" max="4866" width="13.5703125" style="179" customWidth="1"/>
    <col min="4867" max="4867" width="9.7109375" style="179" customWidth="1"/>
    <col min="4868" max="4868" width="11.42578125" style="179" customWidth="1"/>
    <col min="4869" max="4869" width="2.140625" style="179" customWidth="1"/>
    <col min="4870" max="5107" width="11.42578125" style="179"/>
    <col min="5108" max="5108" width="5.5703125" style="179" customWidth="1"/>
    <col min="5109" max="5109" width="5" style="179" customWidth="1"/>
    <col min="5110" max="5113" width="6.85546875" style="179" customWidth="1"/>
    <col min="5114" max="5114" width="5.5703125" style="179" customWidth="1"/>
    <col min="5115" max="5115" width="6.85546875" style="179" customWidth="1"/>
    <col min="5116" max="5116" width="16.140625" style="179" customWidth="1"/>
    <col min="5117" max="5117" width="13.85546875" style="179" customWidth="1"/>
    <col min="5118" max="5118" width="12.42578125" style="179" customWidth="1"/>
    <col min="5119" max="5119" width="13.5703125" style="179" customWidth="1"/>
    <col min="5120" max="5120" width="11.5703125" style="179" customWidth="1"/>
    <col min="5121" max="5121" width="13" style="179" customWidth="1"/>
    <col min="5122" max="5122" width="13.5703125" style="179" customWidth="1"/>
    <col min="5123" max="5123" width="9.7109375" style="179" customWidth="1"/>
    <col min="5124" max="5124" width="11.42578125" style="179" customWidth="1"/>
    <col min="5125" max="5125" width="2.140625" style="179" customWidth="1"/>
    <col min="5126" max="5363" width="11.42578125" style="179"/>
    <col min="5364" max="5364" width="5.5703125" style="179" customWidth="1"/>
    <col min="5365" max="5365" width="5" style="179" customWidth="1"/>
    <col min="5366" max="5369" width="6.85546875" style="179" customWidth="1"/>
    <col min="5370" max="5370" width="5.5703125" style="179" customWidth="1"/>
    <col min="5371" max="5371" width="6.85546875" style="179" customWidth="1"/>
    <col min="5372" max="5372" width="16.140625" style="179" customWidth="1"/>
    <col min="5373" max="5373" width="13.85546875" style="179" customWidth="1"/>
    <col min="5374" max="5374" width="12.42578125" style="179" customWidth="1"/>
    <col min="5375" max="5375" width="13.5703125" style="179" customWidth="1"/>
    <col min="5376" max="5376" width="11.5703125" style="179" customWidth="1"/>
    <col min="5377" max="5377" width="13" style="179" customWidth="1"/>
    <col min="5378" max="5378" width="13.5703125" style="179" customWidth="1"/>
    <col min="5379" max="5379" width="9.7109375" style="179" customWidth="1"/>
    <col min="5380" max="5380" width="11.42578125" style="179" customWidth="1"/>
    <col min="5381" max="5381" width="2.140625" style="179" customWidth="1"/>
    <col min="5382" max="5619" width="11.42578125" style="179"/>
    <col min="5620" max="5620" width="5.5703125" style="179" customWidth="1"/>
    <col min="5621" max="5621" width="5" style="179" customWidth="1"/>
    <col min="5622" max="5625" width="6.85546875" style="179" customWidth="1"/>
    <col min="5626" max="5626" width="5.5703125" style="179" customWidth="1"/>
    <col min="5627" max="5627" width="6.85546875" style="179" customWidth="1"/>
    <col min="5628" max="5628" width="16.140625" style="179" customWidth="1"/>
    <col min="5629" max="5629" width="13.85546875" style="179" customWidth="1"/>
    <col min="5630" max="5630" width="12.42578125" style="179" customWidth="1"/>
    <col min="5631" max="5631" width="13.5703125" style="179" customWidth="1"/>
    <col min="5632" max="5632" width="11.5703125" style="179" customWidth="1"/>
    <col min="5633" max="5633" width="13" style="179" customWidth="1"/>
    <col min="5634" max="5634" width="13.5703125" style="179" customWidth="1"/>
    <col min="5635" max="5635" width="9.7109375" style="179" customWidth="1"/>
    <col min="5636" max="5636" width="11.42578125" style="179" customWidth="1"/>
    <col min="5637" max="5637" width="2.140625" style="179" customWidth="1"/>
    <col min="5638" max="5875" width="11.42578125" style="179"/>
    <col min="5876" max="5876" width="5.5703125" style="179" customWidth="1"/>
    <col min="5877" max="5877" width="5" style="179" customWidth="1"/>
    <col min="5878" max="5881" width="6.85546875" style="179" customWidth="1"/>
    <col min="5882" max="5882" width="5.5703125" style="179" customWidth="1"/>
    <col min="5883" max="5883" width="6.85546875" style="179" customWidth="1"/>
    <col min="5884" max="5884" width="16.140625" style="179" customWidth="1"/>
    <col min="5885" max="5885" width="13.85546875" style="179" customWidth="1"/>
    <col min="5886" max="5886" width="12.42578125" style="179" customWidth="1"/>
    <col min="5887" max="5887" width="13.5703125" style="179" customWidth="1"/>
    <col min="5888" max="5888" width="11.5703125" style="179" customWidth="1"/>
    <col min="5889" max="5889" width="13" style="179" customWidth="1"/>
    <col min="5890" max="5890" width="13.5703125" style="179" customWidth="1"/>
    <col min="5891" max="5891" width="9.7109375" style="179" customWidth="1"/>
    <col min="5892" max="5892" width="11.42578125" style="179" customWidth="1"/>
    <col min="5893" max="5893" width="2.140625" style="179" customWidth="1"/>
    <col min="5894" max="6131" width="11.42578125" style="179"/>
    <col min="6132" max="6132" width="5.5703125" style="179" customWidth="1"/>
    <col min="6133" max="6133" width="5" style="179" customWidth="1"/>
    <col min="6134" max="6137" width="6.85546875" style="179" customWidth="1"/>
    <col min="6138" max="6138" width="5.5703125" style="179" customWidth="1"/>
    <col min="6139" max="6139" width="6.85546875" style="179" customWidth="1"/>
    <col min="6140" max="6140" width="16.140625" style="179" customWidth="1"/>
    <col min="6141" max="6141" width="13.85546875" style="179" customWidth="1"/>
    <col min="6142" max="6142" width="12.42578125" style="179" customWidth="1"/>
    <col min="6143" max="6143" width="13.5703125" style="179" customWidth="1"/>
    <col min="6144" max="6144" width="11.5703125" style="179" customWidth="1"/>
    <col min="6145" max="6145" width="13" style="179" customWidth="1"/>
    <col min="6146" max="6146" width="13.5703125" style="179" customWidth="1"/>
    <col min="6147" max="6147" width="9.7109375" style="179" customWidth="1"/>
    <col min="6148" max="6148" width="11.42578125" style="179" customWidth="1"/>
    <col min="6149" max="6149" width="2.140625" style="179" customWidth="1"/>
    <col min="6150" max="6387" width="11.42578125" style="179"/>
    <col min="6388" max="6388" width="5.5703125" style="179" customWidth="1"/>
    <col min="6389" max="6389" width="5" style="179" customWidth="1"/>
    <col min="6390" max="6393" width="6.85546875" style="179" customWidth="1"/>
    <col min="6394" max="6394" width="5.5703125" style="179" customWidth="1"/>
    <col min="6395" max="6395" width="6.85546875" style="179" customWidth="1"/>
    <col min="6396" max="6396" width="16.140625" style="179" customWidth="1"/>
    <col min="6397" max="6397" width="13.85546875" style="179" customWidth="1"/>
    <col min="6398" max="6398" width="12.42578125" style="179" customWidth="1"/>
    <col min="6399" max="6399" width="13.5703125" style="179" customWidth="1"/>
    <col min="6400" max="6400" width="11.5703125" style="179" customWidth="1"/>
    <col min="6401" max="6401" width="13" style="179" customWidth="1"/>
    <col min="6402" max="6402" width="13.5703125" style="179" customWidth="1"/>
    <col min="6403" max="6403" width="9.7109375" style="179" customWidth="1"/>
    <col min="6404" max="6404" width="11.42578125" style="179" customWidth="1"/>
    <col min="6405" max="6405" width="2.140625" style="179" customWidth="1"/>
    <col min="6406" max="6643" width="11.42578125" style="179"/>
    <col min="6644" max="6644" width="5.5703125" style="179" customWidth="1"/>
    <col min="6645" max="6645" width="5" style="179" customWidth="1"/>
    <col min="6646" max="6649" width="6.85546875" style="179" customWidth="1"/>
    <col min="6650" max="6650" width="5.5703125" style="179" customWidth="1"/>
    <col min="6651" max="6651" width="6.85546875" style="179" customWidth="1"/>
    <col min="6652" max="6652" width="16.140625" style="179" customWidth="1"/>
    <col min="6653" max="6653" width="13.85546875" style="179" customWidth="1"/>
    <col min="6654" max="6654" width="12.42578125" style="179" customWidth="1"/>
    <col min="6655" max="6655" width="13.5703125" style="179" customWidth="1"/>
    <col min="6656" max="6656" width="11.5703125" style="179" customWidth="1"/>
    <col min="6657" max="6657" width="13" style="179" customWidth="1"/>
    <col min="6658" max="6658" width="13.5703125" style="179" customWidth="1"/>
    <col min="6659" max="6659" width="9.7109375" style="179" customWidth="1"/>
    <col min="6660" max="6660" width="11.42578125" style="179" customWidth="1"/>
    <col min="6661" max="6661" width="2.140625" style="179" customWidth="1"/>
    <col min="6662" max="6899" width="11.42578125" style="179"/>
    <col min="6900" max="6900" width="5.5703125" style="179" customWidth="1"/>
    <col min="6901" max="6901" width="5" style="179" customWidth="1"/>
    <col min="6902" max="6905" width="6.85546875" style="179" customWidth="1"/>
    <col min="6906" max="6906" width="5.5703125" style="179" customWidth="1"/>
    <col min="6907" max="6907" width="6.85546875" style="179" customWidth="1"/>
    <col min="6908" max="6908" width="16.140625" style="179" customWidth="1"/>
    <col min="6909" max="6909" width="13.85546875" style="179" customWidth="1"/>
    <col min="6910" max="6910" width="12.42578125" style="179" customWidth="1"/>
    <col min="6911" max="6911" width="13.5703125" style="179" customWidth="1"/>
    <col min="6912" max="6912" width="11.5703125" style="179" customWidth="1"/>
    <col min="6913" max="6913" width="13" style="179" customWidth="1"/>
    <col min="6914" max="6914" width="13.5703125" style="179" customWidth="1"/>
    <col min="6915" max="6915" width="9.7109375" style="179" customWidth="1"/>
    <col min="6916" max="6916" width="11.42578125" style="179" customWidth="1"/>
    <col min="6917" max="6917" width="2.140625" style="179" customWidth="1"/>
    <col min="6918" max="7155" width="11.42578125" style="179"/>
    <col min="7156" max="7156" width="5.5703125" style="179" customWidth="1"/>
    <col min="7157" max="7157" width="5" style="179" customWidth="1"/>
    <col min="7158" max="7161" width="6.85546875" style="179" customWidth="1"/>
    <col min="7162" max="7162" width="5.5703125" style="179" customWidth="1"/>
    <col min="7163" max="7163" width="6.85546875" style="179" customWidth="1"/>
    <col min="7164" max="7164" width="16.140625" style="179" customWidth="1"/>
    <col min="7165" max="7165" width="13.85546875" style="179" customWidth="1"/>
    <col min="7166" max="7166" width="12.42578125" style="179" customWidth="1"/>
    <col min="7167" max="7167" width="13.5703125" style="179" customWidth="1"/>
    <col min="7168" max="7168" width="11.5703125" style="179" customWidth="1"/>
    <col min="7169" max="7169" width="13" style="179" customWidth="1"/>
    <col min="7170" max="7170" width="13.5703125" style="179" customWidth="1"/>
    <col min="7171" max="7171" width="9.7109375" style="179" customWidth="1"/>
    <col min="7172" max="7172" width="11.42578125" style="179" customWidth="1"/>
    <col min="7173" max="7173" width="2.140625" style="179" customWidth="1"/>
    <col min="7174" max="7411" width="11.42578125" style="179"/>
    <col min="7412" max="7412" width="5.5703125" style="179" customWidth="1"/>
    <col min="7413" max="7413" width="5" style="179" customWidth="1"/>
    <col min="7414" max="7417" width="6.85546875" style="179" customWidth="1"/>
    <col min="7418" max="7418" width="5.5703125" style="179" customWidth="1"/>
    <col min="7419" max="7419" width="6.85546875" style="179" customWidth="1"/>
    <col min="7420" max="7420" width="16.140625" style="179" customWidth="1"/>
    <col min="7421" max="7421" width="13.85546875" style="179" customWidth="1"/>
    <col min="7422" max="7422" width="12.42578125" style="179" customWidth="1"/>
    <col min="7423" max="7423" width="13.5703125" style="179" customWidth="1"/>
    <col min="7424" max="7424" width="11.5703125" style="179" customWidth="1"/>
    <col min="7425" max="7425" width="13" style="179" customWidth="1"/>
    <col min="7426" max="7426" width="13.5703125" style="179" customWidth="1"/>
    <col min="7427" max="7427" width="9.7109375" style="179" customWidth="1"/>
    <col min="7428" max="7428" width="11.42578125" style="179" customWidth="1"/>
    <col min="7429" max="7429" width="2.140625" style="179" customWidth="1"/>
    <col min="7430" max="7667" width="11.42578125" style="179"/>
    <col min="7668" max="7668" width="5.5703125" style="179" customWidth="1"/>
    <col min="7669" max="7669" width="5" style="179" customWidth="1"/>
    <col min="7670" max="7673" width="6.85546875" style="179" customWidth="1"/>
    <col min="7674" max="7674" width="5.5703125" style="179" customWidth="1"/>
    <col min="7675" max="7675" width="6.85546875" style="179" customWidth="1"/>
    <col min="7676" max="7676" width="16.140625" style="179" customWidth="1"/>
    <col min="7677" max="7677" width="13.85546875" style="179" customWidth="1"/>
    <col min="7678" max="7678" width="12.42578125" style="179" customWidth="1"/>
    <col min="7679" max="7679" width="13.5703125" style="179" customWidth="1"/>
    <col min="7680" max="7680" width="11.5703125" style="179" customWidth="1"/>
    <col min="7681" max="7681" width="13" style="179" customWidth="1"/>
    <col min="7682" max="7682" width="13.5703125" style="179" customWidth="1"/>
    <col min="7683" max="7683" width="9.7109375" style="179" customWidth="1"/>
    <col min="7684" max="7684" width="11.42578125" style="179" customWidth="1"/>
    <col min="7685" max="7685" width="2.140625" style="179" customWidth="1"/>
    <col min="7686" max="7923" width="11.42578125" style="179"/>
    <col min="7924" max="7924" width="5.5703125" style="179" customWidth="1"/>
    <col min="7925" max="7925" width="5" style="179" customWidth="1"/>
    <col min="7926" max="7929" width="6.85546875" style="179" customWidth="1"/>
    <col min="7930" max="7930" width="5.5703125" style="179" customWidth="1"/>
    <col min="7931" max="7931" width="6.85546875" style="179" customWidth="1"/>
    <col min="7932" max="7932" width="16.140625" style="179" customWidth="1"/>
    <col min="7933" max="7933" width="13.85546875" style="179" customWidth="1"/>
    <col min="7934" max="7934" width="12.42578125" style="179" customWidth="1"/>
    <col min="7935" max="7935" width="13.5703125" style="179" customWidth="1"/>
    <col min="7936" max="7936" width="11.5703125" style="179" customWidth="1"/>
    <col min="7937" max="7937" width="13" style="179" customWidth="1"/>
    <col min="7938" max="7938" width="13.5703125" style="179" customWidth="1"/>
    <col min="7939" max="7939" width="9.7109375" style="179" customWidth="1"/>
    <col min="7940" max="7940" width="11.42578125" style="179" customWidth="1"/>
    <col min="7941" max="7941" width="2.140625" style="179" customWidth="1"/>
    <col min="7942" max="8179" width="11.42578125" style="179"/>
    <col min="8180" max="8180" width="5.5703125" style="179" customWidth="1"/>
    <col min="8181" max="8181" width="5" style="179" customWidth="1"/>
    <col min="8182" max="8185" width="6.85546875" style="179" customWidth="1"/>
    <col min="8186" max="8186" width="5.5703125" style="179" customWidth="1"/>
    <col min="8187" max="8187" width="6.85546875" style="179" customWidth="1"/>
    <col min="8188" max="8188" width="16.140625" style="179" customWidth="1"/>
    <col min="8189" max="8189" width="13.85546875" style="179" customWidth="1"/>
    <col min="8190" max="8190" width="12.42578125" style="179" customWidth="1"/>
    <col min="8191" max="8191" width="13.5703125" style="179" customWidth="1"/>
    <col min="8192" max="8192" width="11.5703125" style="179" customWidth="1"/>
    <col min="8193" max="8193" width="13" style="179" customWidth="1"/>
    <col min="8194" max="8194" width="13.5703125" style="179" customWidth="1"/>
    <col min="8195" max="8195" width="9.7109375" style="179" customWidth="1"/>
    <col min="8196" max="8196" width="11.42578125" style="179" customWidth="1"/>
    <col min="8197" max="8197" width="2.140625" style="179" customWidth="1"/>
    <col min="8198" max="8435" width="11.42578125" style="179"/>
    <col min="8436" max="8436" width="5.5703125" style="179" customWidth="1"/>
    <col min="8437" max="8437" width="5" style="179" customWidth="1"/>
    <col min="8438" max="8441" width="6.85546875" style="179" customWidth="1"/>
    <col min="8442" max="8442" width="5.5703125" style="179" customWidth="1"/>
    <col min="8443" max="8443" width="6.85546875" style="179" customWidth="1"/>
    <col min="8444" max="8444" width="16.140625" style="179" customWidth="1"/>
    <col min="8445" max="8445" width="13.85546875" style="179" customWidth="1"/>
    <col min="8446" max="8446" width="12.42578125" style="179" customWidth="1"/>
    <col min="8447" max="8447" width="13.5703125" style="179" customWidth="1"/>
    <col min="8448" max="8448" width="11.5703125" style="179" customWidth="1"/>
    <col min="8449" max="8449" width="13" style="179" customWidth="1"/>
    <col min="8450" max="8450" width="13.5703125" style="179" customWidth="1"/>
    <col min="8451" max="8451" width="9.7109375" style="179" customWidth="1"/>
    <col min="8452" max="8452" width="11.42578125" style="179" customWidth="1"/>
    <col min="8453" max="8453" width="2.140625" style="179" customWidth="1"/>
    <col min="8454" max="8691" width="11.42578125" style="179"/>
    <col min="8692" max="8692" width="5.5703125" style="179" customWidth="1"/>
    <col min="8693" max="8693" width="5" style="179" customWidth="1"/>
    <col min="8694" max="8697" width="6.85546875" style="179" customWidth="1"/>
    <col min="8698" max="8698" width="5.5703125" style="179" customWidth="1"/>
    <col min="8699" max="8699" width="6.85546875" style="179" customWidth="1"/>
    <col min="8700" max="8700" width="16.140625" style="179" customWidth="1"/>
    <col min="8701" max="8701" width="13.85546875" style="179" customWidth="1"/>
    <col min="8702" max="8702" width="12.42578125" style="179" customWidth="1"/>
    <col min="8703" max="8703" width="13.5703125" style="179" customWidth="1"/>
    <col min="8704" max="8704" width="11.5703125" style="179" customWidth="1"/>
    <col min="8705" max="8705" width="13" style="179" customWidth="1"/>
    <col min="8706" max="8706" width="13.5703125" style="179" customWidth="1"/>
    <col min="8707" max="8707" width="9.7109375" style="179" customWidth="1"/>
    <col min="8708" max="8708" width="11.42578125" style="179" customWidth="1"/>
    <col min="8709" max="8709" width="2.140625" style="179" customWidth="1"/>
    <col min="8710" max="8947" width="11.42578125" style="179"/>
    <col min="8948" max="8948" width="5.5703125" style="179" customWidth="1"/>
    <col min="8949" max="8949" width="5" style="179" customWidth="1"/>
    <col min="8950" max="8953" width="6.85546875" style="179" customWidth="1"/>
    <col min="8954" max="8954" width="5.5703125" style="179" customWidth="1"/>
    <col min="8955" max="8955" width="6.85546875" style="179" customWidth="1"/>
    <col min="8956" max="8956" width="16.140625" style="179" customWidth="1"/>
    <col min="8957" max="8957" width="13.85546875" style="179" customWidth="1"/>
    <col min="8958" max="8958" width="12.42578125" style="179" customWidth="1"/>
    <col min="8959" max="8959" width="13.5703125" style="179" customWidth="1"/>
    <col min="8960" max="8960" width="11.5703125" style="179" customWidth="1"/>
    <col min="8961" max="8961" width="13" style="179" customWidth="1"/>
    <col min="8962" max="8962" width="13.5703125" style="179" customWidth="1"/>
    <col min="8963" max="8963" width="9.7109375" style="179" customWidth="1"/>
    <col min="8964" max="8964" width="11.42578125" style="179" customWidth="1"/>
    <col min="8965" max="8965" width="2.140625" style="179" customWidth="1"/>
    <col min="8966" max="9203" width="11.42578125" style="179"/>
    <col min="9204" max="9204" width="5.5703125" style="179" customWidth="1"/>
    <col min="9205" max="9205" width="5" style="179" customWidth="1"/>
    <col min="9206" max="9209" width="6.85546875" style="179" customWidth="1"/>
    <col min="9210" max="9210" width="5.5703125" style="179" customWidth="1"/>
    <col min="9211" max="9211" width="6.85546875" style="179" customWidth="1"/>
    <col min="9212" max="9212" width="16.140625" style="179" customWidth="1"/>
    <col min="9213" max="9213" width="13.85546875" style="179" customWidth="1"/>
    <col min="9214" max="9214" width="12.42578125" style="179" customWidth="1"/>
    <col min="9215" max="9215" width="13.5703125" style="179" customWidth="1"/>
    <col min="9216" max="9216" width="11.5703125" style="179" customWidth="1"/>
    <col min="9217" max="9217" width="13" style="179" customWidth="1"/>
    <col min="9218" max="9218" width="13.5703125" style="179" customWidth="1"/>
    <col min="9219" max="9219" width="9.7109375" style="179" customWidth="1"/>
    <col min="9220" max="9220" width="11.42578125" style="179" customWidth="1"/>
    <col min="9221" max="9221" width="2.140625" style="179" customWidth="1"/>
    <col min="9222" max="9459" width="11.42578125" style="179"/>
    <col min="9460" max="9460" width="5.5703125" style="179" customWidth="1"/>
    <col min="9461" max="9461" width="5" style="179" customWidth="1"/>
    <col min="9462" max="9465" width="6.85546875" style="179" customWidth="1"/>
    <col min="9466" max="9466" width="5.5703125" style="179" customWidth="1"/>
    <col min="9467" max="9467" width="6.85546875" style="179" customWidth="1"/>
    <col min="9468" max="9468" width="16.140625" style="179" customWidth="1"/>
    <col min="9469" max="9469" width="13.85546875" style="179" customWidth="1"/>
    <col min="9470" max="9470" width="12.42578125" style="179" customWidth="1"/>
    <col min="9471" max="9471" width="13.5703125" style="179" customWidth="1"/>
    <col min="9472" max="9472" width="11.5703125" style="179" customWidth="1"/>
    <col min="9473" max="9473" width="13" style="179" customWidth="1"/>
    <col min="9474" max="9474" width="13.5703125" style="179" customWidth="1"/>
    <col min="9475" max="9475" width="9.7109375" style="179" customWidth="1"/>
    <col min="9476" max="9476" width="11.42578125" style="179" customWidth="1"/>
    <col min="9477" max="9477" width="2.140625" style="179" customWidth="1"/>
    <col min="9478" max="9715" width="11.42578125" style="179"/>
    <col min="9716" max="9716" width="5.5703125" style="179" customWidth="1"/>
    <col min="9717" max="9717" width="5" style="179" customWidth="1"/>
    <col min="9718" max="9721" width="6.85546875" style="179" customWidth="1"/>
    <col min="9722" max="9722" width="5.5703125" style="179" customWidth="1"/>
    <col min="9723" max="9723" width="6.85546875" style="179" customWidth="1"/>
    <col min="9724" max="9724" width="16.140625" style="179" customWidth="1"/>
    <col min="9725" max="9725" width="13.85546875" style="179" customWidth="1"/>
    <col min="9726" max="9726" width="12.42578125" style="179" customWidth="1"/>
    <col min="9727" max="9727" width="13.5703125" style="179" customWidth="1"/>
    <col min="9728" max="9728" width="11.5703125" style="179" customWidth="1"/>
    <col min="9729" max="9729" width="13" style="179" customWidth="1"/>
    <col min="9730" max="9730" width="13.5703125" style="179" customWidth="1"/>
    <col min="9731" max="9731" width="9.7109375" style="179" customWidth="1"/>
    <col min="9732" max="9732" width="11.42578125" style="179" customWidth="1"/>
    <col min="9733" max="9733" width="2.140625" style="179" customWidth="1"/>
    <col min="9734" max="9971" width="11.42578125" style="179"/>
    <col min="9972" max="9972" width="5.5703125" style="179" customWidth="1"/>
    <col min="9973" max="9973" width="5" style="179" customWidth="1"/>
    <col min="9974" max="9977" width="6.85546875" style="179" customWidth="1"/>
    <col min="9978" max="9978" width="5.5703125" style="179" customWidth="1"/>
    <col min="9979" max="9979" width="6.85546875" style="179" customWidth="1"/>
    <col min="9980" max="9980" width="16.140625" style="179" customWidth="1"/>
    <col min="9981" max="9981" width="13.85546875" style="179" customWidth="1"/>
    <col min="9982" max="9982" width="12.42578125" style="179" customWidth="1"/>
    <col min="9983" max="9983" width="13.5703125" style="179" customWidth="1"/>
    <col min="9984" max="9984" width="11.5703125" style="179" customWidth="1"/>
    <col min="9985" max="9985" width="13" style="179" customWidth="1"/>
    <col min="9986" max="9986" width="13.5703125" style="179" customWidth="1"/>
    <col min="9987" max="9987" width="9.7109375" style="179" customWidth="1"/>
    <col min="9988" max="9988" width="11.42578125" style="179" customWidth="1"/>
    <col min="9989" max="9989" width="2.140625" style="179" customWidth="1"/>
    <col min="9990" max="10227" width="11.42578125" style="179"/>
    <col min="10228" max="10228" width="5.5703125" style="179" customWidth="1"/>
    <col min="10229" max="10229" width="5" style="179" customWidth="1"/>
    <col min="10230" max="10233" width="6.85546875" style="179" customWidth="1"/>
    <col min="10234" max="10234" width="5.5703125" style="179" customWidth="1"/>
    <col min="10235" max="10235" width="6.85546875" style="179" customWidth="1"/>
    <col min="10236" max="10236" width="16.140625" style="179" customWidth="1"/>
    <col min="10237" max="10237" width="13.85546875" style="179" customWidth="1"/>
    <col min="10238" max="10238" width="12.42578125" style="179" customWidth="1"/>
    <col min="10239" max="10239" width="13.5703125" style="179" customWidth="1"/>
    <col min="10240" max="10240" width="11.5703125" style="179" customWidth="1"/>
    <col min="10241" max="10241" width="13" style="179" customWidth="1"/>
    <col min="10242" max="10242" width="13.5703125" style="179" customWidth="1"/>
    <col min="10243" max="10243" width="9.7109375" style="179" customWidth="1"/>
    <col min="10244" max="10244" width="11.42578125" style="179" customWidth="1"/>
    <col min="10245" max="10245" width="2.140625" style="179" customWidth="1"/>
    <col min="10246" max="10483" width="11.42578125" style="179"/>
    <col min="10484" max="10484" width="5.5703125" style="179" customWidth="1"/>
    <col min="10485" max="10485" width="5" style="179" customWidth="1"/>
    <col min="10486" max="10489" width="6.85546875" style="179" customWidth="1"/>
    <col min="10490" max="10490" width="5.5703125" style="179" customWidth="1"/>
    <col min="10491" max="10491" width="6.85546875" style="179" customWidth="1"/>
    <col min="10492" max="10492" width="16.140625" style="179" customWidth="1"/>
    <col min="10493" max="10493" width="13.85546875" style="179" customWidth="1"/>
    <col min="10494" max="10494" width="12.42578125" style="179" customWidth="1"/>
    <col min="10495" max="10495" width="13.5703125" style="179" customWidth="1"/>
    <col min="10496" max="10496" width="11.5703125" style="179" customWidth="1"/>
    <col min="10497" max="10497" width="13" style="179" customWidth="1"/>
    <col min="10498" max="10498" width="13.5703125" style="179" customWidth="1"/>
    <col min="10499" max="10499" width="9.7109375" style="179" customWidth="1"/>
    <col min="10500" max="10500" width="11.42578125" style="179" customWidth="1"/>
    <col min="10501" max="10501" width="2.140625" style="179" customWidth="1"/>
    <col min="10502" max="10739" width="11.42578125" style="179"/>
    <col min="10740" max="10740" width="5.5703125" style="179" customWidth="1"/>
    <col min="10741" max="10741" width="5" style="179" customWidth="1"/>
    <col min="10742" max="10745" width="6.85546875" style="179" customWidth="1"/>
    <col min="10746" max="10746" width="5.5703125" style="179" customWidth="1"/>
    <col min="10747" max="10747" width="6.85546875" style="179" customWidth="1"/>
    <col min="10748" max="10748" width="16.140625" style="179" customWidth="1"/>
    <col min="10749" max="10749" width="13.85546875" style="179" customWidth="1"/>
    <col min="10750" max="10750" width="12.42578125" style="179" customWidth="1"/>
    <col min="10751" max="10751" width="13.5703125" style="179" customWidth="1"/>
    <col min="10752" max="10752" width="11.5703125" style="179" customWidth="1"/>
    <col min="10753" max="10753" width="13" style="179" customWidth="1"/>
    <col min="10754" max="10754" width="13.5703125" style="179" customWidth="1"/>
    <col min="10755" max="10755" width="9.7109375" style="179" customWidth="1"/>
    <col min="10756" max="10756" width="11.42578125" style="179" customWidth="1"/>
    <col min="10757" max="10757" width="2.140625" style="179" customWidth="1"/>
    <col min="10758" max="10995" width="11.42578125" style="179"/>
    <col min="10996" max="10996" width="5.5703125" style="179" customWidth="1"/>
    <col min="10997" max="10997" width="5" style="179" customWidth="1"/>
    <col min="10998" max="11001" width="6.85546875" style="179" customWidth="1"/>
    <col min="11002" max="11002" width="5.5703125" style="179" customWidth="1"/>
    <col min="11003" max="11003" width="6.85546875" style="179" customWidth="1"/>
    <col min="11004" max="11004" width="16.140625" style="179" customWidth="1"/>
    <col min="11005" max="11005" width="13.85546875" style="179" customWidth="1"/>
    <col min="11006" max="11006" width="12.42578125" style="179" customWidth="1"/>
    <col min="11007" max="11007" width="13.5703125" style="179" customWidth="1"/>
    <col min="11008" max="11008" width="11.5703125" style="179" customWidth="1"/>
    <col min="11009" max="11009" width="13" style="179" customWidth="1"/>
    <col min="11010" max="11010" width="13.5703125" style="179" customWidth="1"/>
    <col min="11011" max="11011" width="9.7109375" style="179" customWidth="1"/>
    <col min="11012" max="11012" width="11.42578125" style="179" customWidth="1"/>
    <col min="11013" max="11013" width="2.140625" style="179" customWidth="1"/>
    <col min="11014" max="11251" width="11.42578125" style="179"/>
    <col min="11252" max="11252" width="5.5703125" style="179" customWidth="1"/>
    <col min="11253" max="11253" width="5" style="179" customWidth="1"/>
    <col min="11254" max="11257" width="6.85546875" style="179" customWidth="1"/>
    <col min="11258" max="11258" width="5.5703125" style="179" customWidth="1"/>
    <col min="11259" max="11259" width="6.85546875" style="179" customWidth="1"/>
    <col min="11260" max="11260" width="16.140625" style="179" customWidth="1"/>
    <col min="11261" max="11261" width="13.85546875" style="179" customWidth="1"/>
    <col min="11262" max="11262" width="12.42578125" style="179" customWidth="1"/>
    <col min="11263" max="11263" width="13.5703125" style="179" customWidth="1"/>
    <col min="11264" max="11264" width="11.5703125" style="179" customWidth="1"/>
    <col min="11265" max="11265" width="13" style="179" customWidth="1"/>
    <col min="11266" max="11266" width="13.5703125" style="179" customWidth="1"/>
    <col min="11267" max="11267" width="9.7109375" style="179" customWidth="1"/>
    <col min="11268" max="11268" width="11.42578125" style="179" customWidth="1"/>
    <col min="11269" max="11269" width="2.140625" style="179" customWidth="1"/>
    <col min="11270" max="11507" width="11.42578125" style="179"/>
    <col min="11508" max="11508" width="5.5703125" style="179" customWidth="1"/>
    <col min="11509" max="11509" width="5" style="179" customWidth="1"/>
    <col min="11510" max="11513" width="6.85546875" style="179" customWidth="1"/>
    <col min="11514" max="11514" width="5.5703125" style="179" customWidth="1"/>
    <col min="11515" max="11515" width="6.85546875" style="179" customWidth="1"/>
    <col min="11516" max="11516" width="16.140625" style="179" customWidth="1"/>
    <col min="11517" max="11517" width="13.85546875" style="179" customWidth="1"/>
    <col min="11518" max="11518" width="12.42578125" style="179" customWidth="1"/>
    <col min="11519" max="11519" width="13.5703125" style="179" customWidth="1"/>
    <col min="11520" max="11520" width="11.5703125" style="179" customWidth="1"/>
    <col min="11521" max="11521" width="13" style="179" customWidth="1"/>
    <col min="11522" max="11522" width="13.5703125" style="179" customWidth="1"/>
    <col min="11523" max="11523" width="9.7109375" style="179" customWidth="1"/>
    <col min="11524" max="11524" width="11.42578125" style="179" customWidth="1"/>
    <col min="11525" max="11525" width="2.140625" style="179" customWidth="1"/>
    <col min="11526" max="11763" width="11.42578125" style="179"/>
    <col min="11764" max="11764" width="5.5703125" style="179" customWidth="1"/>
    <col min="11765" max="11765" width="5" style="179" customWidth="1"/>
    <col min="11766" max="11769" width="6.85546875" style="179" customWidth="1"/>
    <col min="11770" max="11770" width="5.5703125" style="179" customWidth="1"/>
    <col min="11771" max="11771" width="6.85546875" style="179" customWidth="1"/>
    <col min="11772" max="11772" width="16.140625" style="179" customWidth="1"/>
    <col min="11773" max="11773" width="13.85546875" style="179" customWidth="1"/>
    <col min="11774" max="11774" width="12.42578125" style="179" customWidth="1"/>
    <col min="11775" max="11775" width="13.5703125" style="179" customWidth="1"/>
    <col min="11776" max="11776" width="11.5703125" style="179" customWidth="1"/>
    <col min="11777" max="11777" width="13" style="179" customWidth="1"/>
    <col min="11778" max="11778" width="13.5703125" style="179" customWidth="1"/>
    <col min="11779" max="11779" width="9.7109375" style="179" customWidth="1"/>
    <col min="11780" max="11780" width="11.42578125" style="179" customWidth="1"/>
    <col min="11781" max="11781" width="2.140625" style="179" customWidth="1"/>
    <col min="11782" max="12019" width="11.42578125" style="179"/>
    <col min="12020" max="12020" width="5.5703125" style="179" customWidth="1"/>
    <col min="12021" max="12021" width="5" style="179" customWidth="1"/>
    <col min="12022" max="12025" width="6.85546875" style="179" customWidth="1"/>
    <col min="12026" max="12026" width="5.5703125" style="179" customWidth="1"/>
    <col min="12027" max="12027" width="6.85546875" style="179" customWidth="1"/>
    <col min="12028" max="12028" width="16.140625" style="179" customWidth="1"/>
    <col min="12029" max="12029" width="13.85546875" style="179" customWidth="1"/>
    <col min="12030" max="12030" width="12.42578125" style="179" customWidth="1"/>
    <col min="12031" max="12031" width="13.5703125" style="179" customWidth="1"/>
    <col min="12032" max="12032" width="11.5703125" style="179" customWidth="1"/>
    <col min="12033" max="12033" width="13" style="179" customWidth="1"/>
    <col min="12034" max="12034" width="13.5703125" style="179" customWidth="1"/>
    <col min="12035" max="12035" width="9.7109375" style="179" customWidth="1"/>
    <col min="12036" max="12036" width="11.42578125" style="179" customWidth="1"/>
    <col min="12037" max="12037" width="2.140625" style="179" customWidth="1"/>
    <col min="12038" max="12275" width="11.42578125" style="179"/>
    <col min="12276" max="12276" width="5.5703125" style="179" customWidth="1"/>
    <col min="12277" max="12277" width="5" style="179" customWidth="1"/>
    <col min="12278" max="12281" width="6.85546875" style="179" customWidth="1"/>
    <col min="12282" max="12282" width="5.5703125" style="179" customWidth="1"/>
    <col min="12283" max="12283" width="6.85546875" style="179" customWidth="1"/>
    <col min="12284" max="12284" width="16.140625" style="179" customWidth="1"/>
    <col min="12285" max="12285" width="13.85546875" style="179" customWidth="1"/>
    <col min="12286" max="12286" width="12.42578125" style="179" customWidth="1"/>
    <col min="12287" max="12287" width="13.5703125" style="179" customWidth="1"/>
    <col min="12288" max="12288" width="11.5703125" style="179" customWidth="1"/>
    <col min="12289" max="12289" width="13" style="179" customWidth="1"/>
    <col min="12290" max="12290" width="13.5703125" style="179" customWidth="1"/>
    <col min="12291" max="12291" width="9.7109375" style="179" customWidth="1"/>
    <col min="12292" max="12292" width="11.42578125" style="179" customWidth="1"/>
    <col min="12293" max="12293" width="2.140625" style="179" customWidth="1"/>
    <col min="12294" max="12531" width="11.42578125" style="179"/>
    <col min="12532" max="12532" width="5.5703125" style="179" customWidth="1"/>
    <col min="12533" max="12533" width="5" style="179" customWidth="1"/>
    <col min="12534" max="12537" width="6.85546875" style="179" customWidth="1"/>
    <col min="12538" max="12538" width="5.5703125" style="179" customWidth="1"/>
    <col min="12539" max="12539" width="6.85546875" style="179" customWidth="1"/>
    <col min="12540" max="12540" width="16.140625" style="179" customWidth="1"/>
    <col min="12541" max="12541" width="13.85546875" style="179" customWidth="1"/>
    <col min="12542" max="12542" width="12.42578125" style="179" customWidth="1"/>
    <col min="12543" max="12543" width="13.5703125" style="179" customWidth="1"/>
    <col min="12544" max="12544" width="11.5703125" style="179" customWidth="1"/>
    <col min="12545" max="12545" width="13" style="179" customWidth="1"/>
    <col min="12546" max="12546" width="13.5703125" style="179" customWidth="1"/>
    <col min="12547" max="12547" width="9.7109375" style="179" customWidth="1"/>
    <col min="12548" max="12548" width="11.42578125" style="179" customWidth="1"/>
    <col min="12549" max="12549" width="2.140625" style="179" customWidth="1"/>
    <col min="12550" max="12787" width="11.42578125" style="179"/>
    <col min="12788" max="12788" width="5.5703125" style="179" customWidth="1"/>
    <col min="12789" max="12789" width="5" style="179" customWidth="1"/>
    <col min="12790" max="12793" width="6.85546875" style="179" customWidth="1"/>
    <col min="12794" max="12794" width="5.5703125" style="179" customWidth="1"/>
    <col min="12795" max="12795" width="6.85546875" style="179" customWidth="1"/>
    <col min="12796" max="12796" width="16.140625" style="179" customWidth="1"/>
    <col min="12797" max="12797" width="13.85546875" style="179" customWidth="1"/>
    <col min="12798" max="12798" width="12.42578125" style="179" customWidth="1"/>
    <col min="12799" max="12799" width="13.5703125" style="179" customWidth="1"/>
    <col min="12800" max="12800" width="11.5703125" style="179" customWidth="1"/>
    <col min="12801" max="12801" width="13" style="179" customWidth="1"/>
    <col min="12802" max="12802" width="13.5703125" style="179" customWidth="1"/>
    <col min="12803" max="12803" width="9.7109375" style="179" customWidth="1"/>
    <col min="12804" max="12804" width="11.42578125" style="179" customWidth="1"/>
    <col min="12805" max="12805" width="2.140625" style="179" customWidth="1"/>
    <col min="12806" max="13043" width="11.42578125" style="179"/>
    <col min="13044" max="13044" width="5.5703125" style="179" customWidth="1"/>
    <col min="13045" max="13045" width="5" style="179" customWidth="1"/>
    <col min="13046" max="13049" width="6.85546875" style="179" customWidth="1"/>
    <col min="13050" max="13050" width="5.5703125" style="179" customWidth="1"/>
    <col min="13051" max="13051" width="6.85546875" style="179" customWidth="1"/>
    <col min="13052" max="13052" width="16.140625" style="179" customWidth="1"/>
    <col min="13053" max="13053" width="13.85546875" style="179" customWidth="1"/>
    <col min="13054" max="13054" width="12.42578125" style="179" customWidth="1"/>
    <col min="13055" max="13055" width="13.5703125" style="179" customWidth="1"/>
    <col min="13056" max="13056" width="11.5703125" style="179" customWidth="1"/>
    <col min="13057" max="13057" width="13" style="179" customWidth="1"/>
    <col min="13058" max="13058" width="13.5703125" style="179" customWidth="1"/>
    <col min="13059" max="13059" width="9.7109375" style="179" customWidth="1"/>
    <col min="13060" max="13060" width="11.42578125" style="179" customWidth="1"/>
    <col min="13061" max="13061" width="2.140625" style="179" customWidth="1"/>
    <col min="13062" max="13299" width="11.42578125" style="179"/>
    <col min="13300" max="13300" width="5.5703125" style="179" customWidth="1"/>
    <col min="13301" max="13301" width="5" style="179" customWidth="1"/>
    <col min="13302" max="13305" width="6.85546875" style="179" customWidth="1"/>
    <col min="13306" max="13306" width="5.5703125" style="179" customWidth="1"/>
    <col min="13307" max="13307" width="6.85546875" style="179" customWidth="1"/>
    <col min="13308" max="13308" width="16.140625" style="179" customWidth="1"/>
    <col min="13309" max="13309" width="13.85546875" style="179" customWidth="1"/>
    <col min="13310" max="13310" width="12.42578125" style="179" customWidth="1"/>
    <col min="13311" max="13311" width="13.5703125" style="179" customWidth="1"/>
    <col min="13312" max="13312" width="11.5703125" style="179" customWidth="1"/>
    <col min="13313" max="13313" width="13" style="179" customWidth="1"/>
    <col min="13314" max="13314" width="13.5703125" style="179" customWidth="1"/>
    <col min="13315" max="13315" width="9.7109375" style="179" customWidth="1"/>
    <col min="13316" max="13316" width="11.42578125" style="179" customWidth="1"/>
    <col min="13317" max="13317" width="2.140625" style="179" customWidth="1"/>
    <col min="13318" max="13555" width="11.42578125" style="179"/>
    <col min="13556" max="13556" width="5.5703125" style="179" customWidth="1"/>
    <col min="13557" max="13557" width="5" style="179" customWidth="1"/>
    <col min="13558" max="13561" width="6.85546875" style="179" customWidth="1"/>
    <col min="13562" max="13562" width="5.5703125" style="179" customWidth="1"/>
    <col min="13563" max="13563" width="6.85546875" style="179" customWidth="1"/>
    <col min="13564" max="13564" width="16.140625" style="179" customWidth="1"/>
    <col min="13565" max="13565" width="13.85546875" style="179" customWidth="1"/>
    <col min="13566" max="13566" width="12.42578125" style="179" customWidth="1"/>
    <col min="13567" max="13567" width="13.5703125" style="179" customWidth="1"/>
    <col min="13568" max="13568" width="11.5703125" style="179" customWidth="1"/>
    <col min="13569" max="13569" width="13" style="179" customWidth="1"/>
    <col min="13570" max="13570" width="13.5703125" style="179" customWidth="1"/>
    <col min="13571" max="13571" width="9.7109375" style="179" customWidth="1"/>
    <col min="13572" max="13572" width="11.42578125" style="179" customWidth="1"/>
    <col min="13573" max="13573" width="2.140625" style="179" customWidth="1"/>
    <col min="13574" max="13811" width="11.42578125" style="179"/>
    <col min="13812" max="13812" width="5.5703125" style="179" customWidth="1"/>
    <col min="13813" max="13813" width="5" style="179" customWidth="1"/>
    <col min="13814" max="13817" width="6.85546875" style="179" customWidth="1"/>
    <col min="13818" max="13818" width="5.5703125" style="179" customWidth="1"/>
    <col min="13819" max="13819" width="6.85546875" style="179" customWidth="1"/>
    <col min="13820" max="13820" width="16.140625" style="179" customWidth="1"/>
    <col min="13821" max="13821" width="13.85546875" style="179" customWidth="1"/>
    <col min="13822" max="13822" width="12.42578125" style="179" customWidth="1"/>
    <col min="13823" max="13823" width="13.5703125" style="179" customWidth="1"/>
    <col min="13824" max="13824" width="11.5703125" style="179" customWidth="1"/>
    <col min="13825" max="13825" width="13" style="179" customWidth="1"/>
    <col min="13826" max="13826" width="13.5703125" style="179" customWidth="1"/>
    <col min="13827" max="13827" width="9.7109375" style="179" customWidth="1"/>
    <col min="13828" max="13828" width="11.42578125" style="179" customWidth="1"/>
    <col min="13829" max="13829" width="2.140625" style="179" customWidth="1"/>
    <col min="13830" max="14067" width="11.42578125" style="179"/>
    <col min="14068" max="14068" width="5.5703125" style="179" customWidth="1"/>
    <col min="14069" max="14069" width="5" style="179" customWidth="1"/>
    <col min="14070" max="14073" width="6.85546875" style="179" customWidth="1"/>
    <col min="14074" max="14074" width="5.5703125" style="179" customWidth="1"/>
    <col min="14075" max="14075" width="6.85546875" style="179" customWidth="1"/>
    <col min="14076" max="14076" width="16.140625" style="179" customWidth="1"/>
    <col min="14077" max="14077" width="13.85546875" style="179" customWidth="1"/>
    <col min="14078" max="14078" width="12.42578125" style="179" customWidth="1"/>
    <col min="14079" max="14079" width="13.5703125" style="179" customWidth="1"/>
    <col min="14080" max="14080" width="11.5703125" style="179" customWidth="1"/>
    <col min="14081" max="14081" width="13" style="179" customWidth="1"/>
    <col min="14082" max="14082" width="13.5703125" style="179" customWidth="1"/>
    <col min="14083" max="14083" width="9.7109375" style="179" customWidth="1"/>
    <col min="14084" max="14084" width="11.42578125" style="179" customWidth="1"/>
    <col min="14085" max="14085" width="2.140625" style="179" customWidth="1"/>
    <col min="14086" max="14323" width="11.42578125" style="179"/>
    <col min="14324" max="14324" width="5.5703125" style="179" customWidth="1"/>
    <col min="14325" max="14325" width="5" style="179" customWidth="1"/>
    <col min="14326" max="14329" width="6.85546875" style="179" customWidth="1"/>
    <col min="14330" max="14330" width="5.5703125" style="179" customWidth="1"/>
    <col min="14331" max="14331" width="6.85546875" style="179" customWidth="1"/>
    <col min="14332" max="14332" width="16.140625" style="179" customWidth="1"/>
    <col min="14333" max="14333" width="13.85546875" style="179" customWidth="1"/>
    <col min="14334" max="14334" width="12.42578125" style="179" customWidth="1"/>
    <col min="14335" max="14335" width="13.5703125" style="179" customWidth="1"/>
    <col min="14336" max="14336" width="11.5703125" style="179" customWidth="1"/>
    <col min="14337" max="14337" width="13" style="179" customWidth="1"/>
    <col min="14338" max="14338" width="13.5703125" style="179" customWidth="1"/>
    <col min="14339" max="14339" width="9.7109375" style="179" customWidth="1"/>
    <col min="14340" max="14340" width="11.42578125" style="179" customWidth="1"/>
    <col min="14341" max="14341" width="2.140625" style="179" customWidth="1"/>
    <col min="14342" max="14579" width="11.42578125" style="179"/>
    <col min="14580" max="14580" width="5.5703125" style="179" customWidth="1"/>
    <col min="14581" max="14581" width="5" style="179" customWidth="1"/>
    <col min="14582" max="14585" width="6.85546875" style="179" customWidth="1"/>
    <col min="14586" max="14586" width="5.5703125" style="179" customWidth="1"/>
    <col min="14587" max="14587" width="6.85546875" style="179" customWidth="1"/>
    <col min="14588" max="14588" width="16.140625" style="179" customWidth="1"/>
    <col min="14589" max="14589" width="13.85546875" style="179" customWidth="1"/>
    <col min="14590" max="14590" width="12.42578125" style="179" customWidth="1"/>
    <col min="14591" max="14591" width="13.5703125" style="179" customWidth="1"/>
    <col min="14592" max="14592" width="11.5703125" style="179" customWidth="1"/>
    <col min="14593" max="14593" width="13" style="179" customWidth="1"/>
    <col min="14594" max="14594" width="13.5703125" style="179" customWidth="1"/>
    <col min="14595" max="14595" width="9.7109375" style="179" customWidth="1"/>
    <col min="14596" max="14596" width="11.42578125" style="179" customWidth="1"/>
    <col min="14597" max="14597" width="2.140625" style="179" customWidth="1"/>
    <col min="14598" max="14835" width="11.42578125" style="179"/>
    <col min="14836" max="14836" width="5.5703125" style="179" customWidth="1"/>
    <col min="14837" max="14837" width="5" style="179" customWidth="1"/>
    <col min="14838" max="14841" width="6.85546875" style="179" customWidth="1"/>
    <col min="14842" max="14842" width="5.5703125" style="179" customWidth="1"/>
    <col min="14843" max="14843" width="6.85546875" style="179" customWidth="1"/>
    <col min="14844" max="14844" width="16.140625" style="179" customWidth="1"/>
    <col min="14845" max="14845" width="13.85546875" style="179" customWidth="1"/>
    <col min="14846" max="14846" width="12.42578125" style="179" customWidth="1"/>
    <col min="14847" max="14847" width="13.5703125" style="179" customWidth="1"/>
    <col min="14848" max="14848" width="11.5703125" style="179" customWidth="1"/>
    <col min="14849" max="14849" width="13" style="179" customWidth="1"/>
    <col min="14850" max="14850" width="13.5703125" style="179" customWidth="1"/>
    <col min="14851" max="14851" width="9.7109375" style="179" customWidth="1"/>
    <col min="14852" max="14852" width="11.42578125" style="179" customWidth="1"/>
    <col min="14853" max="14853" width="2.140625" style="179" customWidth="1"/>
    <col min="14854" max="15091" width="11.42578125" style="179"/>
    <col min="15092" max="15092" width="5.5703125" style="179" customWidth="1"/>
    <col min="15093" max="15093" width="5" style="179" customWidth="1"/>
    <col min="15094" max="15097" width="6.85546875" style="179" customWidth="1"/>
    <col min="15098" max="15098" width="5.5703125" style="179" customWidth="1"/>
    <col min="15099" max="15099" width="6.85546875" style="179" customWidth="1"/>
    <col min="15100" max="15100" width="16.140625" style="179" customWidth="1"/>
    <col min="15101" max="15101" width="13.85546875" style="179" customWidth="1"/>
    <col min="15102" max="15102" width="12.42578125" style="179" customWidth="1"/>
    <col min="15103" max="15103" width="13.5703125" style="179" customWidth="1"/>
    <col min="15104" max="15104" width="11.5703125" style="179" customWidth="1"/>
    <col min="15105" max="15105" width="13" style="179" customWidth="1"/>
    <col min="15106" max="15106" width="13.5703125" style="179" customWidth="1"/>
    <col min="15107" max="15107" width="9.7109375" style="179" customWidth="1"/>
    <col min="15108" max="15108" width="11.42578125" style="179" customWidth="1"/>
    <col min="15109" max="15109" width="2.140625" style="179" customWidth="1"/>
    <col min="15110" max="15347" width="11.42578125" style="179"/>
    <col min="15348" max="15348" width="5.5703125" style="179" customWidth="1"/>
    <col min="15349" max="15349" width="5" style="179" customWidth="1"/>
    <col min="15350" max="15353" width="6.85546875" style="179" customWidth="1"/>
    <col min="15354" max="15354" width="5.5703125" style="179" customWidth="1"/>
    <col min="15355" max="15355" width="6.85546875" style="179" customWidth="1"/>
    <col min="15356" max="15356" width="16.140625" style="179" customWidth="1"/>
    <col min="15357" max="15357" width="13.85546875" style="179" customWidth="1"/>
    <col min="15358" max="15358" width="12.42578125" style="179" customWidth="1"/>
    <col min="15359" max="15359" width="13.5703125" style="179" customWidth="1"/>
    <col min="15360" max="15360" width="11.5703125" style="179" customWidth="1"/>
    <col min="15361" max="15361" width="13" style="179" customWidth="1"/>
    <col min="15362" max="15362" width="13.5703125" style="179" customWidth="1"/>
    <col min="15363" max="15363" width="9.7109375" style="179" customWidth="1"/>
    <col min="15364" max="15364" width="11.42578125" style="179" customWidth="1"/>
    <col min="15365" max="15365" width="2.140625" style="179" customWidth="1"/>
    <col min="15366" max="15603" width="11.42578125" style="179"/>
    <col min="15604" max="15604" width="5.5703125" style="179" customWidth="1"/>
    <col min="15605" max="15605" width="5" style="179" customWidth="1"/>
    <col min="15606" max="15609" width="6.85546875" style="179" customWidth="1"/>
    <col min="15610" max="15610" width="5.5703125" style="179" customWidth="1"/>
    <col min="15611" max="15611" width="6.85546875" style="179" customWidth="1"/>
    <col min="15612" max="15612" width="16.140625" style="179" customWidth="1"/>
    <col min="15613" max="15613" width="13.85546875" style="179" customWidth="1"/>
    <col min="15614" max="15614" width="12.42578125" style="179" customWidth="1"/>
    <col min="15615" max="15615" width="13.5703125" style="179" customWidth="1"/>
    <col min="15616" max="15616" width="11.5703125" style="179" customWidth="1"/>
    <col min="15617" max="15617" width="13" style="179" customWidth="1"/>
    <col min="15618" max="15618" width="13.5703125" style="179" customWidth="1"/>
    <col min="15619" max="15619" width="9.7109375" style="179" customWidth="1"/>
    <col min="15620" max="15620" width="11.42578125" style="179" customWidth="1"/>
    <col min="15621" max="15621" width="2.140625" style="179" customWidth="1"/>
    <col min="15622" max="15859" width="11.42578125" style="179"/>
    <col min="15860" max="15860" width="5.5703125" style="179" customWidth="1"/>
    <col min="15861" max="15861" width="5" style="179" customWidth="1"/>
    <col min="15862" max="15865" width="6.85546875" style="179" customWidth="1"/>
    <col min="15866" max="15866" width="5.5703125" style="179" customWidth="1"/>
    <col min="15867" max="15867" width="6.85546875" style="179" customWidth="1"/>
    <col min="15868" max="15868" width="16.140625" style="179" customWidth="1"/>
    <col min="15869" max="15869" width="13.85546875" style="179" customWidth="1"/>
    <col min="15870" max="15870" width="12.42578125" style="179" customWidth="1"/>
    <col min="15871" max="15871" width="13.5703125" style="179" customWidth="1"/>
    <col min="15872" max="15872" width="11.5703125" style="179" customWidth="1"/>
    <col min="15873" max="15873" width="13" style="179" customWidth="1"/>
    <col min="15874" max="15874" width="13.5703125" style="179" customWidth="1"/>
    <col min="15875" max="15875" width="9.7109375" style="179" customWidth="1"/>
    <col min="15876" max="15876" width="11.42578125" style="179" customWidth="1"/>
    <col min="15877" max="15877" width="2.140625" style="179" customWidth="1"/>
    <col min="15878" max="16115" width="11.42578125" style="179"/>
    <col min="16116" max="16116" width="5.5703125" style="179" customWidth="1"/>
    <col min="16117" max="16117" width="5" style="179" customWidth="1"/>
    <col min="16118" max="16121" width="6.85546875" style="179" customWidth="1"/>
    <col min="16122" max="16122" width="5.5703125" style="179" customWidth="1"/>
    <col min="16123" max="16123" width="6.85546875" style="179" customWidth="1"/>
    <col min="16124" max="16124" width="16.140625" style="179" customWidth="1"/>
    <col min="16125" max="16125" width="13.85546875" style="179" customWidth="1"/>
    <col min="16126" max="16126" width="12.42578125" style="179" customWidth="1"/>
    <col min="16127" max="16127" width="13.5703125" style="179" customWidth="1"/>
    <col min="16128" max="16128" width="11.5703125" style="179" customWidth="1"/>
    <col min="16129" max="16129" width="13" style="179" customWidth="1"/>
    <col min="16130" max="16130" width="13.5703125" style="179" customWidth="1"/>
    <col min="16131" max="16131" width="9.7109375" style="179" customWidth="1"/>
    <col min="16132" max="16132" width="11.42578125" style="179" customWidth="1"/>
    <col min="16133" max="16133" width="2.140625" style="179" customWidth="1"/>
    <col min="16134" max="16384" width="11.42578125" style="179"/>
  </cols>
  <sheetData>
    <row r="1" spans="1:20" s="49" customFormat="1" ht="42" customHeight="1">
      <c r="A1" s="388" t="s">
        <v>0</v>
      </c>
      <c r="B1" s="388"/>
      <c r="C1" s="109" t="s">
        <v>19</v>
      </c>
      <c r="D1" s="20"/>
      <c r="E1" s="52"/>
      <c r="F1" s="51"/>
      <c r="G1" s="50"/>
      <c r="H1" s="106"/>
      <c r="I1" s="106"/>
      <c r="K1" s="41"/>
      <c r="L1" s="41"/>
      <c r="M1" s="41"/>
      <c r="N1" s="41"/>
      <c r="O1" s="41"/>
      <c r="P1" s="41"/>
      <c r="Q1" s="41"/>
      <c r="R1" s="41"/>
      <c r="S1" s="41"/>
      <c r="T1" s="41"/>
    </row>
    <row r="2" spans="1:20" s="101" customFormat="1" ht="13.5" customHeight="1">
      <c r="A2" s="108"/>
      <c r="B2" s="108"/>
      <c r="C2" s="107"/>
      <c r="D2" s="54"/>
      <c r="E2" s="54"/>
      <c r="F2" s="54"/>
      <c r="G2" s="50"/>
      <c r="H2" s="106"/>
      <c r="I2" s="106"/>
      <c r="K2" s="294"/>
      <c r="L2" s="294"/>
      <c r="M2" s="294"/>
      <c r="N2" s="294"/>
      <c r="O2" s="294"/>
      <c r="P2" s="294"/>
      <c r="Q2" s="294"/>
      <c r="R2" s="294"/>
      <c r="S2" s="294"/>
      <c r="T2" s="294"/>
    </row>
    <row r="3" spans="1:20" s="49" customFormat="1" ht="57.75" customHeight="1">
      <c r="A3" s="389" t="s">
        <v>411</v>
      </c>
      <c r="B3" s="389"/>
      <c r="C3" s="389"/>
      <c r="D3" s="389"/>
      <c r="E3" s="389"/>
      <c r="F3" s="389"/>
      <c r="G3" s="389"/>
      <c r="H3" s="389"/>
      <c r="I3" s="389"/>
      <c r="K3" s="41"/>
      <c r="L3" s="41"/>
      <c r="M3" s="41"/>
      <c r="N3" s="41"/>
      <c r="O3" s="41"/>
      <c r="P3" s="41"/>
      <c r="Q3" s="41"/>
      <c r="R3" s="41"/>
      <c r="S3" s="41"/>
      <c r="T3" s="41"/>
    </row>
    <row r="4" spans="1:20" s="49" customFormat="1" ht="12.75" customHeight="1">
      <c r="A4" s="411" t="s">
        <v>6</v>
      </c>
      <c r="B4" s="416" t="s">
        <v>12</v>
      </c>
      <c r="C4" s="12"/>
      <c r="D4" s="12"/>
      <c r="E4" s="394" t="s">
        <v>1</v>
      </c>
      <c r="F4" s="394"/>
      <c r="G4" s="11"/>
      <c r="H4" s="392" t="s">
        <v>5</v>
      </c>
      <c r="I4" s="392"/>
      <c r="K4" s="41"/>
      <c r="L4" s="41"/>
      <c r="M4" s="41"/>
      <c r="N4" s="41"/>
      <c r="O4" s="41"/>
      <c r="P4" s="41"/>
      <c r="Q4" s="41"/>
      <c r="R4" s="41"/>
      <c r="S4" s="41"/>
      <c r="T4" s="41"/>
    </row>
    <row r="5" spans="1:20" s="49" customFormat="1" ht="12.75">
      <c r="A5" s="411"/>
      <c r="B5" s="416"/>
      <c r="C5" s="395" t="s">
        <v>2</v>
      </c>
      <c r="D5" s="395" t="s">
        <v>3</v>
      </c>
      <c r="E5" s="395" t="s">
        <v>4</v>
      </c>
      <c r="F5" s="105" t="s">
        <v>13</v>
      </c>
      <c r="G5" s="39"/>
      <c r="H5" s="393"/>
      <c r="I5" s="393"/>
      <c r="K5" s="41"/>
      <c r="L5" s="41"/>
      <c r="M5" s="41"/>
      <c r="N5" s="41"/>
      <c r="O5" s="41"/>
      <c r="P5" s="41"/>
      <c r="Q5" s="41"/>
      <c r="R5" s="41"/>
      <c r="S5" s="41"/>
      <c r="T5" s="41"/>
    </row>
    <row r="6" spans="1:20" s="49" customFormat="1" ht="18">
      <c r="A6" s="411"/>
      <c r="B6" s="416"/>
      <c r="C6" s="395"/>
      <c r="D6" s="395"/>
      <c r="E6" s="395"/>
      <c r="F6" s="38" t="s">
        <v>20</v>
      </c>
      <c r="G6" s="38"/>
      <c r="H6" s="39" t="s">
        <v>3</v>
      </c>
      <c r="I6" s="39" t="s">
        <v>7</v>
      </c>
      <c r="K6" s="41"/>
      <c r="L6" s="41"/>
      <c r="M6" s="41"/>
      <c r="N6" s="41"/>
      <c r="O6" s="41"/>
      <c r="P6" s="41"/>
      <c r="Q6" s="41"/>
      <c r="R6" s="41"/>
      <c r="S6" s="41"/>
      <c r="T6" s="41"/>
    </row>
    <row r="7" spans="1:20" s="49" customFormat="1" ht="12.75">
      <c r="A7" s="412"/>
      <c r="B7" s="417"/>
      <c r="C7" s="13" t="s">
        <v>8</v>
      </c>
      <c r="D7" s="13" t="s">
        <v>9</v>
      </c>
      <c r="E7" s="13" t="s">
        <v>10</v>
      </c>
      <c r="F7" s="14" t="s">
        <v>11</v>
      </c>
      <c r="G7" s="14"/>
      <c r="H7" s="14" t="s">
        <v>17</v>
      </c>
      <c r="I7" s="14" t="s">
        <v>18</v>
      </c>
      <c r="K7" s="41"/>
      <c r="L7" s="41"/>
      <c r="M7" s="41"/>
      <c r="N7" s="41"/>
      <c r="O7" s="41"/>
      <c r="P7" s="41"/>
      <c r="Q7" s="41"/>
      <c r="R7" s="41"/>
      <c r="S7" s="41"/>
      <c r="T7" s="41"/>
    </row>
    <row r="8" spans="1:20" s="49" customFormat="1" ht="11.25" customHeight="1">
      <c r="A8" s="5" t="s">
        <v>121</v>
      </c>
      <c r="B8" s="5"/>
      <c r="C8" s="104">
        <f>SUM(C9,C13,C22,C26,C34,C37,C42,C44,C50,C58,C74,C78,C81,C89,C95,C100,C106,C108,C117,C119,C123,C126,C128,C131)</f>
        <v>23849259886.827564</v>
      </c>
      <c r="D8" s="104">
        <f>SUM(D9,D13,D22,D26,D34,D37,D42,D44,D50,D58,D74,D78,D81,D89,D95,D100,D106,D108,D117,D119,D123,D126,D128,D131)</f>
        <v>56356209559.283966</v>
      </c>
      <c r="E8" s="104">
        <f>SUM(E9,E13,E22,E26,E34,E37,E42,E44,E50,E58,E74,E78,E81,E89,E95,E100,E106,E108,E117,E119,E123,E126,E128,E131)</f>
        <v>43985217190.01239</v>
      </c>
      <c r="F8" s="104">
        <f>SUM(F9,F13,F22,F26,F34,F37,F42,F44,F50,F58,F74,F78,F81,F89,F95,F100,F106,F108,F117,F119,F123,F126,F128,F131)</f>
        <v>43599974036.942711</v>
      </c>
      <c r="G8" s="104"/>
      <c r="H8" s="45">
        <f t="shared" ref="H8:H39" si="0">IFERROR(+F8/D8*100,"n.a.")</f>
        <v>77.364986712028028</v>
      </c>
      <c r="I8" s="45">
        <f t="shared" ref="I8:I39" si="1">IFERROR(+F8/E8*100,"n.a.")</f>
        <v>99.124153118522841</v>
      </c>
      <c r="K8" s="127">
        <f>IFERROR(F8/D8*100,"n.a.")</f>
        <v>77.364986712028028</v>
      </c>
      <c r="L8" s="127">
        <f>IFERROR(F8/E8*100,"n.a.")</f>
        <v>99.124153118522841</v>
      </c>
      <c r="M8" s="296" t="str">
        <f>IF(K8=H8,"si","no")</f>
        <v>si</v>
      </c>
      <c r="N8" s="296" t="str">
        <f>IF(L8=I8,"si","no")</f>
        <v>si</v>
      </c>
      <c r="O8" s="296"/>
      <c r="P8" s="297">
        <f>((F8/D8)*100)-H8</f>
        <v>0</v>
      </c>
      <c r="Q8" s="297">
        <f>((F8/E8)*100)-I8</f>
        <v>0</v>
      </c>
      <c r="R8" s="298"/>
      <c r="S8" s="298">
        <f>+E8-D8</f>
        <v>-12370992369.271576</v>
      </c>
      <c r="T8" s="298">
        <f>F8-E8</f>
        <v>-385243153.06967926</v>
      </c>
    </row>
    <row r="9" spans="1:20" s="49" customFormat="1" ht="12" customHeight="1">
      <c r="A9" s="90" t="s">
        <v>410</v>
      </c>
      <c r="B9" s="90"/>
      <c r="C9" s="70">
        <f>+C10</f>
        <v>18850000</v>
      </c>
      <c r="D9" s="70">
        <f>+D10</f>
        <v>18850000</v>
      </c>
      <c r="E9" s="70">
        <f>+E10</f>
        <v>14137497</v>
      </c>
      <c r="F9" s="70">
        <f>+F10</f>
        <v>11986997</v>
      </c>
      <c r="G9" s="70"/>
      <c r="H9" s="69">
        <f t="shared" si="0"/>
        <v>63.591496021220159</v>
      </c>
      <c r="I9" s="69">
        <f t="shared" si="1"/>
        <v>84.788679353919576</v>
      </c>
      <c r="K9" s="127">
        <f t="shared" ref="K9:K72" si="2">IFERROR(F9/D9*100,"n.a.")</f>
        <v>63.591496021220159</v>
      </c>
      <c r="L9" s="127">
        <f t="shared" ref="L9:L72" si="3">IFERROR(F9/E9*100,"n.a.")</f>
        <v>84.788679353919576</v>
      </c>
      <c r="M9" s="296" t="str">
        <f t="shared" ref="M9:M72" si="4">IF(K9=H9,"si","no")</f>
        <v>si</v>
      </c>
      <c r="N9" s="296" t="str">
        <f t="shared" ref="N9:N72" si="5">IF(L9=I9,"si","no")</f>
        <v>si</v>
      </c>
      <c r="O9" s="296"/>
      <c r="P9" s="297">
        <f t="shared" ref="P9:P72" si="6">((F9/D9)*100)-H9</f>
        <v>0</v>
      </c>
      <c r="Q9" s="297">
        <f t="shared" ref="Q9:Q72" si="7">((F9/E9)*100)-I9</f>
        <v>0</v>
      </c>
      <c r="R9" s="298"/>
      <c r="S9" s="298">
        <f t="shared" ref="S9:S72" si="8">+E9-D9</f>
        <v>-4712503</v>
      </c>
      <c r="T9" s="298">
        <f t="shared" ref="T9:T72" si="9">F9-E9</f>
        <v>-2150500</v>
      </c>
    </row>
    <row r="10" spans="1:20" s="49" customFormat="1" ht="12" customHeight="1">
      <c r="A10" s="87" t="s">
        <v>409</v>
      </c>
      <c r="B10" s="88" t="s">
        <v>408</v>
      </c>
      <c r="C10" s="98">
        <f>SUM(C11:C12)</f>
        <v>18850000</v>
      </c>
      <c r="D10" s="98">
        <f>SUM(D11:D12)</f>
        <v>18850000</v>
      </c>
      <c r="E10" s="98">
        <f>SUM(E11:E12)</f>
        <v>14137497</v>
      </c>
      <c r="F10" s="98">
        <f>SUM(F11:F12)</f>
        <v>11986997</v>
      </c>
      <c r="G10" s="99"/>
      <c r="H10" s="44">
        <f t="shared" si="0"/>
        <v>63.591496021220159</v>
      </c>
      <c r="I10" s="44">
        <f t="shared" si="1"/>
        <v>84.788679353919576</v>
      </c>
      <c r="K10" s="127">
        <f t="shared" si="2"/>
        <v>63.591496021220159</v>
      </c>
      <c r="L10" s="127">
        <f t="shared" si="3"/>
        <v>84.788679353919576</v>
      </c>
      <c r="M10" s="296" t="str">
        <f t="shared" si="4"/>
        <v>si</v>
      </c>
      <c r="N10" s="296" t="str">
        <f t="shared" si="5"/>
        <v>si</v>
      </c>
      <c r="O10" s="296"/>
      <c r="P10" s="297">
        <f t="shared" si="6"/>
        <v>0</v>
      </c>
      <c r="Q10" s="297">
        <f t="shared" si="7"/>
        <v>0</v>
      </c>
      <c r="R10" s="298"/>
      <c r="S10" s="298">
        <f t="shared" si="8"/>
        <v>-4712503</v>
      </c>
      <c r="T10" s="298">
        <f t="shared" si="9"/>
        <v>-2150500</v>
      </c>
    </row>
    <row r="11" spans="1:20" s="49" customFormat="1" ht="12" customHeight="1">
      <c r="A11" s="87">
        <v>100</v>
      </c>
      <c r="B11" s="103" t="s">
        <v>407</v>
      </c>
      <c r="C11" s="99">
        <v>14850000</v>
      </c>
      <c r="D11" s="98">
        <v>14850000</v>
      </c>
      <c r="E11" s="98">
        <v>11137500</v>
      </c>
      <c r="F11" s="98">
        <v>8987000</v>
      </c>
      <c r="G11" s="99"/>
      <c r="H11" s="44">
        <f t="shared" si="0"/>
        <v>60.518518518518519</v>
      </c>
      <c r="I11" s="44">
        <f t="shared" si="1"/>
        <v>80.691358024691368</v>
      </c>
      <c r="K11" s="127">
        <f t="shared" si="2"/>
        <v>60.518518518518519</v>
      </c>
      <c r="L11" s="127">
        <f t="shared" si="3"/>
        <v>80.691358024691368</v>
      </c>
      <c r="M11" s="296" t="str">
        <f t="shared" si="4"/>
        <v>si</v>
      </c>
      <c r="N11" s="296" t="str">
        <f t="shared" si="5"/>
        <v>si</v>
      </c>
      <c r="O11" s="296"/>
      <c r="P11" s="297">
        <f t="shared" si="6"/>
        <v>0</v>
      </c>
      <c r="Q11" s="297">
        <f t="shared" si="7"/>
        <v>0</v>
      </c>
      <c r="R11" s="298"/>
      <c r="S11" s="298">
        <f t="shared" si="8"/>
        <v>-3712500</v>
      </c>
      <c r="T11" s="298">
        <f t="shared" si="9"/>
        <v>-2150500</v>
      </c>
    </row>
    <row r="12" spans="1:20" s="49" customFormat="1" ht="12" customHeight="1">
      <c r="A12" s="87">
        <v>200</v>
      </c>
      <c r="B12" s="103" t="s">
        <v>406</v>
      </c>
      <c r="C12" s="99">
        <v>4000000</v>
      </c>
      <c r="D12" s="98">
        <v>4000000</v>
      </c>
      <c r="E12" s="98">
        <v>2999997</v>
      </c>
      <c r="F12" s="98">
        <v>2999997</v>
      </c>
      <c r="G12" s="99"/>
      <c r="H12" s="44">
        <f t="shared" si="0"/>
        <v>74.999925000000005</v>
      </c>
      <c r="I12" s="44">
        <f t="shared" si="1"/>
        <v>100</v>
      </c>
      <c r="K12" s="127">
        <f t="shared" si="2"/>
        <v>74.999925000000005</v>
      </c>
      <c r="L12" s="127">
        <f t="shared" si="3"/>
        <v>100</v>
      </c>
      <c r="M12" s="296" t="str">
        <f t="shared" si="4"/>
        <v>si</v>
      </c>
      <c r="N12" s="296" t="str">
        <f t="shared" si="5"/>
        <v>si</v>
      </c>
      <c r="O12" s="296"/>
      <c r="P12" s="297">
        <f t="shared" si="6"/>
        <v>0</v>
      </c>
      <c r="Q12" s="297">
        <f t="shared" si="7"/>
        <v>0</v>
      </c>
      <c r="R12" s="298"/>
      <c r="S12" s="298">
        <f t="shared" si="8"/>
        <v>-1000003</v>
      </c>
      <c r="T12" s="298">
        <f t="shared" si="9"/>
        <v>0</v>
      </c>
    </row>
    <row r="13" spans="1:20" s="49" customFormat="1" ht="12" customHeight="1">
      <c r="A13" s="90" t="s">
        <v>238</v>
      </c>
      <c r="B13" s="93"/>
      <c r="C13" s="70">
        <f>SUM(C14:C21)</f>
        <v>263415879</v>
      </c>
      <c r="D13" s="70">
        <f>SUM(D14:D21)</f>
        <v>189518323.26000002</v>
      </c>
      <c r="E13" s="70">
        <f>SUM(E14:E21)</f>
        <v>67766877.959999979</v>
      </c>
      <c r="F13" s="70">
        <f>SUM(F14:F21)</f>
        <v>67699340.959999979</v>
      </c>
      <c r="G13" s="70">
        <f>SUM(G14:G21)</f>
        <v>0</v>
      </c>
      <c r="H13" s="69">
        <f t="shared" si="0"/>
        <v>35.721791853932409</v>
      </c>
      <c r="I13" s="69">
        <f t="shared" si="1"/>
        <v>99.90033921875542</v>
      </c>
      <c r="K13" s="127">
        <f t="shared" si="2"/>
        <v>35.721791853932409</v>
      </c>
      <c r="L13" s="127">
        <f t="shared" si="3"/>
        <v>99.90033921875542</v>
      </c>
      <c r="M13" s="296" t="str">
        <f t="shared" si="4"/>
        <v>si</v>
      </c>
      <c r="N13" s="296" t="str">
        <f t="shared" si="5"/>
        <v>si</v>
      </c>
      <c r="O13" s="296"/>
      <c r="P13" s="297">
        <f t="shared" si="6"/>
        <v>0</v>
      </c>
      <c r="Q13" s="297">
        <f t="shared" si="7"/>
        <v>0</v>
      </c>
      <c r="R13" s="298"/>
      <c r="S13" s="298">
        <f t="shared" si="8"/>
        <v>-121751445.30000004</v>
      </c>
      <c r="T13" s="298">
        <f t="shared" si="9"/>
        <v>-67537</v>
      </c>
    </row>
    <row r="14" spans="1:20" s="49" customFormat="1" ht="12" customHeight="1">
      <c r="A14" s="87" t="s">
        <v>405</v>
      </c>
      <c r="B14" s="88" t="s">
        <v>24</v>
      </c>
      <c r="C14" s="86">
        <v>197915879</v>
      </c>
      <c r="D14" s="102">
        <v>122758241.3</v>
      </c>
      <c r="E14" s="102">
        <v>54918512.61999999</v>
      </c>
      <c r="F14" s="102">
        <v>54850975.61999999</v>
      </c>
      <c r="G14" s="64"/>
      <c r="H14" s="44">
        <f t="shared" si="0"/>
        <v>44.682112613485273</v>
      </c>
      <c r="I14" s="44">
        <f t="shared" si="1"/>
        <v>99.877023253584255</v>
      </c>
      <c r="K14" s="127">
        <f t="shared" si="2"/>
        <v>44.682112613485273</v>
      </c>
      <c r="L14" s="127">
        <f t="shared" si="3"/>
        <v>99.877023253584255</v>
      </c>
      <c r="M14" s="296" t="str">
        <f t="shared" si="4"/>
        <v>si</v>
      </c>
      <c r="N14" s="296" t="str">
        <f t="shared" si="5"/>
        <v>si</v>
      </c>
      <c r="O14" s="296"/>
      <c r="P14" s="297">
        <f t="shared" si="6"/>
        <v>0</v>
      </c>
      <c r="Q14" s="297">
        <f t="shared" si="7"/>
        <v>0</v>
      </c>
      <c r="R14" s="298"/>
      <c r="S14" s="298">
        <f t="shared" si="8"/>
        <v>-67839728.680000007</v>
      </c>
      <c r="T14" s="298">
        <f t="shared" si="9"/>
        <v>-67537</v>
      </c>
    </row>
    <row r="15" spans="1:20" s="49" customFormat="1" ht="12" customHeight="1">
      <c r="A15" s="87" t="s">
        <v>367</v>
      </c>
      <c r="B15" s="88" t="s">
        <v>404</v>
      </c>
      <c r="C15" s="86">
        <v>10000000</v>
      </c>
      <c r="D15" s="102">
        <v>10000000</v>
      </c>
      <c r="E15" s="102">
        <v>8383773.6900000004</v>
      </c>
      <c r="F15" s="102">
        <v>8383773.6900000004</v>
      </c>
      <c r="G15" s="64"/>
      <c r="H15" s="44">
        <f t="shared" si="0"/>
        <v>83.83773690000001</v>
      </c>
      <c r="I15" s="44">
        <f t="shared" si="1"/>
        <v>100</v>
      </c>
      <c r="K15" s="127">
        <f t="shared" si="2"/>
        <v>83.83773690000001</v>
      </c>
      <c r="L15" s="127">
        <f t="shared" si="3"/>
        <v>100</v>
      </c>
      <c r="M15" s="296" t="str">
        <f t="shared" si="4"/>
        <v>si</v>
      </c>
      <c r="N15" s="296" t="str">
        <f t="shared" si="5"/>
        <v>si</v>
      </c>
      <c r="O15" s="296"/>
      <c r="P15" s="297">
        <f t="shared" si="6"/>
        <v>0</v>
      </c>
      <c r="Q15" s="297">
        <f t="shared" si="7"/>
        <v>0</v>
      </c>
      <c r="R15" s="298"/>
      <c r="S15" s="298">
        <f t="shared" si="8"/>
        <v>-1616226.3099999996</v>
      </c>
      <c r="T15" s="298">
        <f t="shared" si="9"/>
        <v>0</v>
      </c>
    </row>
    <row r="16" spans="1:20" s="101" customFormat="1" ht="12" customHeight="1">
      <c r="A16" s="87" t="s">
        <v>403</v>
      </c>
      <c r="B16" s="78" t="s">
        <v>402</v>
      </c>
      <c r="C16" s="86">
        <v>10750000</v>
      </c>
      <c r="D16" s="102">
        <v>10750000</v>
      </c>
      <c r="E16" s="102">
        <v>2413690.7999999998</v>
      </c>
      <c r="F16" s="102">
        <v>2413690.7999999998</v>
      </c>
      <c r="G16" s="64"/>
      <c r="H16" s="44">
        <f t="shared" si="0"/>
        <v>22.452937674418603</v>
      </c>
      <c r="I16" s="44">
        <f t="shared" si="1"/>
        <v>100</v>
      </c>
      <c r="K16" s="127">
        <f t="shared" si="2"/>
        <v>22.452937674418603</v>
      </c>
      <c r="L16" s="127">
        <f t="shared" si="3"/>
        <v>100</v>
      </c>
      <c r="M16" s="296" t="str">
        <f t="shared" si="4"/>
        <v>si</v>
      </c>
      <c r="N16" s="296" t="str">
        <f t="shared" si="5"/>
        <v>si</v>
      </c>
      <c r="O16" s="296"/>
      <c r="P16" s="297">
        <f t="shared" si="6"/>
        <v>0</v>
      </c>
      <c r="Q16" s="297">
        <f t="shared" si="7"/>
        <v>0</v>
      </c>
      <c r="R16" s="298"/>
      <c r="S16" s="298">
        <f t="shared" si="8"/>
        <v>-8336309.2000000002</v>
      </c>
      <c r="T16" s="298">
        <f t="shared" si="9"/>
        <v>0</v>
      </c>
    </row>
    <row r="17" spans="1:20" s="101" customFormat="1" ht="12" customHeight="1">
      <c r="A17" s="87" t="s">
        <v>336</v>
      </c>
      <c r="B17" s="78" t="s">
        <v>34</v>
      </c>
      <c r="C17" s="86">
        <v>26000000</v>
      </c>
      <c r="D17" s="102">
        <v>26000000</v>
      </c>
      <c r="E17" s="102">
        <v>0</v>
      </c>
      <c r="F17" s="102">
        <v>0</v>
      </c>
      <c r="G17" s="64"/>
      <c r="H17" s="44">
        <f t="shared" si="0"/>
        <v>0</v>
      </c>
      <c r="I17" s="44" t="str">
        <f t="shared" si="1"/>
        <v>n.a.</v>
      </c>
      <c r="K17" s="127">
        <f t="shared" si="2"/>
        <v>0</v>
      </c>
      <c r="L17" s="127" t="str">
        <f t="shared" si="3"/>
        <v>n.a.</v>
      </c>
      <c r="M17" s="296" t="str">
        <f t="shared" si="4"/>
        <v>si</v>
      </c>
      <c r="N17" s="296" t="str">
        <f t="shared" si="5"/>
        <v>si</v>
      </c>
      <c r="O17" s="296"/>
      <c r="P17" s="297">
        <f t="shared" si="6"/>
        <v>0</v>
      </c>
      <c r="Q17" s="297" t="e">
        <f t="shared" si="7"/>
        <v>#DIV/0!</v>
      </c>
      <c r="R17" s="298"/>
      <c r="S17" s="298">
        <f t="shared" si="8"/>
        <v>-26000000</v>
      </c>
      <c r="T17" s="298">
        <f t="shared" si="9"/>
        <v>0</v>
      </c>
    </row>
    <row r="18" spans="1:20" s="101" customFormat="1" ht="18.75" customHeight="1">
      <c r="A18" s="87" t="s">
        <v>401</v>
      </c>
      <c r="B18" s="78" t="s">
        <v>400</v>
      </c>
      <c r="C18" s="86">
        <v>4500000</v>
      </c>
      <c r="D18" s="91">
        <v>4421055</v>
      </c>
      <c r="E18" s="91">
        <v>46513.16</v>
      </c>
      <c r="F18" s="91">
        <v>46513.16</v>
      </c>
      <c r="G18" s="64"/>
      <c r="H18" s="44">
        <f t="shared" si="0"/>
        <v>1.0520828173365862</v>
      </c>
      <c r="I18" s="44">
        <f t="shared" si="1"/>
        <v>100</v>
      </c>
      <c r="K18" s="127">
        <f t="shared" si="2"/>
        <v>1.0520828173365862</v>
      </c>
      <c r="L18" s="127">
        <f t="shared" si="3"/>
        <v>100</v>
      </c>
      <c r="M18" s="296" t="str">
        <f t="shared" si="4"/>
        <v>si</v>
      </c>
      <c r="N18" s="296" t="str">
        <f t="shared" si="5"/>
        <v>si</v>
      </c>
      <c r="O18" s="296"/>
      <c r="P18" s="297">
        <f t="shared" si="6"/>
        <v>0</v>
      </c>
      <c r="Q18" s="297">
        <f t="shared" si="7"/>
        <v>0</v>
      </c>
      <c r="R18" s="298"/>
      <c r="S18" s="298">
        <f t="shared" si="8"/>
        <v>-4374541.84</v>
      </c>
      <c r="T18" s="298">
        <f t="shared" si="9"/>
        <v>0</v>
      </c>
    </row>
    <row r="19" spans="1:20" s="101" customFormat="1" ht="12" customHeight="1">
      <c r="A19" s="87" t="s">
        <v>399</v>
      </c>
      <c r="B19" s="88" t="s">
        <v>398</v>
      </c>
      <c r="C19" s="86">
        <v>1950000</v>
      </c>
      <c r="D19" s="102">
        <v>1881750</v>
      </c>
      <c r="E19" s="102">
        <v>0</v>
      </c>
      <c r="F19" s="102">
        <v>0</v>
      </c>
      <c r="G19" s="64"/>
      <c r="H19" s="44">
        <f t="shared" si="0"/>
        <v>0</v>
      </c>
      <c r="I19" s="44" t="str">
        <f t="shared" si="1"/>
        <v>n.a.</v>
      </c>
      <c r="K19" s="127">
        <f t="shared" si="2"/>
        <v>0</v>
      </c>
      <c r="L19" s="127" t="str">
        <f t="shared" si="3"/>
        <v>n.a.</v>
      </c>
      <c r="M19" s="296" t="str">
        <f t="shared" si="4"/>
        <v>si</v>
      </c>
      <c r="N19" s="296" t="str">
        <f t="shared" si="5"/>
        <v>si</v>
      </c>
      <c r="O19" s="296"/>
      <c r="P19" s="297">
        <f t="shared" si="6"/>
        <v>0</v>
      </c>
      <c r="Q19" s="297" t="e">
        <f t="shared" si="7"/>
        <v>#DIV/0!</v>
      </c>
      <c r="R19" s="298"/>
      <c r="S19" s="298">
        <f t="shared" si="8"/>
        <v>-1881750</v>
      </c>
      <c r="T19" s="298">
        <f t="shared" si="9"/>
        <v>0</v>
      </c>
    </row>
    <row r="20" spans="1:20" s="101" customFormat="1" ht="12" customHeight="1">
      <c r="A20" s="87" t="s">
        <v>397</v>
      </c>
      <c r="B20" s="78" t="s">
        <v>35</v>
      </c>
      <c r="C20" s="86">
        <v>2000000</v>
      </c>
      <c r="D20" s="102">
        <v>1997368</v>
      </c>
      <c r="E20" s="102">
        <v>0</v>
      </c>
      <c r="F20" s="102">
        <v>0</v>
      </c>
      <c r="G20" s="64"/>
      <c r="H20" s="44">
        <f t="shared" si="0"/>
        <v>0</v>
      </c>
      <c r="I20" s="44" t="str">
        <f t="shared" si="1"/>
        <v>n.a.</v>
      </c>
      <c r="K20" s="127">
        <f t="shared" si="2"/>
        <v>0</v>
      </c>
      <c r="L20" s="127" t="str">
        <f t="shared" si="3"/>
        <v>n.a.</v>
      </c>
      <c r="M20" s="296" t="str">
        <f t="shared" si="4"/>
        <v>si</v>
      </c>
      <c r="N20" s="296" t="str">
        <f t="shared" si="5"/>
        <v>si</v>
      </c>
      <c r="O20" s="296"/>
      <c r="P20" s="297">
        <f t="shared" si="6"/>
        <v>0</v>
      </c>
      <c r="Q20" s="297" t="e">
        <f t="shared" si="7"/>
        <v>#DIV/0!</v>
      </c>
      <c r="R20" s="298"/>
      <c r="S20" s="298">
        <f t="shared" si="8"/>
        <v>-1997368</v>
      </c>
      <c r="T20" s="298">
        <f t="shared" si="9"/>
        <v>0</v>
      </c>
    </row>
    <row r="21" spans="1:20" s="101" customFormat="1" ht="12" customHeight="1">
      <c r="A21" s="87" t="s">
        <v>396</v>
      </c>
      <c r="B21" s="78" t="s">
        <v>36</v>
      </c>
      <c r="C21" s="86">
        <v>10300000</v>
      </c>
      <c r="D21" s="102">
        <v>11709908.960000001</v>
      </c>
      <c r="E21" s="102">
        <v>2004387.69</v>
      </c>
      <c r="F21" s="102">
        <v>2004387.69</v>
      </c>
      <c r="G21" s="64"/>
      <c r="H21" s="44">
        <f t="shared" si="0"/>
        <v>17.117021975549157</v>
      </c>
      <c r="I21" s="44">
        <f t="shared" si="1"/>
        <v>100</v>
      </c>
      <c r="K21" s="127">
        <f t="shared" si="2"/>
        <v>17.117021975549157</v>
      </c>
      <c r="L21" s="127">
        <f t="shared" si="3"/>
        <v>100</v>
      </c>
      <c r="M21" s="296" t="str">
        <f t="shared" si="4"/>
        <v>si</v>
      </c>
      <c r="N21" s="296" t="str">
        <f t="shared" si="5"/>
        <v>si</v>
      </c>
      <c r="O21" s="296"/>
      <c r="P21" s="297">
        <f t="shared" si="6"/>
        <v>0</v>
      </c>
      <c r="Q21" s="297">
        <f t="shared" si="7"/>
        <v>0</v>
      </c>
      <c r="R21" s="298"/>
      <c r="S21" s="298">
        <f t="shared" si="8"/>
        <v>-9705521.2700000014</v>
      </c>
      <c r="T21" s="298">
        <f t="shared" si="9"/>
        <v>0</v>
      </c>
    </row>
    <row r="22" spans="1:20" s="49" customFormat="1" ht="12" customHeight="1">
      <c r="A22" s="90" t="s">
        <v>236</v>
      </c>
      <c r="B22" s="93"/>
      <c r="C22" s="70">
        <f>SUM(C23:C25)</f>
        <v>17000000</v>
      </c>
      <c r="D22" s="70">
        <f>SUM(D23:D25)</f>
        <v>16944522.32</v>
      </c>
      <c r="E22" s="70">
        <f>SUM(E23:E25)</f>
        <v>14767794.34</v>
      </c>
      <c r="F22" s="70">
        <f>SUM(F23:F25)</f>
        <v>14693416.34</v>
      </c>
      <c r="G22" s="70"/>
      <c r="H22" s="69">
        <f t="shared" si="0"/>
        <v>86.714845438027083</v>
      </c>
      <c r="I22" s="69">
        <f t="shared" si="1"/>
        <v>99.496349974223705</v>
      </c>
      <c r="K22" s="127">
        <f t="shared" si="2"/>
        <v>86.714845438027083</v>
      </c>
      <c r="L22" s="127">
        <f t="shared" si="3"/>
        <v>99.496349974223705</v>
      </c>
      <c r="M22" s="296" t="str">
        <f t="shared" si="4"/>
        <v>si</v>
      </c>
      <c r="N22" s="296" t="str">
        <f t="shared" si="5"/>
        <v>si</v>
      </c>
      <c r="O22" s="296"/>
      <c r="P22" s="297">
        <f t="shared" si="6"/>
        <v>0</v>
      </c>
      <c r="Q22" s="297">
        <f t="shared" si="7"/>
        <v>0</v>
      </c>
      <c r="R22" s="298"/>
      <c r="S22" s="298">
        <f t="shared" si="8"/>
        <v>-2176727.9800000004</v>
      </c>
      <c r="T22" s="298">
        <f t="shared" si="9"/>
        <v>-74378</v>
      </c>
    </row>
    <row r="23" spans="1:20" s="49" customFormat="1" ht="12" customHeight="1">
      <c r="A23" s="87" t="s">
        <v>307</v>
      </c>
      <c r="B23" s="78" t="s">
        <v>235</v>
      </c>
      <c r="C23" s="86">
        <v>12000000</v>
      </c>
      <c r="D23" s="83">
        <v>12000000</v>
      </c>
      <c r="E23" s="83">
        <v>12000000</v>
      </c>
      <c r="F23" s="83">
        <v>12000000</v>
      </c>
      <c r="G23" s="66"/>
      <c r="H23" s="44">
        <f t="shared" si="0"/>
        <v>100</v>
      </c>
      <c r="I23" s="44">
        <f t="shared" si="1"/>
        <v>100</v>
      </c>
      <c r="K23" s="127">
        <f t="shared" si="2"/>
        <v>100</v>
      </c>
      <c r="L23" s="127">
        <f t="shared" si="3"/>
        <v>100</v>
      </c>
      <c r="M23" s="296" t="str">
        <f t="shared" si="4"/>
        <v>si</v>
      </c>
      <c r="N23" s="296" t="str">
        <f t="shared" si="5"/>
        <v>si</v>
      </c>
      <c r="O23" s="296"/>
      <c r="P23" s="297">
        <f t="shared" si="6"/>
        <v>0</v>
      </c>
      <c r="Q23" s="297">
        <f t="shared" si="7"/>
        <v>0</v>
      </c>
      <c r="R23" s="298"/>
      <c r="S23" s="298">
        <f t="shared" si="8"/>
        <v>0</v>
      </c>
      <c r="T23" s="298">
        <f t="shared" si="9"/>
        <v>0</v>
      </c>
    </row>
    <row r="24" spans="1:20" s="49" customFormat="1" ht="12" customHeight="1">
      <c r="A24" s="87" t="s">
        <v>253</v>
      </c>
      <c r="B24" s="78" t="s">
        <v>395</v>
      </c>
      <c r="C24" s="86">
        <v>4000000</v>
      </c>
      <c r="D24" s="83">
        <v>3919552.36</v>
      </c>
      <c r="E24" s="83">
        <v>2250094.34</v>
      </c>
      <c r="F24" s="83">
        <v>2250094.34</v>
      </c>
      <c r="G24" s="66"/>
      <c r="H24" s="44">
        <f t="shared" si="0"/>
        <v>57.406921335272067</v>
      </c>
      <c r="I24" s="44">
        <f t="shared" si="1"/>
        <v>100</v>
      </c>
      <c r="K24" s="127">
        <f t="shared" si="2"/>
        <v>57.406921335272067</v>
      </c>
      <c r="L24" s="127">
        <f t="shared" si="3"/>
        <v>100</v>
      </c>
      <c r="M24" s="296" t="str">
        <f t="shared" si="4"/>
        <v>si</v>
      </c>
      <c r="N24" s="296" t="str">
        <f t="shared" si="5"/>
        <v>si</v>
      </c>
      <c r="O24" s="296"/>
      <c r="P24" s="297">
        <f t="shared" si="6"/>
        <v>0</v>
      </c>
      <c r="Q24" s="297">
        <f t="shared" si="7"/>
        <v>0</v>
      </c>
      <c r="R24" s="298"/>
      <c r="S24" s="298">
        <f t="shared" si="8"/>
        <v>-1669458.02</v>
      </c>
      <c r="T24" s="298">
        <f t="shared" si="9"/>
        <v>0</v>
      </c>
    </row>
    <row r="25" spans="1:20" s="49" customFormat="1" ht="12" customHeight="1">
      <c r="A25" s="87" t="s">
        <v>394</v>
      </c>
      <c r="B25" s="88" t="s">
        <v>393</v>
      </c>
      <c r="C25" s="86">
        <v>1000000</v>
      </c>
      <c r="D25" s="83">
        <v>1024969.9600000001</v>
      </c>
      <c r="E25" s="83">
        <v>517700</v>
      </c>
      <c r="F25" s="83">
        <v>443322</v>
      </c>
      <c r="G25" s="66"/>
      <c r="H25" s="44">
        <f t="shared" si="0"/>
        <v>43.252194435044707</v>
      </c>
      <c r="I25" s="44">
        <f t="shared" si="1"/>
        <v>85.632992080355422</v>
      </c>
      <c r="K25" s="127">
        <f t="shared" si="2"/>
        <v>43.252194435044707</v>
      </c>
      <c r="L25" s="127">
        <f t="shared" si="3"/>
        <v>85.632992080355422</v>
      </c>
      <c r="M25" s="296" t="str">
        <f t="shared" si="4"/>
        <v>si</v>
      </c>
      <c r="N25" s="296" t="str">
        <f t="shared" si="5"/>
        <v>si</v>
      </c>
      <c r="O25" s="296"/>
      <c r="P25" s="297">
        <f t="shared" si="6"/>
        <v>0</v>
      </c>
      <c r="Q25" s="297">
        <f t="shared" si="7"/>
        <v>0</v>
      </c>
      <c r="R25" s="298"/>
      <c r="S25" s="298">
        <f t="shared" si="8"/>
        <v>-507269.96000000008</v>
      </c>
      <c r="T25" s="298">
        <f t="shared" si="9"/>
        <v>-74378</v>
      </c>
    </row>
    <row r="26" spans="1:20" s="49" customFormat="1" ht="12" customHeight="1">
      <c r="A26" s="90" t="s">
        <v>210</v>
      </c>
      <c r="B26" s="93"/>
      <c r="C26" s="70">
        <f>SUM(C27:C33)</f>
        <v>1613147226.9996634</v>
      </c>
      <c r="D26" s="70">
        <f>SUM(D27:D33)</f>
        <v>1544225880.1897206</v>
      </c>
      <c r="E26" s="70">
        <f>SUM(E27:E33)</f>
        <v>1306744931.6698029</v>
      </c>
      <c r="F26" s="70">
        <f>SUM(F27:F33)</f>
        <v>1213982211.3899364</v>
      </c>
      <c r="G26" s="70">
        <f>SUM(G27:G33)</f>
        <v>0</v>
      </c>
      <c r="H26" s="76">
        <f t="shared" si="0"/>
        <v>78.614289979441935</v>
      </c>
      <c r="I26" s="76">
        <f t="shared" si="1"/>
        <v>92.90123741583362</v>
      </c>
      <c r="K26" s="127">
        <f t="shared" si="2"/>
        <v>78.614289979441935</v>
      </c>
      <c r="L26" s="127">
        <f t="shared" si="3"/>
        <v>92.90123741583362</v>
      </c>
      <c r="M26" s="296" t="str">
        <f t="shared" si="4"/>
        <v>si</v>
      </c>
      <c r="N26" s="296" t="str">
        <f t="shared" si="5"/>
        <v>si</v>
      </c>
      <c r="O26" s="296"/>
      <c r="P26" s="297">
        <f t="shared" si="6"/>
        <v>0</v>
      </c>
      <c r="Q26" s="297">
        <f t="shared" si="7"/>
        <v>0</v>
      </c>
      <c r="R26" s="298"/>
      <c r="S26" s="298">
        <f t="shared" si="8"/>
        <v>-237480948.51991773</v>
      </c>
      <c r="T26" s="298">
        <f t="shared" si="9"/>
        <v>-92762720.279866457</v>
      </c>
    </row>
    <row r="27" spans="1:20" s="49" customFormat="1" ht="12" customHeight="1">
      <c r="A27" s="87" t="s">
        <v>392</v>
      </c>
      <c r="B27" s="88" t="s">
        <v>391</v>
      </c>
      <c r="C27" s="99">
        <v>190134</v>
      </c>
      <c r="D27" s="83">
        <v>5176665.05</v>
      </c>
      <c r="E27" s="83">
        <v>4211586.5199999996</v>
      </c>
      <c r="F27" s="83">
        <v>4211586.5199999996</v>
      </c>
      <c r="G27" s="66"/>
      <c r="H27" s="44">
        <f t="shared" si="0"/>
        <v>81.357137835294168</v>
      </c>
      <c r="I27" s="44">
        <f t="shared" si="1"/>
        <v>100</v>
      </c>
      <c r="K27" s="127">
        <f t="shared" si="2"/>
        <v>81.357137835294168</v>
      </c>
      <c r="L27" s="127">
        <f t="shared" si="3"/>
        <v>100</v>
      </c>
      <c r="M27" s="296" t="str">
        <f t="shared" si="4"/>
        <v>si</v>
      </c>
      <c r="N27" s="296" t="str">
        <f t="shared" si="5"/>
        <v>si</v>
      </c>
      <c r="O27" s="296"/>
      <c r="P27" s="297">
        <f t="shared" si="6"/>
        <v>0</v>
      </c>
      <c r="Q27" s="297">
        <f t="shared" si="7"/>
        <v>0</v>
      </c>
      <c r="R27" s="298"/>
      <c r="S27" s="298">
        <f t="shared" si="8"/>
        <v>-965078.53000000026</v>
      </c>
      <c r="T27" s="298">
        <f t="shared" si="9"/>
        <v>0</v>
      </c>
    </row>
    <row r="28" spans="1:20" s="49" customFormat="1" ht="12" customHeight="1">
      <c r="A28" s="87" t="s">
        <v>253</v>
      </c>
      <c r="B28" s="88" t="s">
        <v>28</v>
      </c>
      <c r="C28" s="86">
        <v>25336299</v>
      </c>
      <c r="D28" s="83">
        <v>18352910.32</v>
      </c>
      <c r="E28" s="83">
        <v>12007451.17</v>
      </c>
      <c r="F28" s="83">
        <v>10369344.880000001</v>
      </c>
      <c r="G28" s="66"/>
      <c r="H28" s="44">
        <f t="shared" si="0"/>
        <v>56.49973055608546</v>
      </c>
      <c r="I28" s="44">
        <f t="shared" si="1"/>
        <v>86.357585245961914</v>
      </c>
      <c r="K28" s="127">
        <f t="shared" si="2"/>
        <v>56.49973055608546</v>
      </c>
      <c r="L28" s="127">
        <f t="shared" si="3"/>
        <v>86.357585245961914</v>
      </c>
      <c r="M28" s="296" t="str">
        <f t="shared" si="4"/>
        <v>si</v>
      </c>
      <c r="N28" s="296" t="str">
        <f t="shared" si="5"/>
        <v>si</v>
      </c>
      <c r="O28" s="296"/>
      <c r="P28" s="297">
        <f t="shared" si="6"/>
        <v>0</v>
      </c>
      <c r="Q28" s="297">
        <f t="shared" si="7"/>
        <v>0</v>
      </c>
      <c r="R28" s="298"/>
      <c r="S28" s="298">
        <f t="shared" si="8"/>
        <v>-6345459.1500000004</v>
      </c>
      <c r="T28" s="298">
        <f t="shared" si="9"/>
        <v>-1638106.2899999991</v>
      </c>
    </row>
    <row r="29" spans="1:20" s="49" customFormat="1" ht="12" customHeight="1">
      <c r="A29" s="87" t="s">
        <v>252</v>
      </c>
      <c r="B29" s="88" t="s">
        <v>29</v>
      </c>
      <c r="C29" s="86">
        <v>7939057</v>
      </c>
      <c r="D29" s="83">
        <v>7671005.8200000003</v>
      </c>
      <c r="E29" s="83">
        <v>5562500.7199999997</v>
      </c>
      <c r="F29" s="83">
        <v>5141398.13</v>
      </c>
      <c r="G29" s="66"/>
      <c r="H29" s="44">
        <f t="shared" si="0"/>
        <v>67.023780852769576</v>
      </c>
      <c r="I29" s="44">
        <f t="shared" si="1"/>
        <v>92.42961733944729</v>
      </c>
      <c r="K29" s="127">
        <f t="shared" si="2"/>
        <v>67.023780852769576</v>
      </c>
      <c r="L29" s="127">
        <f t="shared" si="3"/>
        <v>92.42961733944729</v>
      </c>
      <c r="M29" s="296" t="str">
        <f t="shared" si="4"/>
        <v>si</v>
      </c>
      <c r="N29" s="296" t="str">
        <f t="shared" si="5"/>
        <v>si</v>
      </c>
      <c r="O29" s="296"/>
      <c r="P29" s="297">
        <f t="shared" si="6"/>
        <v>0</v>
      </c>
      <c r="Q29" s="297">
        <f t="shared" si="7"/>
        <v>0</v>
      </c>
      <c r="R29" s="298"/>
      <c r="S29" s="298">
        <f t="shared" si="8"/>
        <v>-2108505.1000000006</v>
      </c>
      <c r="T29" s="298">
        <f t="shared" si="9"/>
        <v>-421102.58999999985</v>
      </c>
    </row>
    <row r="30" spans="1:20" s="49" customFormat="1" ht="12" customHeight="1">
      <c r="A30" s="87" t="s">
        <v>390</v>
      </c>
      <c r="B30" s="88" t="s">
        <v>389</v>
      </c>
      <c r="C30" s="86">
        <v>512321453.99966323</v>
      </c>
      <c r="D30" s="83">
        <v>513416001.6597206</v>
      </c>
      <c r="E30" s="83">
        <v>370524453.44980288</v>
      </c>
      <c r="F30" s="83">
        <v>291765820.7699365</v>
      </c>
      <c r="G30" s="66"/>
      <c r="H30" s="44">
        <f t="shared" si="0"/>
        <v>56.828345791082626</v>
      </c>
      <c r="I30" s="44">
        <f t="shared" si="1"/>
        <v>78.744012184195483</v>
      </c>
      <c r="K30" s="127">
        <f t="shared" si="2"/>
        <v>56.828345791082626</v>
      </c>
      <c r="L30" s="127">
        <f t="shared" si="3"/>
        <v>78.744012184195483</v>
      </c>
      <c r="M30" s="296" t="str">
        <f t="shared" si="4"/>
        <v>si</v>
      </c>
      <c r="N30" s="296" t="str">
        <f t="shared" si="5"/>
        <v>si</v>
      </c>
      <c r="O30" s="296"/>
      <c r="P30" s="297">
        <f t="shared" si="6"/>
        <v>0</v>
      </c>
      <c r="Q30" s="297">
        <f t="shared" si="7"/>
        <v>0</v>
      </c>
      <c r="R30" s="298"/>
      <c r="S30" s="298">
        <f t="shared" si="8"/>
        <v>-142891548.20991772</v>
      </c>
      <c r="T30" s="298">
        <f t="shared" si="9"/>
        <v>-78758632.679866374</v>
      </c>
    </row>
    <row r="31" spans="1:20" s="49" customFormat="1" ht="12" customHeight="1">
      <c r="A31" s="87" t="s">
        <v>388</v>
      </c>
      <c r="B31" s="88" t="s">
        <v>387</v>
      </c>
      <c r="C31" s="86">
        <v>417820713</v>
      </c>
      <c r="D31" s="83">
        <v>417820713</v>
      </c>
      <c r="E31" s="83">
        <v>414138213</v>
      </c>
      <c r="F31" s="83">
        <v>405170476</v>
      </c>
      <c r="G31" s="66"/>
      <c r="H31" s="44">
        <f t="shared" si="0"/>
        <v>96.972328894570623</v>
      </c>
      <c r="I31" s="44">
        <f t="shared" si="1"/>
        <v>97.834602864817015</v>
      </c>
      <c r="K31" s="127">
        <f t="shared" si="2"/>
        <v>96.972328894570623</v>
      </c>
      <c r="L31" s="127">
        <f t="shared" si="3"/>
        <v>97.834602864817015</v>
      </c>
      <c r="M31" s="296" t="str">
        <f t="shared" si="4"/>
        <v>si</v>
      </c>
      <c r="N31" s="296" t="str">
        <f t="shared" si="5"/>
        <v>si</v>
      </c>
      <c r="O31" s="296"/>
      <c r="P31" s="297">
        <f t="shared" si="6"/>
        <v>0</v>
      </c>
      <c r="Q31" s="297">
        <f t="shared" si="7"/>
        <v>0</v>
      </c>
      <c r="R31" s="298"/>
      <c r="S31" s="298">
        <f t="shared" si="8"/>
        <v>-3682500</v>
      </c>
      <c r="T31" s="298">
        <f t="shared" si="9"/>
        <v>-8967737</v>
      </c>
    </row>
    <row r="32" spans="1:20" s="49" customFormat="1" ht="12" customHeight="1">
      <c r="A32" s="87" t="s">
        <v>386</v>
      </c>
      <c r="B32" s="88" t="s">
        <v>385</v>
      </c>
      <c r="C32" s="86">
        <v>554273430</v>
      </c>
      <c r="D32" s="83">
        <v>486522444.33999997</v>
      </c>
      <c r="E32" s="83">
        <v>451861278.80999994</v>
      </c>
      <c r="F32" s="83">
        <v>451024137.08999991</v>
      </c>
      <c r="G32" s="66"/>
      <c r="H32" s="44">
        <f t="shared" si="0"/>
        <v>92.703665028618389</v>
      </c>
      <c r="I32" s="44">
        <f t="shared" si="1"/>
        <v>99.814734795996529</v>
      </c>
      <c r="K32" s="127">
        <f t="shared" si="2"/>
        <v>92.703665028618389</v>
      </c>
      <c r="L32" s="127">
        <f t="shared" si="3"/>
        <v>99.814734795996529</v>
      </c>
      <c r="M32" s="296" t="str">
        <f t="shared" si="4"/>
        <v>si</v>
      </c>
      <c r="N32" s="296" t="str">
        <f t="shared" si="5"/>
        <v>si</v>
      </c>
      <c r="O32" s="296"/>
      <c r="P32" s="297">
        <f t="shared" si="6"/>
        <v>0</v>
      </c>
      <c r="Q32" s="297">
        <f t="shared" si="7"/>
        <v>0</v>
      </c>
      <c r="R32" s="298"/>
      <c r="S32" s="298">
        <f t="shared" si="8"/>
        <v>-34661165.530000031</v>
      </c>
      <c r="T32" s="298">
        <f t="shared" si="9"/>
        <v>-837141.72000002861</v>
      </c>
    </row>
    <row r="33" spans="1:20" s="49" customFormat="1" ht="12" customHeight="1">
      <c r="A33" s="87" t="s">
        <v>384</v>
      </c>
      <c r="B33" s="78" t="s">
        <v>383</v>
      </c>
      <c r="C33" s="86">
        <v>95266140</v>
      </c>
      <c r="D33" s="83">
        <v>95266140</v>
      </c>
      <c r="E33" s="83">
        <v>48439448</v>
      </c>
      <c r="F33" s="83">
        <v>46299448</v>
      </c>
      <c r="G33" s="64"/>
      <c r="H33" s="44">
        <f t="shared" si="0"/>
        <v>48.600109125865707</v>
      </c>
      <c r="I33" s="44">
        <f t="shared" si="1"/>
        <v>95.582113157028544</v>
      </c>
      <c r="K33" s="127">
        <f t="shared" si="2"/>
        <v>48.600109125865707</v>
      </c>
      <c r="L33" s="127">
        <f t="shared" si="3"/>
        <v>95.582113157028544</v>
      </c>
      <c r="M33" s="296" t="str">
        <f t="shared" si="4"/>
        <v>si</v>
      </c>
      <c r="N33" s="296" t="str">
        <f t="shared" si="5"/>
        <v>si</v>
      </c>
      <c r="O33" s="296"/>
      <c r="P33" s="297">
        <f t="shared" si="6"/>
        <v>0</v>
      </c>
      <c r="Q33" s="297">
        <f t="shared" si="7"/>
        <v>0</v>
      </c>
      <c r="R33" s="298"/>
      <c r="S33" s="298">
        <f t="shared" si="8"/>
        <v>-46826692</v>
      </c>
      <c r="T33" s="298">
        <f t="shared" si="9"/>
        <v>-2140000</v>
      </c>
    </row>
    <row r="34" spans="1:20" s="49" customFormat="1" ht="12" customHeight="1">
      <c r="A34" s="90" t="s">
        <v>382</v>
      </c>
      <c r="B34" s="93"/>
      <c r="C34" s="70">
        <f>SUM(C35)</f>
        <v>108000000</v>
      </c>
      <c r="D34" s="70">
        <f>SUM(D35:D36)</f>
        <v>108000000</v>
      </c>
      <c r="E34" s="70">
        <f>SUM(E35:E36)</f>
        <v>93873895</v>
      </c>
      <c r="F34" s="70">
        <f>SUM(F35:F36)</f>
        <v>93873895</v>
      </c>
      <c r="G34" s="70">
        <f>SUM(G35)</f>
        <v>0</v>
      </c>
      <c r="H34" s="76">
        <f t="shared" si="0"/>
        <v>86.920273148148155</v>
      </c>
      <c r="I34" s="69">
        <f t="shared" si="1"/>
        <v>100</v>
      </c>
      <c r="K34" s="127">
        <f t="shared" si="2"/>
        <v>86.920273148148155</v>
      </c>
      <c r="L34" s="127">
        <f t="shared" si="3"/>
        <v>100</v>
      </c>
      <c r="M34" s="296" t="str">
        <f t="shared" si="4"/>
        <v>si</v>
      </c>
      <c r="N34" s="296" t="str">
        <f t="shared" si="5"/>
        <v>si</v>
      </c>
      <c r="O34" s="296"/>
      <c r="P34" s="297">
        <f t="shared" si="6"/>
        <v>0</v>
      </c>
      <c r="Q34" s="297">
        <f t="shared" si="7"/>
        <v>0</v>
      </c>
      <c r="R34" s="298"/>
      <c r="S34" s="298">
        <f t="shared" si="8"/>
        <v>-14126105</v>
      </c>
      <c r="T34" s="298">
        <f t="shared" si="9"/>
        <v>0</v>
      </c>
    </row>
    <row r="35" spans="1:20" s="49" customFormat="1" ht="12" customHeight="1">
      <c r="A35" s="87" t="s">
        <v>381</v>
      </c>
      <c r="B35" s="88" t="s">
        <v>49</v>
      </c>
      <c r="C35" s="86">
        <v>108000000</v>
      </c>
      <c r="D35" s="83">
        <v>42922807</v>
      </c>
      <c r="E35" s="83">
        <v>29101584.140000001</v>
      </c>
      <c r="F35" s="83">
        <v>29101584.140000001</v>
      </c>
      <c r="G35" s="66"/>
      <c r="H35" s="44">
        <f t="shared" si="0"/>
        <v>67.799815934684787</v>
      </c>
      <c r="I35" s="44">
        <f t="shared" si="1"/>
        <v>100</v>
      </c>
      <c r="K35" s="127">
        <f t="shared" si="2"/>
        <v>67.799815934684787</v>
      </c>
      <c r="L35" s="127">
        <f t="shared" si="3"/>
        <v>100</v>
      </c>
      <c r="M35" s="296" t="str">
        <f t="shared" si="4"/>
        <v>si</v>
      </c>
      <c r="N35" s="296" t="str">
        <f t="shared" si="5"/>
        <v>si</v>
      </c>
      <c r="O35" s="296"/>
      <c r="P35" s="297">
        <f t="shared" si="6"/>
        <v>0</v>
      </c>
      <c r="Q35" s="297">
        <f t="shared" si="7"/>
        <v>0</v>
      </c>
      <c r="R35" s="298"/>
      <c r="S35" s="298">
        <f t="shared" si="8"/>
        <v>-13821222.859999999</v>
      </c>
      <c r="T35" s="298">
        <f t="shared" si="9"/>
        <v>0</v>
      </c>
    </row>
    <row r="36" spans="1:20" s="49" customFormat="1" ht="12" customHeight="1">
      <c r="A36" s="87" t="s">
        <v>380</v>
      </c>
      <c r="B36" s="88" t="s">
        <v>379</v>
      </c>
      <c r="C36" s="86">
        <v>0</v>
      </c>
      <c r="D36" s="83">
        <v>65077193.000000007</v>
      </c>
      <c r="E36" s="83">
        <v>64772310.860000007</v>
      </c>
      <c r="F36" s="83">
        <v>64772310.860000007</v>
      </c>
      <c r="G36" s="66"/>
      <c r="H36" s="44">
        <f t="shared" si="0"/>
        <v>99.531506929009666</v>
      </c>
      <c r="I36" s="44">
        <f t="shared" si="1"/>
        <v>100</v>
      </c>
      <c r="K36" s="127">
        <f t="shared" si="2"/>
        <v>99.531506929009666</v>
      </c>
      <c r="L36" s="127">
        <f t="shared" si="3"/>
        <v>100</v>
      </c>
      <c r="M36" s="296" t="str">
        <f t="shared" si="4"/>
        <v>si</v>
      </c>
      <c r="N36" s="296" t="str">
        <f t="shared" si="5"/>
        <v>si</v>
      </c>
      <c r="O36" s="296"/>
      <c r="P36" s="297">
        <f t="shared" si="6"/>
        <v>0</v>
      </c>
      <c r="Q36" s="297">
        <f t="shared" si="7"/>
        <v>0</v>
      </c>
      <c r="R36" s="298"/>
      <c r="S36" s="298">
        <f t="shared" si="8"/>
        <v>-304882.1400000006</v>
      </c>
      <c r="T36" s="298">
        <f t="shared" si="9"/>
        <v>0</v>
      </c>
    </row>
    <row r="37" spans="1:20" s="49" customFormat="1" ht="12" customHeight="1">
      <c r="A37" s="90" t="s">
        <v>378</v>
      </c>
      <c r="B37" s="93"/>
      <c r="C37" s="70">
        <f>SUM(C38:C41)</f>
        <v>1985691204.7106082</v>
      </c>
      <c r="D37" s="89">
        <f>SUM(D38:D41)</f>
        <v>1415193431.0826716</v>
      </c>
      <c r="E37" s="89">
        <f>SUM(E38:E41)</f>
        <v>1216380120.7678854</v>
      </c>
      <c r="F37" s="89">
        <f>SUM(F38:F41)</f>
        <v>1212321399.6537688</v>
      </c>
      <c r="G37" s="70"/>
      <c r="H37" s="69">
        <f t="shared" si="0"/>
        <v>85.664713602175297</v>
      </c>
      <c r="I37" s="69">
        <f t="shared" si="1"/>
        <v>99.666327898259766</v>
      </c>
      <c r="K37" s="127">
        <f t="shared" si="2"/>
        <v>85.664713602175297</v>
      </c>
      <c r="L37" s="127">
        <f t="shared" si="3"/>
        <v>99.666327898259766</v>
      </c>
      <c r="M37" s="296" t="str">
        <f t="shared" si="4"/>
        <v>si</v>
      </c>
      <c r="N37" s="296" t="str">
        <f t="shared" si="5"/>
        <v>si</v>
      </c>
      <c r="O37" s="296"/>
      <c r="P37" s="297">
        <f t="shared" si="6"/>
        <v>0</v>
      </c>
      <c r="Q37" s="297">
        <f t="shared" si="7"/>
        <v>0</v>
      </c>
      <c r="R37" s="298"/>
      <c r="S37" s="298">
        <f t="shared" si="8"/>
        <v>-198813310.3147862</v>
      </c>
      <c r="T37" s="298">
        <f t="shared" si="9"/>
        <v>-4058721.1141166687</v>
      </c>
    </row>
    <row r="38" spans="1:20" s="49" customFormat="1" ht="12" customHeight="1">
      <c r="A38" s="87" t="s">
        <v>283</v>
      </c>
      <c r="B38" s="88" t="s">
        <v>377</v>
      </c>
      <c r="C38" s="86">
        <v>4411222.1606080737</v>
      </c>
      <c r="D38" s="77">
        <v>4491259.8626716211</v>
      </c>
      <c r="E38" s="77">
        <v>3033512.6278854944</v>
      </c>
      <c r="F38" s="77">
        <v>2823560.8637686442</v>
      </c>
      <c r="G38" s="64"/>
      <c r="H38" s="44">
        <f t="shared" si="0"/>
        <v>62.867902328168825</v>
      </c>
      <c r="I38" s="44">
        <f t="shared" si="1"/>
        <v>93.078922362581466</v>
      </c>
      <c r="K38" s="127">
        <f t="shared" si="2"/>
        <v>62.867902328168825</v>
      </c>
      <c r="L38" s="127">
        <f t="shared" si="3"/>
        <v>93.078922362581466</v>
      </c>
      <c r="M38" s="296" t="str">
        <f t="shared" si="4"/>
        <v>si</v>
      </c>
      <c r="N38" s="296" t="str">
        <f t="shared" si="5"/>
        <v>si</v>
      </c>
      <c r="O38" s="296"/>
      <c r="P38" s="297">
        <f t="shared" si="6"/>
        <v>0</v>
      </c>
      <c r="Q38" s="297">
        <f t="shared" si="7"/>
        <v>0</v>
      </c>
      <c r="R38" s="298"/>
      <c r="S38" s="298">
        <f t="shared" si="8"/>
        <v>-1457747.2347861268</v>
      </c>
      <c r="T38" s="298">
        <f t="shared" si="9"/>
        <v>-209951.76411685022</v>
      </c>
    </row>
    <row r="39" spans="1:20" s="49" customFormat="1" ht="12" customHeight="1">
      <c r="A39" s="87" t="s">
        <v>376</v>
      </c>
      <c r="B39" s="88" t="s">
        <v>375</v>
      </c>
      <c r="C39" s="86">
        <v>1180648032.4800003</v>
      </c>
      <c r="D39" s="77">
        <v>877518355.52999997</v>
      </c>
      <c r="E39" s="77">
        <v>724799917.00999987</v>
      </c>
      <c r="F39" s="77">
        <v>722368765.93999994</v>
      </c>
      <c r="G39" s="64"/>
      <c r="H39" s="44">
        <f t="shared" si="0"/>
        <v>82.319504929752327</v>
      </c>
      <c r="I39" s="44">
        <f t="shared" si="1"/>
        <v>99.664576248845464</v>
      </c>
      <c r="K39" s="127">
        <f t="shared" si="2"/>
        <v>82.319504929752327</v>
      </c>
      <c r="L39" s="127">
        <f t="shared" si="3"/>
        <v>99.664576248845464</v>
      </c>
      <c r="M39" s="296" t="str">
        <f t="shared" si="4"/>
        <v>si</v>
      </c>
      <c r="N39" s="296" t="str">
        <f t="shared" si="5"/>
        <v>si</v>
      </c>
      <c r="O39" s="296"/>
      <c r="P39" s="297">
        <f t="shared" si="6"/>
        <v>0</v>
      </c>
      <c r="Q39" s="297">
        <f t="shared" si="7"/>
        <v>0</v>
      </c>
      <c r="R39" s="298"/>
      <c r="S39" s="298">
        <f t="shared" si="8"/>
        <v>-152718438.5200001</v>
      </c>
      <c r="T39" s="298">
        <f t="shared" si="9"/>
        <v>-2431151.0699999332</v>
      </c>
    </row>
    <row r="40" spans="1:20" s="49" customFormat="1" ht="12" customHeight="1">
      <c r="A40" s="87" t="s">
        <v>374</v>
      </c>
      <c r="B40" s="88" t="s">
        <v>373</v>
      </c>
      <c r="C40" s="86">
        <v>355631950.04000002</v>
      </c>
      <c r="D40" s="77">
        <v>263810016.39000002</v>
      </c>
      <c r="E40" s="77">
        <v>219172891.83000004</v>
      </c>
      <c r="F40" s="77">
        <v>218422789.17000002</v>
      </c>
      <c r="G40" s="64"/>
      <c r="H40" s="44">
        <f t="shared" ref="H40:H71" si="10">IFERROR(+F40/D40*100,"n.a.")</f>
        <v>82.795487509881966</v>
      </c>
      <c r="I40" s="44">
        <f t="shared" ref="I40:I71" si="11">IFERROR(+F40/E40*100,"n.a.")</f>
        <v>99.657757556722913</v>
      </c>
      <c r="K40" s="127">
        <f t="shared" si="2"/>
        <v>82.795487509881966</v>
      </c>
      <c r="L40" s="127">
        <f t="shared" si="3"/>
        <v>99.657757556722913</v>
      </c>
      <c r="M40" s="296" t="str">
        <f t="shared" si="4"/>
        <v>si</v>
      </c>
      <c r="N40" s="296" t="str">
        <f t="shared" si="5"/>
        <v>si</v>
      </c>
      <c r="O40" s="296"/>
      <c r="P40" s="297">
        <f t="shared" si="6"/>
        <v>0</v>
      </c>
      <c r="Q40" s="297">
        <f t="shared" si="7"/>
        <v>0</v>
      </c>
      <c r="R40" s="298"/>
      <c r="S40" s="298">
        <f t="shared" si="8"/>
        <v>-44637124.559999973</v>
      </c>
      <c r="T40" s="298">
        <f t="shared" si="9"/>
        <v>-750102.66000002623</v>
      </c>
    </row>
    <row r="41" spans="1:20" s="49" customFormat="1" ht="12" customHeight="1">
      <c r="A41" s="87" t="s">
        <v>372</v>
      </c>
      <c r="B41" s="88" t="s">
        <v>371</v>
      </c>
      <c r="C41" s="86">
        <v>445000000.02999997</v>
      </c>
      <c r="D41" s="77">
        <v>269373799.30000001</v>
      </c>
      <c r="E41" s="77">
        <v>269373799.30000001</v>
      </c>
      <c r="F41" s="77">
        <v>268706283.68000001</v>
      </c>
      <c r="G41" s="64"/>
      <c r="H41" s="44">
        <f t="shared" si="10"/>
        <v>99.752197273181494</v>
      </c>
      <c r="I41" s="44">
        <f t="shared" si="11"/>
        <v>99.752197273181494</v>
      </c>
      <c r="K41" s="127">
        <f t="shared" si="2"/>
        <v>99.752197273181494</v>
      </c>
      <c r="L41" s="127">
        <f t="shared" si="3"/>
        <v>99.752197273181494</v>
      </c>
      <c r="M41" s="296" t="str">
        <f t="shared" si="4"/>
        <v>si</v>
      </c>
      <c r="N41" s="296" t="str">
        <f t="shared" si="5"/>
        <v>si</v>
      </c>
      <c r="O41" s="296"/>
      <c r="P41" s="297">
        <f t="shared" si="6"/>
        <v>0</v>
      </c>
      <c r="Q41" s="297">
        <f t="shared" si="7"/>
        <v>0</v>
      </c>
      <c r="R41" s="298"/>
      <c r="S41" s="298">
        <f t="shared" si="8"/>
        <v>0</v>
      </c>
      <c r="T41" s="298">
        <f t="shared" si="9"/>
        <v>-667515.62000000477</v>
      </c>
    </row>
    <row r="42" spans="1:20" s="49" customFormat="1" ht="12" customHeight="1">
      <c r="A42" s="90" t="s">
        <v>370</v>
      </c>
      <c r="B42" s="93"/>
      <c r="C42" s="70">
        <f>SUM(C43:C43)</f>
        <v>8461624.9999999981</v>
      </c>
      <c r="D42" s="70">
        <f>SUM(D43:D43)</f>
        <v>7987463.04</v>
      </c>
      <c r="E42" s="70">
        <f>SUM(E43:E43)</f>
        <v>5006348.4400000004</v>
      </c>
      <c r="F42" s="70">
        <f>SUM(F43:F43)</f>
        <v>4993031.9000000004</v>
      </c>
      <c r="G42" s="70"/>
      <c r="H42" s="76">
        <f t="shared" si="10"/>
        <v>62.510860770130094</v>
      </c>
      <c r="I42" s="76">
        <f t="shared" si="11"/>
        <v>99.734006928211329</v>
      </c>
      <c r="K42" s="127">
        <f t="shared" si="2"/>
        <v>62.510860770130094</v>
      </c>
      <c r="L42" s="127">
        <f t="shared" si="3"/>
        <v>99.734006928211329</v>
      </c>
      <c r="M42" s="296" t="str">
        <f t="shared" si="4"/>
        <v>si</v>
      </c>
      <c r="N42" s="296" t="str">
        <f t="shared" si="5"/>
        <v>si</v>
      </c>
      <c r="O42" s="296"/>
      <c r="P42" s="297">
        <f t="shared" si="6"/>
        <v>0</v>
      </c>
      <c r="Q42" s="297">
        <f t="shared" si="7"/>
        <v>0</v>
      </c>
      <c r="R42" s="298"/>
      <c r="S42" s="298">
        <f t="shared" si="8"/>
        <v>-2981114.5999999996</v>
      </c>
      <c r="T42" s="298">
        <f t="shared" si="9"/>
        <v>-13316.540000000037</v>
      </c>
    </row>
    <row r="43" spans="1:20" s="49" customFormat="1" ht="12" customHeight="1">
      <c r="A43" s="87" t="s">
        <v>283</v>
      </c>
      <c r="B43" s="78" t="s">
        <v>369</v>
      </c>
      <c r="C43" s="86">
        <v>8461624.9999999981</v>
      </c>
      <c r="D43" s="77">
        <v>7987463.04</v>
      </c>
      <c r="E43" s="77">
        <v>5006348.4400000004</v>
      </c>
      <c r="F43" s="77">
        <v>4993031.9000000004</v>
      </c>
      <c r="G43" s="64"/>
      <c r="H43" s="44">
        <f t="shared" si="10"/>
        <v>62.510860770130094</v>
      </c>
      <c r="I43" s="44">
        <f t="shared" si="11"/>
        <v>99.734006928211329</v>
      </c>
      <c r="K43" s="127">
        <f t="shared" si="2"/>
        <v>62.510860770130094</v>
      </c>
      <c r="L43" s="127">
        <f t="shared" si="3"/>
        <v>99.734006928211329</v>
      </c>
      <c r="M43" s="296" t="str">
        <f t="shared" si="4"/>
        <v>si</v>
      </c>
      <c r="N43" s="296" t="str">
        <f t="shared" si="5"/>
        <v>si</v>
      </c>
      <c r="O43" s="296"/>
      <c r="P43" s="297">
        <f t="shared" si="6"/>
        <v>0</v>
      </c>
      <c r="Q43" s="297">
        <f t="shared" si="7"/>
        <v>0</v>
      </c>
      <c r="R43" s="298"/>
      <c r="S43" s="298">
        <f t="shared" si="8"/>
        <v>-2981114.5999999996</v>
      </c>
      <c r="T43" s="298">
        <f t="shared" si="9"/>
        <v>-13316.540000000037</v>
      </c>
    </row>
    <row r="44" spans="1:20" s="49" customFormat="1" ht="12" customHeight="1">
      <c r="A44" s="90" t="s">
        <v>368</v>
      </c>
      <c r="B44" s="90"/>
      <c r="C44" s="70">
        <f>SUM(C45:C49)</f>
        <v>1912039131</v>
      </c>
      <c r="D44" s="70">
        <f>SUM(D45:D49)</f>
        <v>1823055149.9359999</v>
      </c>
      <c r="E44" s="70">
        <f>SUM(E45:E49)</f>
        <v>867575374.10600007</v>
      </c>
      <c r="F44" s="70">
        <f>SUM(F45:F49)</f>
        <v>867018989.44599998</v>
      </c>
      <c r="G44" s="70"/>
      <c r="H44" s="76">
        <f t="shared" si="10"/>
        <v>47.558571635994525</v>
      </c>
      <c r="I44" s="76">
        <f t="shared" si="11"/>
        <v>99.935869011891512</v>
      </c>
      <c r="K44" s="127">
        <f t="shared" si="2"/>
        <v>47.558571635994525</v>
      </c>
      <c r="L44" s="127">
        <f t="shared" si="3"/>
        <v>99.935869011891512</v>
      </c>
      <c r="M44" s="296" t="str">
        <f t="shared" si="4"/>
        <v>si</v>
      </c>
      <c r="N44" s="296" t="str">
        <f t="shared" si="5"/>
        <v>si</v>
      </c>
      <c r="O44" s="296"/>
      <c r="P44" s="297">
        <f t="shared" si="6"/>
        <v>0</v>
      </c>
      <c r="Q44" s="297">
        <f t="shared" si="7"/>
        <v>0</v>
      </c>
      <c r="R44" s="298"/>
      <c r="S44" s="298">
        <f t="shared" si="8"/>
        <v>-955479775.8299998</v>
      </c>
      <c r="T44" s="298">
        <f t="shared" si="9"/>
        <v>-556384.66000008583</v>
      </c>
    </row>
    <row r="45" spans="1:20" s="49" customFormat="1" ht="12" customHeight="1">
      <c r="A45" s="87" t="s">
        <v>367</v>
      </c>
      <c r="B45" s="78" t="s">
        <v>366</v>
      </c>
      <c r="C45" s="99">
        <v>4000000</v>
      </c>
      <c r="D45" s="98">
        <v>4000000</v>
      </c>
      <c r="E45" s="98">
        <v>890875.26</v>
      </c>
      <c r="F45" s="98">
        <v>334490.59999999998</v>
      </c>
      <c r="G45" s="99"/>
      <c r="H45" s="44">
        <f t="shared" si="10"/>
        <v>8.3622649999999989</v>
      </c>
      <c r="I45" s="44">
        <f t="shared" si="11"/>
        <v>37.546289028163152</v>
      </c>
      <c r="K45" s="127">
        <f t="shared" si="2"/>
        <v>8.3622649999999989</v>
      </c>
      <c r="L45" s="127">
        <f t="shared" si="3"/>
        <v>37.546289028163152</v>
      </c>
      <c r="M45" s="296" t="str">
        <f t="shared" si="4"/>
        <v>si</v>
      </c>
      <c r="N45" s="296" t="str">
        <f t="shared" si="5"/>
        <v>si</v>
      </c>
      <c r="O45" s="296"/>
      <c r="P45" s="297">
        <f t="shared" si="6"/>
        <v>0</v>
      </c>
      <c r="Q45" s="297">
        <f t="shared" si="7"/>
        <v>0</v>
      </c>
      <c r="R45" s="298"/>
      <c r="S45" s="298">
        <f t="shared" si="8"/>
        <v>-3109124.74</v>
      </c>
      <c r="T45" s="298">
        <f t="shared" si="9"/>
        <v>-556384.66</v>
      </c>
    </row>
    <row r="46" spans="1:20" s="49" customFormat="1" ht="12" customHeight="1">
      <c r="A46" s="87" t="s">
        <v>365</v>
      </c>
      <c r="B46" s="88" t="s">
        <v>55</v>
      </c>
      <c r="C46" s="86">
        <v>205160020</v>
      </c>
      <c r="D46" s="98">
        <v>144678065.80000001</v>
      </c>
      <c r="E46" s="98">
        <v>143387623.40000001</v>
      </c>
      <c r="F46" s="98">
        <v>143387623.40000001</v>
      </c>
      <c r="G46" s="66"/>
      <c r="H46" s="44">
        <f t="shared" si="10"/>
        <v>99.108059405643502</v>
      </c>
      <c r="I46" s="44">
        <f t="shared" si="11"/>
        <v>100</v>
      </c>
      <c r="K46" s="127">
        <f t="shared" si="2"/>
        <v>99.108059405643502</v>
      </c>
      <c r="L46" s="127">
        <f t="shared" si="3"/>
        <v>100</v>
      </c>
      <c r="M46" s="296" t="str">
        <f t="shared" si="4"/>
        <v>si</v>
      </c>
      <c r="N46" s="296" t="str">
        <f t="shared" si="5"/>
        <v>si</v>
      </c>
      <c r="O46" s="296"/>
      <c r="P46" s="297">
        <f t="shared" si="6"/>
        <v>0</v>
      </c>
      <c r="Q46" s="297">
        <f t="shared" si="7"/>
        <v>0</v>
      </c>
      <c r="R46" s="298"/>
      <c r="S46" s="298">
        <f t="shared" si="8"/>
        <v>-1290442.400000006</v>
      </c>
      <c r="T46" s="298">
        <f t="shared" si="9"/>
        <v>0</v>
      </c>
    </row>
    <row r="47" spans="1:20" s="49" customFormat="1" ht="12" customHeight="1">
      <c r="A47" s="87" t="s">
        <v>364</v>
      </c>
      <c r="B47" s="88" t="s">
        <v>363</v>
      </c>
      <c r="C47" s="86">
        <v>963455111</v>
      </c>
      <c r="D47" s="98">
        <v>963455111</v>
      </c>
      <c r="E47" s="98">
        <v>529574902.31</v>
      </c>
      <c r="F47" s="98">
        <v>529574902.31</v>
      </c>
      <c r="G47" s="64"/>
      <c r="H47" s="44">
        <f t="shared" si="10"/>
        <v>54.96622481563648</v>
      </c>
      <c r="I47" s="44">
        <f t="shared" si="11"/>
        <v>100</v>
      </c>
      <c r="K47" s="127">
        <f t="shared" si="2"/>
        <v>54.96622481563648</v>
      </c>
      <c r="L47" s="127">
        <f t="shared" si="3"/>
        <v>100</v>
      </c>
      <c r="M47" s="296" t="str">
        <f t="shared" si="4"/>
        <v>si</v>
      </c>
      <c r="N47" s="296" t="str">
        <f t="shared" si="5"/>
        <v>si</v>
      </c>
      <c r="O47" s="296"/>
      <c r="P47" s="297">
        <f t="shared" si="6"/>
        <v>0</v>
      </c>
      <c r="Q47" s="297">
        <f t="shared" si="7"/>
        <v>0</v>
      </c>
      <c r="R47" s="298"/>
      <c r="S47" s="298">
        <f t="shared" si="8"/>
        <v>-433880208.69</v>
      </c>
      <c r="T47" s="298">
        <f t="shared" si="9"/>
        <v>0</v>
      </c>
    </row>
    <row r="48" spans="1:20" s="49" customFormat="1" ht="12" customHeight="1">
      <c r="A48" s="87" t="s">
        <v>362</v>
      </c>
      <c r="B48" s="88" t="s">
        <v>57</v>
      </c>
      <c r="C48" s="86">
        <v>650000000</v>
      </c>
      <c r="D48" s="98">
        <v>650000000</v>
      </c>
      <c r="E48" s="98">
        <v>132800000</v>
      </c>
      <c r="F48" s="98">
        <v>132800000</v>
      </c>
      <c r="G48" s="66"/>
      <c r="H48" s="44">
        <f t="shared" si="10"/>
        <v>20.430769230769229</v>
      </c>
      <c r="I48" s="44">
        <f t="shared" si="11"/>
        <v>100</v>
      </c>
      <c r="K48" s="127">
        <f t="shared" si="2"/>
        <v>20.430769230769229</v>
      </c>
      <c r="L48" s="127">
        <f t="shared" si="3"/>
        <v>100</v>
      </c>
      <c r="M48" s="296" t="str">
        <f t="shared" si="4"/>
        <v>si</v>
      </c>
      <c r="N48" s="296" t="str">
        <f t="shared" si="5"/>
        <v>si</v>
      </c>
      <c r="O48" s="296"/>
      <c r="P48" s="297">
        <f t="shared" si="6"/>
        <v>0</v>
      </c>
      <c r="Q48" s="297">
        <f t="shared" si="7"/>
        <v>0</v>
      </c>
      <c r="R48" s="298"/>
      <c r="S48" s="298">
        <f t="shared" si="8"/>
        <v>-517200000</v>
      </c>
      <c r="T48" s="298">
        <f t="shared" si="9"/>
        <v>0</v>
      </c>
    </row>
    <row r="49" spans="1:20" s="49" customFormat="1" ht="12" customHeight="1">
      <c r="A49" s="87" t="s">
        <v>361</v>
      </c>
      <c r="B49" s="88" t="s">
        <v>58</v>
      </c>
      <c r="C49" s="86">
        <v>89424000</v>
      </c>
      <c r="D49" s="98">
        <v>60921973.136</v>
      </c>
      <c r="E49" s="98">
        <v>60921973.136</v>
      </c>
      <c r="F49" s="98">
        <v>60921973.136</v>
      </c>
      <c r="G49" s="66"/>
      <c r="H49" s="44">
        <f t="shared" si="10"/>
        <v>100</v>
      </c>
      <c r="I49" s="44">
        <f t="shared" si="11"/>
        <v>100</v>
      </c>
      <c r="K49" s="127">
        <f t="shared" si="2"/>
        <v>100</v>
      </c>
      <c r="L49" s="127">
        <f t="shared" si="3"/>
        <v>100</v>
      </c>
      <c r="M49" s="296" t="str">
        <f t="shared" si="4"/>
        <v>si</v>
      </c>
      <c r="N49" s="296" t="str">
        <f t="shared" si="5"/>
        <v>si</v>
      </c>
      <c r="O49" s="296"/>
      <c r="P49" s="297">
        <f t="shared" si="6"/>
        <v>0</v>
      </c>
      <c r="Q49" s="297">
        <f t="shared" si="7"/>
        <v>0</v>
      </c>
      <c r="R49" s="298"/>
      <c r="S49" s="298">
        <f t="shared" si="8"/>
        <v>0</v>
      </c>
      <c r="T49" s="298">
        <f t="shared" si="9"/>
        <v>0</v>
      </c>
    </row>
    <row r="50" spans="1:20" s="49" customFormat="1" ht="12" customHeight="1">
      <c r="A50" s="90" t="s">
        <v>360</v>
      </c>
      <c r="B50" s="93"/>
      <c r="C50" s="70">
        <f>SUM(C51:C57)</f>
        <v>3058130084.0999999</v>
      </c>
      <c r="D50" s="70">
        <f>SUM(D51:D57)</f>
        <v>2869425897.7979999</v>
      </c>
      <c r="E50" s="70">
        <f>SUM(E51:E57)</f>
        <v>2343600665.2950001</v>
      </c>
      <c r="F50" s="70">
        <f>SUM(F51:F57)</f>
        <v>2241388876.0100002</v>
      </c>
      <c r="G50" s="100">
        <f>SUM(G51:G56)</f>
        <v>0</v>
      </c>
      <c r="H50" s="76">
        <f t="shared" si="10"/>
        <v>78.11279872151583</v>
      </c>
      <c r="I50" s="76">
        <f t="shared" si="11"/>
        <v>95.638685771061859</v>
      </c>
      <c r="K50" s="127">
        <f t="shared" si="2"/>
        <v>78.11279872151583</v>
      </c>
      <c r="L50" s="127">
        <f t="shared" si="3"/>
        <v>95.638685771061859</v>
      </c>
      <c r="M50" s="296" t="str">
        <f t="shared" si="4"/>
        <v>si</v>
      </c>
      <c r="N50" s="296" t="str">
        <f t="shared" si="5"/>
        <v>si</v>
      </c>
      <c r="O50" s="296"/>
      <c r="P50" s="297">
        <f t="shared" si="6"/>
        <v>0</v>
      </c>
      <c r="Q50" s="297">
        <f t="shared" si="7"/>
        <v>0</v>
      </c>
      <c r="R50" s="298"/>
      <c r="S50" s="298">
        <f t="shared" si="8"/>
        <v>-525825232.50299978</v>
      </c>
      <c r="T50" s="298">
        <f t="shared" si="9"/>
        <v>-102211789.28499985</v>
      </c>
    </row>
    <row r="51" spans="1:20" s="49" customFormat="1" ht="12" customHeight="1">
      <c r="A51" s="87" t="s">
        <v>348</v>
      </c>
      <c r="B51" s="88" t="s">
        <v>359</v>
      </c>
      <c r="C51" s="99">
        <v>5200000</v>
      </c>
      <c r="D51" s="98">
        <v>5200000</v>
      </c>
      <c r="E51" s="98">
        <v>4046676.9700000007</v>
      </c>
      <c r="F51" s="98">
        <v>4046676.9700000007</v>
      </c>
      <c r="G51" s="99"/>
      <c r="H51" s="44">
        <f t="shared" si="10"/>
        <v>77.820710961538481</v>
      </c>
      <c r="I51" s="44">
        <f t="shared" si="11"/>
        <v>100</v>
      </c>
      <c r="K51" s="127">
        <f t="shared" si="2"/>
        <v>77.820710961538481</v>
      </c>
      <c r="L51" s="127">
        <f t="shared" si="3"/>
        <v>100</v>
      </c>
      <c r="M51" s="296" t="str">
        <f t="shared" si="4"/>
        <v>si</v>
      </c>
      <c r="N51" s="296" t="str">
        <f t="shared" si="5"/>
        <v>si</v>
      </c>
      <c r="O51" s="296"/>
      <c r="P51" s="297">
        <f t="shared" si="6"/>
        <v>0</v>
      </c>
      <c r="Q51" s="297">
        <f t="shared" si="7"/>
        <v>0</v>
      </c>
      <c r="R51" s="298"/>
      <c r="S51" s="298">
        <f t="shared" si="8"/>
        <v>-1153323.0299999993</v>
      </c>
      <c r="T51" s="298">
        <f t="shared" si="9"/>
        <v>0</v>
      </c>
    </row>
    <row r="52" spans="1:20" s="49" customFormat="1" ht="12" customHeight="1">
      <c r="A52" s="87" t="s">
        <v>358</v>
      </c>
      <c r="B52" s="88" t="s">
        <v>62</v>
      </c>
      <c r="C52" s="99">
        <v>25000000</v>
      </c>
      <c r="D52" s="98">
        <v>35869486.019999996</v>
      </c>
      <c r="E52" s="98">
        <v>28108435.330000006</v>
      </c>
      <c r="F52" s="98">
        <v>28108435.330000006</v>
      </c>
      <c r="G52" s="99"/>
      <c r="H52" s="44">
        <f t="shared" si="10"/>
        <v>78.36308363695926</v>
      </c>
      <c r="I52" s="44">
        <f t="shared" si="11"/>
        <v>100</v>
      </c>
      <c r="K52" s="127">
        <f t="shared" si="2"/>
        <v>78.36308363695926</v>
      </c>
      <c r="L52" s="127">
        <f t="shared" si="3"/>
        <v>100</v>
      </c>
      <c r="M52" s="296" t="str">
        <f t="shared" si="4"/>
        <v>si</v>
      </c>
      <c r="N52" s="296" t="str">
        <f t="shared" si="5"/>
        <v>si</v>
      </c>
      <c r="O52" s="296"/>
      <c r="P52" s="297">
        <f t="shared" si="6"/>
        <v>0</v>
      </c>
      <c r="Q52" s="297">
        <f t="shared" si="7"/>
        <v>0</v>
      </c>
      <c r="R52" s="298"/>
      <c r="S52" s="298">
        <f t="shared" si="8"/>
        <v>-7761050.6899999902</v>
      </c>
      <c r="T52" s="298">
        <f t="shared" si="9"/>
        <v>0</v>
      </c>
    </row>
    <row r="53" spans="1:20" s="49" customFormat="1" ht="12" customHeight="1">
      <c r="A53" s="87" t="s">
        <v>357</v>
      </c>
      <c r="B53" s="88" t="s">
        <v>356</v>
      </c>
      <c r="C53" s="86">
        <v>83000000</v>
      </c>
      <c r="D53" s="98">
        <v>51010535.459999993</v>
      </c>
      <c r="E53" s="98">
        <v>41385952.019999996</v>
      </c>
      <c r="F53" s="98">
        <v>41385952.019999996</v>
      </c>
      <c r="G53" s="81"/>
      <c r="H53" s="44">
        <f t="shared" si="10"/>
        <v>81.132165437574884</v>
      </c>
      <c r="I53" s="44">
        <f t="shared" si="11"/>
        <v>100</v>
      </c>
      <c r="K53" s="127">
        <f t="shared" si="2"/>
        <v>81.132165437574884</v>
      </c>
      <c r="L53" s="127">
        <f t="shared" si="3"/>
        <v>100</v>
      </c>
      <c r="M53" s="296" t="str">
        <f t="shared" si="4"/>
        <v>si</v>
      </c>
      <c r="N53" s="296" t="str">
        <f t="shared" si="5"/>
        <v>si</v>
      </c>
      <c r="O53" s="296"/>
      <c r="P53" s="297">
        <f t="shared" si="6"/>
        <v>0</v>
      </c>
      <c r="Q53" s="297">
        <f t="shared" si="7"/>
        <v>0</v>
      </c>
      <c r="R53" s="298"/>
      <c r="S53" s="298">
        <f t="shared" si="8"/>
        <v>-9624583.4399999976</v>
      </c>
      <c r="T53" s="298">
        <f t="shared" si="9"/>
        <v>0</v>
      </c>
    </row>
    <row r="54" spans="1:20" s="49" customFormat="1" ht="12" customHeight="1">
      <c r="A54" s="87" t="s">
        <v>355</v>
      </c>
      <c r="B54" s="88" t="s">
        <v>354</v>
      </c>
      <c r="C54" s="86">
        <v>2627673092.5</v>
      </c>
      <c r="D54" s="98">
        <v>2360244140.7199998</v>
      </c>
      <c r="E54" s="98">
        <v>1882958788.825</v>
      </c>
      <c r="F54" s="98">
        <v>1780746999.54</v>
      </c>
      <c r="G54" s="66"/>
      <c r="H54" s="44">
        <f t="shared" si="10"/>
        <v>75.447576325590518</v>
      </c>
      <c r="I54" s="44">
        <f t="shared" si="11"/>
        <v>94.571745813471466</v>
      </c>
      <c r="K54" s="127">
        <f t="shared" si="2"/>
        <v>75.447576325590518</v>
      </c>
      <c r="L54" s="127">
        <f t="shared" si="3"/>
        <v>94.571745813471466</v>
      </c>
      <c r="M54" s="296" t="str">
        <f t="shared" si="4"/>
        <v>si</v>
      </c>
      <c r="N54" s="296" t="str">
        <f t="shared" si="5"/>
        <v>si</v>
      </c>
      <c r="O54" s="296"/>
      <c r="P54" s="297">
        <f t="shared" si="6"/>
        <v>0</v>
      </c>
      <c r="Q54" s="297">
        <f t="shared" si="7"/>
        <v>0</v>
      </c>
      <c r="R54" s="298"/>
      <c r="S54" s="298">
        <f t="shared" si="8"/>
        <v>-477285351.89499974</v>
      </c>
      <c r="T54" s="298">
        <f t="shared" si="9"/>
        <v>-102211789.28500009</v>
      </c>
    </row>
    <row r="55" spans="1:20" s="49" customFormat="1" ht="12" customHeight="1">
      <c r="A55" s="87" t="s">
        <v>353</v>
      </c>
      <c r="B55" s="88" t="s">
        <v>153</v>
      </c>
      <c r="C55" s="86">
        <v>232256991.59999999</v>
      </c>
      <c r="D55" s="98">
        <v>391784647.42800015</v>
      </c>
      <c r="E55" s="98">
        <v>387100812.15000015</v>
      </c>
      <c r="F55" s="98">
        <v>387100812.15000015</v>
      </c>
      <c r="G55" s="66"/>
      <c r="H55" s="44">
        <f t="shared" si="10"/>
        <v>98.804487284341391</v>
      </c>
      <c r="I55" s="44">
        <f t="shared" si="11"/>
        <v>100</v>
      </c>
      <c r="K55" s="127">
        <f t="shared" si="2"/>
        <v>98.804487284341391</v>
      </c>
      <c r="L55" s="127">
        <f t="shared" si="3"/>
        <v>100</v>
      </c>
      <c r="M55" s="296" t="str">
        <f t="shared" si="4"/>
        <v>si</v>
      </c>
      <c r="N55" s="296" t="str">
        <f t="shared" si="5"/>
        <v>si</v>
      </c>
      <c r="O55" s="296"/>
      <c r="P55" s="297">
        <f t="shared" si="6"/>
        <v>0</v>
      </c>
      <c r="Q55" s="297">
        <f t="shared" si="7"/>
        <v>0</v>
      </c>
      <c r="R55" s="298"/>
      <c r="S55" s="298">
        <f t="shared" si="8"/>
        <v>-4683835.2779999971</v>
      </c>
      <c r="T55" s="298">
        <f t="shared" si="9"/>
        <v>0</v>
      </c>
    </row>
    <row r="56" spans="1:20" s="49" customFormat="1" ht="12" customHeight="1">
      <c r="A56" s="87" t="s">
        <v>352</v>
      </c>
      <c r="B56" s="88" t="s">
        <v>351</v>
      </c>
      <c r="C56" s="86">
        <v>75000000</v>
      </c>
      <c r="D56" s="98">
        <v>22332650.029999997</v>
      </c>
      <c r="E56" s="98">
        <v>0</v>
      </c>
      <c r="F56" s="98">
        <v>0</v>
      </c>
      <c r="G56" s="66"/>
      <c r="H56" s="44">
        <f t="shared" si="10"/>
        <v>0</v>
      </c>
      <c r="I56" s="44" t="str">
        <f t="shared" si="11"/>
        <v>n.a.</v>
      </c>
      <c r="K56" s="127">
        <f t="shared" si="2"/>
        <v>0</v>
      </c>
      <c r="L56" s="127" t="str">
        <f t="shared" si="3"/>
        <v>n.a.</v>
      </c>
      <c r="M56" s="296" t="str">
        <f t="shared" si="4"/>
        <v>si</v>
      </c>
      <c r="N56" s="296" t="str">
        <f t="shared" si="5"/>
        <v>si</v>
      </c>
      <c r="O56" s="296"/>
      <c r="P56" s="297">
        <f t="shared" si="6"/>
        <v>0</v>
      </c>
      <c r="Q56" s="297" t="e">
        <f t="shared" si="7"/>
        <v>#DIV/0!</v>
      </c>
      <c r="R56" s="298"/>
      <c r="S56" s="298">
        <f t="shared" si="8"/>
        <v>-22332650.029999997</v>
      </c>
      <c r="T56" s="298">
        <f t="shared" si="9"/>
        <v>0</v>
      </c>
    </row>
    <row r="57" spans="1:20" s="49" customFormat="1" ht="12" customHeight="1">
      <c r="A57" s="87" t="s">
        <v>350</v>
      </c>
      <c r="B57" s="88" t="s">
        <v>349</v>
      </c>
      <c r="C57" s="86">
        <v>10000000</v>
      </c>
      <c r="D57" s="98">
        <v>2984438.14</v>
      </c>
      <c r="E57" s="98">
        <v>0</v>
      </c>
      <c r="F57" s="98">
        <v>0</v>
      </c>
      <c r="G57" s="66"/>
      <c r="H57" s="44">
        <f t="shared" si="10"/>
        <v>0</v>
      </c>
      <c r="I57" s="44" t="str">
        <f t="shared" si="11"/>
        <v>n.a.</v>
      </c>
      <c r="K57" s="127">
        <f t="shared" si="2"/>
        <v>0</v>
      </c>
      <c r="L57" s="127" t="str">
        <f t="shared" si="3"/>
        <v>n.a.</v>
      </c>
      <c r="M57" s="296" t="str">
        <f t="shared" si="4"/>
        <v>si</v>
      </c>
      <c r="N57" s="296" t="str">
        <f t="shared" si="5"/>
        <v>si</v>
      </c>
      <c r="O57" s="296"/>
      <c r="P57" s="297">
        <f t="shared" si="6"/>
        <v>0</v>
      </c>
      <c r="Q57" s="297" t="e">
        <f t="shared" si="7"/>
        <v>#DIV/0!</v>
      </c>
      <c r="R57" s="298"/>
      <c r="S57" s="298">
        <f t="shared" si="8"/>
        <v>-2984438.14</v>
      </c>
      <c r="T57" s="298">
        <f t="shared" si="9"/>
        <v>0</v>
      </c>
    </row>
    <row r="58" spans="1:20" s="49" customFormat="1" ht="12" customHeight="1">
      <c r="A58" s="90" t="s">
        <v>183</v>
      </c>
      <c r="B58" s="93"/>
      <c r="C58" s="92">
        <f>SUM(C59:C73)</f>
        <v>5127540016</v>
      </c>
      <c r="D58" s="92">
        <f>SUM(D59:D73)</f>
        <v>3895506445.9500003</v>
      </c>
      <c r="E58" s="92">
        <f>SUM(E59:E73)</f>
        <v>2833642055.539999</v>
      </c>
      <c r="F58" s="92">
        <f>SUM(F59:F73)</f>
        <v>2827054738.6199994</v>
      </c>
      <c r="G58" s="92"/>
      <c r="H58" s="76">
        <f t="shared" si="10"/>
        <v>72.572200247779676</v>
      </c>
      <c r="I58" s="76">
        <f t="shared" si="11"/>
        <v>99.76753179156411</v>
      </c>
      <c r="K58" s="127">
        <f t="shared" si="2"/>
        <v>72.572200247779676</v>
      </c>
      <c r="L58" s="127">
        <f t="shared" si="3"/>
        <v>99.76753179156411</v>
      </c>
      <c r="M58" s="296" t="str">
        <f t="shared" si="4"/>
        <v>si</v>
      </c>
      <c r="N58" s="296" t="str">
        <f t="shared" si="5"/>
        <v>si</v>
      </c>
      <c r="O58" s="296"/>
      <c r="P58" s="297">
        <f t="shared" si="6"/>
        <v>0</v>
      </c>
      <c r="Q58" s="297">
        <f t="shared" si="7"/>
        <v>0</v>
      </c>
      <c r="R58" s="298"/>
      <c r="S58" s="298">
        <f t="shared" si="8"/>
        <v>-1061864390.4100013</v>
      </c>
      <c r="T58" s="298">
        <f t="shared" si="9"/>
        <v>-6587316.9199995995</v>
      </c>
    </row>
    <row r="59" spans="1:20" s="49" customFormat="1" ht="12" customHeight="1">
      <c r="A59" s="87" t="s">
        <v>348</v>
      </c>
      <c r="B59" s="78" t="s">
        <v>229</v>
      </c>
      <c r="C59" s="86">
        <v>63537839</v>
      </c>
      <c r="D59" s="83">
        <v>60780465.349999994</v>
      </c>
      <c r="E59" s="83">
        <v>43974117.969999999</v>
      </c>
      <c r="F59" s="83">
        <v>43960296.219999999</v>
      </c>
      <c r="G59" s="66"/>
      <c r="H59" s="44">
        <f t="shared" si="10"/>
        <v>72.326356777391808</v>
      </c>
      <c r="I59" s="44">
        <f t="shared" si="11"/>
        <v>99.968568442897649</v>
      </c>
      <c r="K59" s="127">
        <f t="shared" si="2"/>
        <v>72.326356777391808</v>
      </c>
      <c r="L59" s="127">
        <f t="shared" si="3"/>
        <v>99.968568442897649</v>
      </c>
      <c r="M59" s="296" t="str">
        <f t="shared" si="4"/>
        <v>si</v>
      </c>
      <c r="N59" s="296" t="str">
        <f t="shared" si="5"/>
        <v>si</v>
      </c>
      <c r="O59" s="296"/>
      <c r="P59" s="297">
        <f t="shared" si="6"/>
        <v>0</v>
      </c>
      <c r="Q59" s="297">
        <f t="shared" si="7"/>
        <v>0</v>
      </c>
      <c r="R59" s="298"/>
      <c r="S59" s="298">
        <f t="shared" si="8"/>
        <v>-16806347.379999995</v>
      </c>
      <c r="T59" s="298">
        <f t="shared" si="9"/>
        <v>-13821.75</v>
      </c>
    </row>
    <row r="60" spans="1:20" s="49" customFormat="1" ht="12" customHeight="1">
      <c r="A60" s="87" t="s">
        <v>347</v>
      </c>
      <c r="B60" s="88" t="s">
        <v>346</v>
      </c>
      <c r="C60" s="86">
        <v>1753362</v>
      </c>
      <c r="D60" s="83">
        <v>1753362</v>
      </c>
      <c r="E60" s="83">
        <v>1551002</v>
      </c>
      <c r="F60" s="83">
        <v>1551002</v>
      </c>
      <c r="G60" s="66"/>
      <c r="H60" s="44">
        <f t="shared" si="10"/>
        <v>88.458743830424069</v>
      </c>
      <c r="I60" s="44">
        <f t="shared" si="11"/>
        <v>100</v>
      </c>
      <c r="K60" s="127">
        <f t="shared" si="2"/>
        <v>88.458743830424069</v>
      </c>
      <c r="L60" s="127">
        <f t="shared" si="3"/>
        <v>100</v>
      </c>
      <c r="M60" s="296" t="str">
        <f t="shared" si="4"/>
        <v>si</v>
      </c>
      <c r="N60" s="296" t="str">
        <f t="shared" si="5"/>
        <v>si</v>
      </c>
      <c r="O60" s="296"/>
      <c r="P60" s="297">
        <f t="shared" si="6"/>
        <v>0</v>
      </c>
      <c r="Q60" s="297">
        <f t="shared" si="7"/>
        <v>0</v>
      </c>
      <c r="R60" s="298"/>
      <c r="S60" s="298">
        <f t="shared" si="8"/>
        <v>-202360</v>
      </c>
      <c r="T60" s="298">
        <f t="shared" si="9"/>
        <v>0</v>
      </c>
    </row>
    <row r="61" spans="1:20" s="49" customFormat="1" ht="12" customHeight="1">
      <c r="A61" s="87" t="s">
        <v>345</v>
      </c>
      <c r="B61" s="88" t="s">
        <v>178</v>
      </c>
      <c r="C61" s="86">
        <v>177281606</v>
      </c>
      <c r="D61" s="83">
        <v>161138938.40000007</v>
      </c>
      <c r="E61" s="83">
        <v>101242563.76000005</v>
      </c>
      <c r="F61" s="83">
        <v>101215181.90000005</v>
      </c>
      <c r="G61" s="66"/>
      <c r="H61" s="44">
        <f t="shared" si="10"/>
        <v>62.812367330328655</v>
      </c>
      <c r="I61" s="44">
        <f t="shared" si="11"/>
        <v>99.972954201293334</v>
      </c>
      <c r="K61" s="127">
        <f t="shared" si="2"/>
        <v>62.812367330328655</v>
      </c>
      <c r="L61" s="127">
        <f t="shared" si="3"/>
        <v>99.972954201293334</v>
      </c>
      <c r="M61" s="296" t="str">
        <f t="shared" si="4"/>
        <v>si</v>
      </c>
      <c r="N61" s="296" t="str">
        <f t="shared" si="5"/>
        <v>si</v>
      </c>
      <c r="O61" s="296"/>
      <c r="P61" s="297">
        <f t="shared" si="6"/>
        <v>0</v>
      </c>
      <c r="Q61" s="297">
        <f t="shared" si="7"/>
        <v>0</v>
      </c>
      <c r="R61" s="298"/>
      <c r="S61" s="298">
        <f t="shared" si="8"/>
        <v>-59896374.640000015</v>
      </c>
      <c r="T61" s="298">
        <f t="shared" si="9"/>
        <v>-27381.859999999404</v>
      </c>
    </row>
    <row r="62" spans="1:20" s="49" customFormat="1" ht="12" customHeight="1">
      <c r="A62" s="87" t="s">
        <v>344</v>
      </c>
      <c r="B62" s="88" t="s">
        <v>177</v>
      </c>
      <c r="C62" s="86">
        <v>1287221789</v>
      </c>
      <c r="D62" s="83">
        <v>1162312900.4200006</v>
      </c>
      <c r="E62" s="83">
        <v>868945696.16999948</v>
      </c>
      <c r="F62" s="83">
        <v>868635649.66999948</v>
      </c>
      <c r="G62" s="66"/>
      <c r="H62" s="44">
        <f t="shared" si="10"/>
        <v>74.733374236500254</v>
      </c>
      <c r="I62" s="44">
        <f t="shared" si="11"/>
        <v>99.964319231757912</v>
      </c>
      <c r="K62" s="127">
        <f t="shared" si="2"/>
        <v>74.733374236500254</v>
      </c>
      <c r="L62" s="127">
        <f t="shared" si="3"/>
        <v>99.964319231757912</v>
      </c>
      <c r="M62" s="296" t="str">
        <f t="shared" si="4"/>
        <v>si</v>
      </c>
      <c r="N62" s="296" t="str">
        <f t="shared" si="5"/>
        <v>si</v>
      </c>
      <c r="O62" s="296"/>
      <c r="P62" s="297">
        <f t="shared" si="6"/>
        <v>0</v>
      </c>
      <c r="Q62" s="297">
        <f t="shared" si="7"/>
        <v>0</v>
      </c>
      <c r="R62" s="298"/>
      <c r="S62" s="298">
        <f t="shared" si="8"/>
        <v>-293367204.25000107</v>
      </c>
      <c r="T62" s="298">
        <f t="shared" si="9"/>
        <v>-310046.5</v>
      </c>
    </row>
    <row r="63" spans="1:20" s="49" customFormat="1" ht="12" customHeight="1">
      <c r="A63" s="87" t="s">
        <v>343</v>
      </c>
      <c r="B63" s="88" t="s">
        <v>82</v>
      </c>
      <c r="C63" s="86">
        <v>6669476</v>
      </c>
      <c r="D63" s="83">
        <v>4298074.0599999996</v>
      </c>
      <c r="E63" s="83">
        <v>2549129.2299999991</v>
      </c>
      <c r="F63" s="83">
        <v>2548557.4999999991</v>
      </c>
      <c r="G63" s="64"/>
      <c r="H63" s="44">
        <f t="shared" si="10"/>
        <v>59.29533703753814</v>
      </c>
      <c r="I63" s="44">
        <f t="shared" si="11"/>
        <v>99.977571556856688</v>
      </c>
      <c r="K63" s="127">
        <f t="shared" si="2"/>
        <v>59.29533703753814</v>
      </c>
      <c r="L63" s="127">
        <f t="shared" si="3"/>
        <v>99.977571556856688</v>
      </c>
      <c r="M63" s="296" t="str">
        <f t="shared" si="4"/>
        <v>si</v>
      </c>
      <c r="N63" s="296" t="str">
        <f t="shared" si="5"/>
        <v>si</v>
      </c>
      <c r="O63" s="296"/>
      <c r="P63" s="297">
        <f t="shared" si="6"/>
        <v>0</v>
      </c>
      <c r="Q63" s="297">
        <f t="shared" si="7"/>
        <v>0</v>
      </c>
      <c r="R63" s="298"/>
      <c r="S63" s="298">
        <f t="shared" si="8"/>
        <v>-1748944.8300000005</v>
      </c>
      <c r="T63" s="298">
        <f t="shared" si="9"/>
        <v>-571.72999999998137</v>
      </c>
    </row>
    <row r="64" spans="1:20" s="49" customFormat="1" ht="12" customHeight="1">
      <c r="A64" s="87" t="s">
        <v>242</v>
      </c>
      <c r="B64" s="88" t="s">
        <v>342</v>
      </c>
      <c r="C64" s="86">
        <v>316473888</v>
      </c>
      <c r="D64" s="83">
        <v>316473888</v>
      </c>
      <c r="E64" s="83">
        <v>16625937.560000001</v>
      </c>
      <c r="F64" s="83">
        <v>16625937.560000001</v>
      </c>
      <c r="G64" s="66"/>
      <c r="H64" s="44">
        <f t="shared" si="10"/>
        <v>5.2534942661683353</v>
      </c>
      <c r="I64" s="44">
        <f t="shared" si="11"/>
        <v>100</v>
      </c>
      <c r="K64" s="127">
        <f t="shared" si="2"/>
        <v>5.2534942661683353</v>
      </c>
      <c r="L64" s="127">
        <f t="shared" si="3"/>
        <v>100</v>
      </c>
      <c r="M64" s="296" t="str">
        <f t="shared" si="4"/>
        <v>si</v>
      </c>
      <c r="N64" s="296" t="str">
        <f t="shared" si="5"/>
        <v>si</v>
      </c>
      <c r="O64" s="296"/>
      <c r="P64" s="297">
        <f t="shared" si="6"/>
        <v>0</v>
      </c>
      <c r="Q64" s="297">
        <f t="shared" si="7"/>
        <v>0</v>
      </c>
      <c r="R64" s="298"/>
      <c r="S64" s="298">
        <f t="shared" si="8"/>
        <v>-299847950.44</v>
      </c>
      <c r="T64" s="298">
        <f t="shared" si="9"/>
        <v>0</v>
      </c>
    </row>
    <row r="65" spans="1:20" s="49" customFormat="1" ht="12" customHeight="1">
      <c r="A65" s="87" t="s">
        <v>253</v>
      </c>
      <c r="B65" s="88" t="s">
        <v>341</v>
      </c>
      <c r="C65" s="86">
        <v>4000000</v>
      </c>
      <c r="D65" s="83">
        <v>0</v>
      </c>
      <c r="E65" s="83">
        <v>0</v>
      </c>
      <c r="F65" s="83">
        <v>0</v>
      </c>
      <c r="G65" s="66"/>
      <c r="H65" s="44" t="str">
        <f t="shared" si="10"/>
        <v>n.a.</v>
      </c>
      <c r="I65" s="44" t="str">
        <f t="shared" si="11"/>
        <v>n.a.</v>
      </c>
      <c r="K65" s="127" t="str">
        <f t="shared" si="2"/>
        <v>n.a.</v>
      </c>
      <c r="L65" s="127" t="str">
        <f t="shared" si="3"/>
        <v>n.a.</v>
      </c>
      <c r="M65" s="296" t="str">
        <f t="shared" si="4"/>
        <v>si</v>
      </c>
      <c r="N65" s="296" t="str">
        <f t="shared" si="5"/>
        <v>si</v>
      </c>
      <c r="O65" s="296"/>
      <c r="P65" s="297" t="e">
        <f t="shared" si="6"/>
        <v>#DIV/0!</v>
      </c>
      <c r="Q65" s="297" t="e">
        <f t="shared" si="7"/>
        <v>#DIV/0!</v>
      </c>
      <c r="R65" s="298"/>
      <c r="S65" s="298">
        <f t="shared" si="8"/>
        <v>0</v>
      </c>
      <c r="T65" s="298">
        <f t="shared" si="9"/>
        <v>0</v>
      </c>
    </row>
    <row r="66" spans="1:20" s="49" customFormat="1" ht="12" customHeight="1">
      <c r="A66" s="87" t="s">
        <v>340</v>
      </c>
      <c r="B66" s="78" t="s">
        <v>339</v>
      </c>
      <c r="C66" s="86">
        <v>17776299</v>
      </c>
      <c r="D66" s="83">
        <v>17769453.84</v>
      </c>
      <c r="E66" s="83">
        <v>11045268.419999998</v>
      </c>
      <c r="F66" s="83">
        <v>11045268.419999998</v>
      </c>
      <c r="G66" s="66"/>
      <c r="H66" s="44">
        <f t="shared" si="10"/>
        <v>62.158738920475443</v>
      </c>
      <c r="I66" s="44">
        <f t="shared" si="11"/>
        <v>100</v>
      </c>
      <c r="K66" s="127">
        <f t="shared" si="2"/>
        <v>62.158738920475443</v>
      </c>
      <c r="L66" s="127">
        <f t="shared" si="3"/>
        <v>100</v>
      </c>
      <c r="M66" s="296" t="str">
        <f t="shared" si="4"/>
        <v>si</v>
      </c>
      <c r="N66" s="296" t="str">
        <f t="shared" si="5"/>
        <v>si</v>
      </c>
      <c r="O66" s="296"/>
      <c r="P66" s="297">
        <f t="shared" si="6"/>
        <v>0</v>
      </c>
      <c r="Q66" s="297">
        <f t="shared" si="7"/>
        <v>0</v>
      </c>
      <c r="R66" s="298"/>
      <c r="S66" s="298">
        <f t="shared" si="8"/>
        <v>-6724185.4200000018</v>
      </c>
      <c r="T66" s="298">
        <f t="shared" si="9"/>
        <v>0</v>
      </c>
    </row>
    <row r="67" spans="1:20" s="49" customFormat="1" ht="19.5" customHeight="1">
      <c r="A67" s="87" t="s">
        <v>338</v>
      </c>
      <c r="B67" s="78" t="s">
        <v>83</v>
      </c>
      <c r="C67" s="86">
        <v>6047396</v>
      </c>
      <c r="D67" s="83">
        <v>2098949.85</v>
      </c>
      <c r="E67" s="83">
        <v>660365.32999999996</v>
      </c>
      <c r="F67" s="83">
        <v>643959.21</v>
      </c>
      <c r="G67" s="66"/>
      <c r="H67" s="44">
        <f t="shared" si="10"/>
        <v>30.680066510402803</v>
      </c>
      <c r="I67" s="44">
        <f t="shared" si="11"/>
        <v>97.515599433422707</v>
      </c>
      <c r="K67" s="127">
        <f t="shared" si="2"/>
        <v>30.680066510402803</v>
      </c>
      <c r="L67" s="127">
        <f t="shared" si="3"/>
        <v>97.515599433422707</v>
      </c>
      <c r="M67" s="296" t="str">
        <f t="shared" si="4"/>
        <v>si</v>
      </c>
      <c r="N67" s="296" t="str">
        <f t="shared" si="5"/>
        <v>si</v>
      </c>
      <c r="O67" s="296"/>
      <c r="P67" s="297">
        <f t="shared" si="6"/>
        <v>0</v>
      </c>
      <c r="Q67" s="297">
        <f t="shared" si="7"/>
        <v>0</v>
      </c>
      <c r="R67" s="298"/>
      <c r="S67" s="298">
        <f t="shared" si="8"/>
        <v>-1438584.52</v>
      </c>
      <c r="T67" s="298">
        <f t="shared" si="9"/>
        <v>-16406.119999999995</v>
      </c>
    </row>
    <row r="68" spans="1:20" s="49" customFormat="1" ht="12" customHeight="1">
      <c r="A68" s="87" t="s">
        <v>337</v>
      </c>
      <c r="B68" s="88" t="s">
        <v>176</v>
      </c>
      <c r="C68" s="86">
        <v>323540504</v>
      </c>
      <c r="D68" s="83">
        <v>250840018.08000001</v>
      </c>
      <c r="E68" s="83">
        <v>162339087.00999999</v>
      </c>
      <c r="F68" s="83">
        <v>161435570.01999998</v>
      </c>
      <c r="G68" s="66"/>
      <c r="H68" s="44">
        <f t="shared" si="10"/>
        <v>64.357980539019735</v>
      </c>
      <c r="I68" s="44">
        <f t="shared" si="11"/>
        <v>99.443438418534186</v>
      </c>
      <c r="K68" s="127">
        <f t="shared" si="2"/>
        <v>64.357980539019735</v>
      </c>
      <c r="L68" s="127">
        <f t="shared" si="3"/>
        <v>99.443438418534186</v>
      </c>
      <c r="M68" s="296" t="str">
        <f t="shared" si="4"/>
        <v>si</v>
      </c>
      <c r="N68" s="296" t="str">
        <f t="shared" si="5"/>
        <v>si</v>
      </c>
      <c r="O68" s="296"/>
      <c r="P68" s="297">
        <f t="shared" si="6"/>
        <v>0</v>
      </c>
      <c r="Q68" s="297">
        <f t="shared" si="7"/>
        <v>0</v>
      </c>
      <c r="R68" s="298"/>
      <c r="S68" s="298">
        <f t="shared" si="8"/>
        <v>-88500931.070000023</v>
      </c>
      <c r="T68" s="298">
        <f t="shared" si="9"/>
        <v>-903516.99000000954</v>
      </c>
    </row>
    <row r="69" spans="1:20" s="49" customFormat="1" ht="12" customHeight="1">
      <c r="A69" s="87" t="s">
        <v>336</v>
      </c>
      <c r="B69" s="88" t="s">
        <v>84</v>
      </c>
      <c r="C69" s="86">
        <v>1671386069.0000002</v>
      </c>
      <c r="D69" s="83">
        <v>1012345924.6200001</v>
      </c>
      <c r="E69" s="83">
        <v>777469860.03999996</v>
      </c>
      <c r="F69" s="83">
        <v>775205573.03999984</v>
      </c>
      <c r="G69" s="66"/>
      <c r="H69" s="44">
        <f t="shared" si="10"/>
        <v>76.575166075863393</v>
      </c>
      <c r="I69" s="44">
        <f t="shared" si="11"/>
        <v>99.708762086303437</v>
      </c>
      <c r="K69" s="127">
        <f t="shared" si="2"/>
        <v>76.575166075863393</v>
      </c>
      <c r="L69" s="127">
        <f t="shared" si="3"/>
        <v>99.708762086303437</v>
      </c>
      <c r="M69" s="296" t="str">
        <f t="shared" si="4"/>
        <v>si</v>
      </c>
      <c r="N69" s="296" t="str">
        <f t="shared" si="5"/>
        <v>si</v>
      </c>
      <c r="O69" s="296"/>
      <c r="P69" s="297">
        <f t="shared" si="6"/>
        <v>0</v>
      </c>
      <c r="Q69" s="297">
        <f t="shared" si="7"/>
        <v>0</v>
      </c>
      <c r="R69" s="298"/>
      <c r="S69" s="298">
        <f t="shared" si="8"/>
        <v>-234876064.58000016</v>
      </c>
      <c r="T69" s="298">
        <f t="shared" si="9"/>
        <v>-2264287.0000001192</v>
      </c>
    </row>
    <row r="70" spans="1:20" s="49" customFormat="1" ht="12" customHeight="1">
      <c r="A70" s="87" t="s">
        <v>335</v>
      </c>
      <c r="B70" s="88" t="s">
        <v>228</v>
      </c>
      <c r="C70" s="86">
        <v>91965765</v>
      </c>
      <c r="D70" s="83">
        <v>40578651.110000007</v>
      </c>
      <c r="E70" s="83">
        <v>24617514.530000001</v>
      </c>
      <c r="F70" s="83">
        <v>24575832.670000002</v>
      </c>
      <c r="G70" s="66"/>
      <c r="H70" s="44">
        <f t="shared" si="10"/>
        <v>60.563453928964272</v>
      </c>
      <c r="I70" s="44">
        <f t="shared" si="11"/>
        <v>99.830682094452698</v>
      </c>
      <c r="K70" s="127">
        <f t="shared" si="2"/>
        <v>60.563453928964272</v>
      </c>
      <c r="L70" s="127">
        <f t="shared" si="3"/>
        <v>99.830682094452698</v>
      </c>
      <c r="M70" s="296" t="str">
        <f t="shared" si="4"/>
        <v>si</v>
      </c>
      <c r="N70" s="296" t="str">
        <f t="shared" si="5"/>
        <v>si</v>
      </c>
      <c r="O70" s="296"/>
      <c r="P70" s="297">
        <f t="shared" si="6"/>
        <v>0</v>
      </c>
      <c r="Q70" s="297">
        <f t="shared" si="7"/>
        <v>0</v>
      </c>
      <c r="R70" s="298"/>
      <c r="S70" s="298">
        <f t="shared" si="8"/>
        <v>-15961136.580000006</v>
      </c>
      <c r="T70" s="298">
        <f t="shared" si="9"/>
        <v>-41681.859999999404</v>
      </c>
    </row>
    <row r="71" spans="1:20" s="49" customFormat="1" ht="12" customHeight="1">
      <c r="A71" s="87" t="s">
        <v>286</v>
      </c>
      <c r="B71" s="88" t="s">
        <v>117</v>
      </c>
      <c r="C71" s="86">
        <v>315145082</v>
      </c>
      <c r="D71" s="83">
        <v>154339609.21999997</v>
      </c>
      <c r="E71" s="83">
        <v>112284195.75999998</v>
      </c>
      <c r="F71" s="83">
        <v>109276486.09999998</v>
      </c>
      <c r="G71" s="66"/>
      <c r="H71" s="44">
        <f t="shared" si="10"/>
        <v>70.802619400334393</v>
      </c>
      <c r="I71" s="44">
        <f t="shared" si="11"/>
        <v>97.321341939849859</v>
      </c>
      <c r="K71" s="127">
        <f t="shared" si="2"/>
        <v>70.802619400334393</v>
      </c>
      <c r="L71" s="127">
        <f t="shared" si="3"/>
        <v>97.321341939849859</v>
      </c>
      <c r="M71" s="296" t="str">
        <f t="shared" si="4"/>
        <v>si</v>
      </c>
      <c r="N71" s="296" t="str">
        <f t="shared" si="5"/>
        <v>si</v>
      </c>
      <c r="O71" s="296"/>
      <c r="P71" s="297">
        <f t="shared" si="6"/>
        <v>0</v>
      </c>
      <c r="Q71" s="297">
        <f t="shared" si="7"/>
        <v>0</v>
      </c>
      <c r="R71" s="298"/>
      <c r="S71" s="298">
        <f t="shared" si="8"/>
        <v>-42055413.459999993</v>
      </c>
      <c r="T71" s="298">
        <f t="shared" si="9"/>
        <v>-3007709.6599999964</v>
      </c>
    </row>
    <row r="72" spans="1:20" s="49" customFormat="1" ht="12" customHeight="1">
      <c r="A72" s="87" t="s">
        <v>334</v>
      </c>
      <c r="B72" s="88" t="s">
        <v>169</v>
      </c>
      <c r="C72" s="86">
        <v>521008720</v>
      </c>
      <c r="D72" s="83">
        <v>392143989.99999994</v>
      </c>
      <c r="E72" s="83">
        <v>392143989.99999994</v>
      </c>
      <c r="F72" s="83">
        <v>392143989.99999994</v>
      </c>
      <c r="G72" s="66"/>
      <c r="H72" s="44">
        <f t="shared" ref="H72:H103" si="12">IFERROR(+F72/D72*100,"n.a.")</f>
        <v>100</v>
      </c>
      <c r="I72" s="44">
        <f t="shared" ref="I72:I103" si="13">IFERROR(+F72/E72*100,"n.a.")</f>
        <v>100</v>
      </c>
      <c r="K72" s="127">
        <f t="shared" si="2"/>
        <v>100</v>
      </c>
      <c r="L72" s="127">
        <f t="shared" si="3"/>
        <v>100</v>
      </c>
      <c r="M72" s="296" t="str">
        <f t="shared" si="4"/>
        <v>si</v>
      </c>
      <c r="N72" s="296" t="str">
        <f t="shared" si="5"/>
        <v>si</v>
      </c>
      <c r="O72" s="296"/>
      <c r="P72" s="297">
        <f t="shared" si="6"/>
        <v>0</v>
      </c>
      <c r="Q72" s="297">
        <f t="shared" si="7"/>
        <v>0</v>
      </c>
      <c r="R72" s="298"/>
      <c r="S72" s="298">
        <f t="shared" si="8"/>
        <v>0</v>
      </c>
      <c r="T72" s="298">
        <f t="shared" si="9"/>
        <v>0</v>
      </c>
    </row>
    <row r="73" spans="1:20" s="49" customFormat="1" ht="12" customHeight="1">
      <c r="A73" s="87" t="s">
        <v>333</v>
      </c>
      <c r="B73" s="88" t="s">
        <v>332</v>
      </c>
      <c r="C73" s="86">
        <v>323732221</v>
      </c>
      <c r="D73" s="83">
        <v>318632221</v>
      </c>
      <c r="E73" s="83">
        <v>318193327.75999999</v>
      </c>
      <c r="F73" s="83">
        <v>318191434.31</v>
      </c>
      <c r="G73" s="66"/>
      <c r="H73" s="44">
        <f t="shared" si="12"/>
        <v>99.861662863656221</v>
      </c>
      <c r="I73" s="44">
        <f t="shared" si="13"/>
        <v>99.999404937239461</v>
      </c>
      <c r="K73" s="127">
        <f t="shared" ref="K73:K136" si="14">IFERROR(F73/D73*100,"n.a.")</f>
        <v>99.861662863656221</v>
      </c>
      <c r="L73" s="127">
        <f t="shared" ref="L73:L136" si="15">IFERROR(F73/E73*100,"n.a.")</f>
        <v>99.999404937239461</v>
      </c>
      <c r="M73" s="296" t="str">
        <f t="shared" ref="M73:M136" si="16">IF(K73=H73,"si","no")</f>
        <v>si</v>
      </c>
      <c r="N73" s="296" t="str">
        <f t="shared" ref="N73:N136" si="17">IF(L73=I73,"si","no")</f>
        <v>si</v>
      </c>
      <c r="O73" s="296"/>
      <c r="P73" s="297">
        <f t="shared" ref="P73:P136" si="18">((F73/D73)*100)-H73</f>
        <v>0</v>
      </c>
      <c r="Q73" s="297">
        <f t="shared" ref="Q73:Q136" si="19">((F73/E73)*100)-I73</f>
        <v>0</v>
      </c>
      <c r="R73" s="298"/>
      <c r="S73" s="298">
        <f t="shared" ref="S73:S136" si="20">+E73-D73</f>
        <v>-438893.24000000954</v>
      </c>
      <c r="T73" s="298">
        <f t="shared" ref="T73:T136" si="21">F73-E73</f>
        <v>-1893.4499999880791</v>
      </c>
    </row>
    <row r="74" spans="1:20" s="49" customFormat="1" ht="12" customHeight="1">
      <c r="A74" s="90" t="s">
        <v>331</v>
      </c>
      <c r="B74" s="93"/>
      <c r="C74" s="70">
        <f>SUM(C75:C77)</f>
        <v>70200000</v>
      </c>
      <c r="D74" s="70">
        <f>SUM(D75:D77)</f>
        <v>70258201.239999995</v>
      </c>
      <c r="E74" s="70">
        <f>SUM(E75:E77)</f>
        <v>43970701.239999995</v>
      </c>
      <c r="F74" s="70">
        <f>SUM(F75:F77)</f>
        <v>43970701.239999995</v>
      </c>
      <c r="G74" s="70"/>
      <c r="H74" s="69">
        <f t="shared" si="12"/>
        <v>62.584439202759178</v>
      </c>
      <c r="I74" s="69">
        <f t="shared" si="13"/>
        <v>100</v>
      </c>
      <c r="K74" s="127">
        <f t="shared" si="14"/>
        <v>62.584439202759178</v>
      </c>
      <c r="L74" s="127">
        <f t="shared" si="15"/>
        <v>100</v>
      </c>
      <c r="M74" s="296" t="str">
        <f t="shared" si="16"/>
        <v>si</v>
      </c>
      <c r="N74" s="296" t="str">
        <f t="shared" si="17"/>
        <v>si</v>
      </c>
      <c r="O74" s="296"/>
      <c r="P74" s="297">
        <f t="shared" si="18"/>
        <v>0</v>
      </c>
      <c r="Q74" s="297">
        <f t="shared" si="19"/>
        <v>0</v>
      </c>
      <c r="R74" s="298"/>
      <c r="S74" s="298">
        <f t="shared" si="20"/>
        <v>-26287500</v>
      </c>
      <c r="T74" s="298">
        <f t="shared" si="21"/>
        <v>0</v>
      </c>
    </row>
    <row r="75" spans="1:20" s="49" customFormat="1" ht="12" customHeight="1">
      <c r="A75" s="87" t="s">
        <v>330</v>
      </c>
      <c r="B75" s="88" t="s">
        <v>329</v>
      </c>
      <c r="C75" s="86">
        <v>3000000</v>
      </c>
      <c r="D75" s="82">
        <v>3000000</v>
      </c>
      <c r="E75" s="82">
        <v>2600000</v>
      </c>
      <c r="F75" s="82">
        <v>2600000</v>
      </c>
      <c r="G75" s="81"/>
      <c r="H75" s="44">
        <f t="shared" si="12"/>
        <v>86.666666666666671</v>
      </c>
      <c r="I75" s="44">
        <f t="shared" si="13"/>
        <v>100</v>
      </c>
      <c r="K75" s="127">
        <f t="shared" si="14"/>
        <v>86.666666666666671</v>
      </c>
      <c r="L75" s="127">
        <f t="shared" si="15"/>
        <v>100</v>
      </c>
      <c r="M75" s="296" t="str">
        <f t="shared" si="16"/>
        <v>si</v>
      </c>
      <c r="N75" s="296" t="str">
        <f t="shared" si="17"/>
        <v>si</v>
      </c>
      <c r="O75" s="296"/>
      <c r="P75" s="297">
        <f t="shared" si="18"/>
        <v>0</v>
      </c>
      <c r="Q75" s="297">
        <f t="shared" si="19"/>
        <v>0</v>
      </c>
      <c r="R75" s="298"/>
      <c r="S75" s="298">
        <f t="shared" si="20"/>
        <v>-400000</v>
      </c>
      <c r="T75" s="298">
        <f t="shared" si="21"/>
        <v>0</v>
      </c>
    </row>
    <row r="76" spans="1:20" s="49" customFormat="1" ht="12" customHeight="1">
      <c r="A76" s="87" t="s">
        <v>328</v>
      </c>
      <c r="B76" s="88" t="s">
        <v>327</v>
      </c>
      <c r="C76" s="99">
        <v>63200000</v>
      </c>
      <c r="D76" s="82">
        <v>63258201.259999998</v>
      </c>
      <c r="E76" s="82">
        <v>38270701.259999998</v>
      </c>
      <c r="F76" s="82">
        <v>38270701.259999998</v>
      </c>
      <c r="G76" s="64"/>
      <c r="H76" s="44">
        <f t="shared" si="12"/>
        <v>60.499192986379903</v>
      </c>
      <c r="I76" s="44">
        <f t="shared" si="13"/>
        <v>100</v>
      </c>
      <c r="K76" s="127">
        <f t="shared" si="14"/>
        <v>60.499192986379903</v>
      </c>
      <c r="L76" s="127">
        <f t="shared" si="15"/>
        <v>100</v>
      </c>
      <c r="M76" s="296" t="str">
        <f t="shared" si="16"/>
        <v>si</v>
      </c>
      <c r="N76" s="296" t="str">
        <f t="shared" si="17"/>
        <v>si</v>
      </c>
      <c r="O76" s="296"/>
      <c r="P76" s="297">
        <f t="shared" si="18"/>
        <v>0</v>
      </c>
      <c r="Q76" s="297">
        <f t="shared" si="19"/>
        <v>0</v>
      </c>
      <c r="R76" s="298"/>
      <c r="S76" s="298">
        <f t="shared" si="20"/>
        <v>-24987500</v>
      </c>
      <c r="T76" s="298">
        <f t="shared" si="21"/>
        <v>0</v>
      </c>
    </row>
    <row r="77" spans="1:20" s="49" customFormat="1" ht="12" customHeight="1">
      <c r="A77" s="87" t="s">
        <v>253</v>
      </c>
      <c r="B77" s="88" t="s">
        <v>28</v>
      </c>
      <c r="C77" s="99">
        <v>4000000</v>
      </c>
      <c r="D77" s="82">
        <v>3999999.98</v>
      </c>
      <c r="E77" s="82">
        <v>3099999.98</v>
      </c>
      <c r="F77" s="82">
        <v>3099999.98</v>
      </c>
      <c r="G77" s="64"/>
      <c r="H77" s="44">
        <f t="shared" si="12"/>
        <v>77.49999988750001</v>
      </c>
      <c r="I77" s="44">
        <f t="shared" si="13"/>
        <v>100</v>
      </c>
      <c r="K77" s="127">
        <f t="shared" si="14"/>
        <v>77.49999988750001</v>
      </c>
      <c r="L77" s="127">
        <f t="shared" si="15"/>
        <v>100</v>
      </c>
      <c r="M77" s="296" t="str">
        <f t="shared" si="16"/>
        <v>si</v>
      </c>
      <c r="N77" s="296" t="str">
        <f t="shared" si="17"/>
        <v>si</v>
      </c>
      <c r="O77" s="296"/>
      <c r="P77" s="297">
        <f t="shared" si="18"/>
        <v>0</v>
      </c>
      <c r="Q77" s="297">
        <f t="shared" si="19"/>
        <v>0</v>
      </c>
      <c r="R77" s="298"/>
      <c r="S77" s="298">
        <f t="shared" si="20"/>
        <v>-900000</v>
      </c>
      <c r="T77" s="298">
        <f t="shared" si="21"/>
        <v>0</v>
      </c>
    </row>
    <row r="78" spans="1:20" s="49" customFormat="1" ht="12" customHeight="1">
      <c r="A78" s="90" t="s">
        <v>326</v>
      </c>
      <c r="B78" s="93"/>
      <c r="C78" s="92">
        <f>SUM(C79:C80)</f>
        <v>47221422.019999996</v>
      </c>
      <c r="D78" s="92">
        <f>SUM(D79:D80)</f>
        <v>43137069.419999987</v>
      </c>
      <c r="E78" s="92">
        <f>SUM(E79:E80)</f>
        <v>29175330.07</v>
      </c>
      <c r="F78" s="92">
        <f>SUM(F79:F80)</f>
        <v>29094620.380000003</v>
      </c>
      <c r="G78" s="92"/>
      <c r="H78" s="76">
        <f t="shared" si="12"/>
        <v>67.446909980654908</v>
      </c>
      <c r="I78" s="76">
        <f t="shared" si="13"/>
        <v>99.723363232544926</v>
      </c>
      <c r="K78" s="127">
        <f t="shared" si="14"/>
        <v>67.446909980654908</v>
      </c>
      <c r="L78" s="127">
        <f t="shared" si="15"/>
        <v>99.723363232544926</v>
      </c>
      <c r="M78" s="296" t="str">
        <f t="shared" si="16"/>
        <v>si</v>
      </c>
      <c r="N78" s="296" t="str">
        <f t="shared" si="17"/>
        <v>si</v>
      </c>
      <c r="O78" s="296"/>
      <c r="P78" s="297">
        <f t="shared" si="18"/>
        <v>0</v>
      </c>
      <c r="Q78" s="297">
        <f t="shared" si="19"/>
        <v>0</v>
      </c>
      <c r="R78" s="298"/>
      <c r="S78" s="298">
        <f t="shared" si="20"/>
        <v>-13961739.349999987</v>
      </c>
      <c r="T78" s="298">
        <f t="shared" si="21"/>
        <v>-80709.689999997616</v>
      </c>
    </row>
    <row r="79" spans="1:20" s="49" customFormat="1" ht="12" customHeight="1">
      <c r="A79" s="87" t="s">
        <v>307</v>
      </c>
      <c r="B79" s="88" t="s">
        <v>325</v>
      </c>
      <c r="C79" s="86">
        <v>26499999.979999982</v>
      </c>
      <c r="D79" s="83">
        <v>25871857.649999991</v>
      </c>
      <c r="E79" s="83">
        <v>16561300.100000001</v>
      </c>
      <c r="F79" s="83">
        <v>16511431.260000002</v>
      </c>
      <c r="G79" s="66"/>
      <c r="H79" s="44">
        <f t="shared" si="12"/>
        <v>63.820045252915989</v>
      </c>
      <c r="I79" s="44">
        <f t="shared" si="13"/>
        <v>99.698883302042205</v>
      </c>
      <c r="K79" s="127">
        <f t="shared" si="14"/>
        <v>63.820045252915989</v>
      </c>
      <c r="L79" s="127">
        <f t="shared" si="15"/>
        <v>99.698883302042205</v>
      </c>
      <c r="M79" s="296" t="str">
        <f t="shared" si="16"/>
        <v>si</v>
      </c>
      <c r="N79" s="296" t="str">
        <f t="shared" si="17"/>
        <v>si</v>
      </c>
      <c r="O79" s="296"/>
      <c r="P79" s="297">
        <f t="shared" si="18"/>
        <v>0</v>
      </c>
      <c r="Q79" s="297">
        <f t="shared" si="19"/>
        <v>0</v>
      </c>
      <c r="R79" s="298"/>
      <c r="S79" s="298">
        <f t="shared" si="20"/>
        <v>-9310557.5499999896</v>
      </c>
      <c r="T79" s="298">
        <f t="shared" si="21"/>
        <v>-49868.839999999851</v>
      </c>
    </row>
    <row r="80" spans="1:20" s="49" customFormat="1" ht="12" customHeight="1">
      <c r="A80" s="87" t="s">
        <v>243</v>
      </c>
      <c r="B80" s="78" t="s">
        <v>93</v>
      </c>
      <c r="C80" s="86">
        <v>20721422.04000001</v>
      </c>
      <c r="D80" s="83">
        <v>17265211.77</v>
      </c>
      <c r="E80" s="83">
        <v>12614029.970000001</v>
      </c>
      <c r="F80" s="83">
        <v>12583189.120000003</v>
      </c>
      <c r="G80" s="66"/>
      <c r="H80" s="44">
        <f t="shared" si="12"/>
        <v>72.881753711614067</v>
      </c>
      <c r="I80" s="44">
        <f t="shared" si="13"/>
        <v>99.755503593432493</v>
      </c>
      <c r="K80" s="127">
        <f t="shared" si="14"/>
        <v>72.881753711614067</v>
      </c>
      <c r="L80" s="127">
        <f t="shared" si="15"/>
        <v>99.755503593432493</v>
      </c>
      <c r="M80" s="296" t="str">
        <f t="shared" si="16"/>
        <v>si</v>
      </c>
      <c r="N80" s="296" t="str">
        <f t="shared" si="17"/>
        <v>si</v>
      </c>
      <c r="O80" s="296"/>
      <c r="P80" s="297">
        <f t="shared" si="18"/>
        <v>0</v>
      </c>
      <c r="Q80" s="297">
        <f t="shared" si="19"/>
        <v>0</v>
      </c>
      <c r="R80" s="298"/>
      <c r="S80" s="298">
        <f t="shared" si="20"/>
        <v>-4651181.7999999989</v>
      </c>
      <c r="T80" s="298">
        <f t="shared" si="21"/>
        <v>-30840.849999997765</v>
      </c>
    </row>
    <row r="81" spans="1:20" s="49" customFormat="1" ht="12" customHeight="1">
      <c r="A81" s="90" t="s">
        <v>224</v>
      </c>
      <c r="B81" s="93"/>
      <c r="C81" s="70">
        <f>SUM(C82:C88)</f>
        <v>2891819990.1072931</v>
      </c>
      <c r="D81" s="89">
        <f>SUM(D82:D88)</f>
        <v>3240049062.831707</v>
      </c>
      <c r="E81" s="89">
        <f>SUM(E82:E88)</f>
        <v>2803309370.4508791</v>
      </c>
      <c r="F81" s="89">
        <f>SUM(F82:F88)</f>
        <v>2749665846.10886</v>
      </c>
      <c r="G81" s="70"/>
      <c r="H81" s="69">
        <f t="shared" si="12"/>
        <v>84.864944721106582</v>
      </c>
      <c r="I81" s="69">
        <f t="shared" si="13"/>
        <v>98.086421537791551</v>
      </c>
      <c r="K81" s="127">
        <f t="shared" si="14"/>
        <v>84.864944721106582</v>
      </c>
      <c r="L81" s="127">
        <f t="shared" si="15"/>
        <v>98.086421537791551</v>
      </c>
      <c r="M81" s="296" t="str">
        <f t="shared" si="16"/>
        <v>si</v>
      </c>
      <c r="N81" s="296" t="str">
        <f t="shared" si="17"/>
        <v>si</v>
      </c>
      <c r="O81" s="296"/>
      <c r="P81" s="297">
        <f t="shared" si="18"/>
        <v>0</v>
      </c>
      <c r="Q81" s="297">
        <f t="shared" si="19"/>
        <v>0</v>
      </c>
      <c r="R81" s="298"/>
      <c r="S81" s="298">
        <f t="shared" si="20"/>
        <v>-436739692.3808279</v>
      </c>
      <c r="T81" s="298">
        <f t="shared" si="21"/>
        <v>-53643524.342019081</v>
      </c>
    </row>
    <row r="82" spans="1:20" s="49" customFormat="1" ht="12" customHeight="1">
      <c r="A82" s="87" t="s">
        <v>272</v>
      </c>
      <c r="B82" s="88" t="s">
        <v>97</v>
      </c>
      <c r="C82" s="99">
        <v>85984512.961229995</v>
      </c>
      <c r="D82" s="98">
        <v>78761813.872486681</v>
      </c>
      <c r="E82" s="98">
        <v>78761813.872486681</v>
      </c>
      <c r="F82" s="98">
        <v>78734980.847176686</v>
      </c>
      <c r="G82" s="99"/>
      <c r="H82" s="44">
        <f t="shared" si="12"/>
        <v>99.965931427946245</v>
      </c>
      <c r="I82" s="44">
        <f t="shared" si="13"/>
        <v>99.965931427946245</v>
      </c>
      <c r="K82" s="127">
        <f t="shared" si="14"/>
        <v>99.965931427946245</v>
      </c>
      <c r="L82" s="127">
        <f t="shared" si="15"/>
        <v>99.965931427946245</v>
      </c>
      <c r="M82" s="296" t="str">
        <f t="shared" si="16"/>
        <v>si</v>
      </c>
      <c r="N82" s="296" t="str">
        <f t="shared" si="17"/>
        <v>si</v>
      </c>
      <c r="O82" s="296"/>
      <c r="P82" s="297">
        <f t="shared" si="18"/>
        <v>0</v>
      </c>
      <c r="Q82" s="297">
        <f t="shared" si="19"/>
        <v>0</v>
      </c>
      <c r="R82" s="298"/>
      <c r="S82" s="298">
        <f t="shared" si="20"/>
        <v>0</v>
      </c>
      <c r="T82" s="298">
        <f t="shared" si="21"/>
        <v>-26833.025309994817</v>
      </c>
    </row>
    <row r="83" spans="1:20" s="49" customFormat="1" ht="12" customHeight="1">
      <c r="A83" s="87" t="s">
        <v>253</v>
      </c>
      <c r="B83" s="88" t="s">
        <v>28</v>
      </c>
      <c r="C83" s="99">
        <v>3999999.9999228329</v>
      </c>
      <c r="D83" s="98">
        <v>15185601.583476668</v>
      </c>
      <c r="E83" s="98">
        <v>11454081.457011597</v>
      </c>
      <c r="F83" s="98">
        <v>7717259.5019997843</v>
      </c>
      <c r="G83" s="81"/>
      <c r="H83" s="44">
        <f t="shared" si="12"/>
        <v>50.819583666654822</v>
      </c>
      <c r="I83" s="44">
        <f t="shared" si="13"/>
        <v>67.375629647505917</v>
      </c>
      <c r="K83" s="127">
        <f t="shared" si="14"/>
        <v>50.819583666654822</v>
      </c>
      <c r="L83" s="127">
        <f t="shared" si="15"/>
        <v>67.375629647505917</v>
      </c>
      <c r="M83" s="296" t="str">
        <f t="shared" si="16"/>
        <v>si</v>
      </c>
      <c r="N83" s="296" t="str">
        <f t="shared" si="17"/>
        <v>si</v>
      </c>
      <c r="O83" s="296"/>
      <c r="P83" s="297">
        <f t="shared" si="18"/>
        <v>0</v>
      </c>
      <c r="Q83" s="297">
        <f t="shared" si="19"/>
        <v>0</v>
      </c>
      <c r="R83" s="298"/>
      <c r="S83" s="298">
        <f t="shared" si="20"/>
        <v>-3731520.126465071</v>
      </c>
      <c r="T83" s="298">
        <f t="shared" si="21"/>
        <v>-3736821.955011813</v>
      </c>
    </row>
    <row r="84" spans="1:20" s="49" customFormat="1" ht="12" customHeight="1">
      <c r="A84" s="87" t="s">
        <v>324</v>
      </c>
      <c r="B84" s="88" t="s">
        <v>98</v>
      </c>
      <c r="C84" s="86">
        <v>625115362.85055435</v>
      </c>
      <c r="D84" s="98">
        <v>429151609.06389773</v>
      </c>
      <c r="E84" s="98">
        <v>265699453.9816066</v>
      </c>
      <c r="F84" s="98">
        <v>242507633.28415182</v>
      </c>
      <c r="G84" s="81"/>
      <c r="H84" s="44">
        <f t="shared" si="12"/>
        <v>56.508615641248618</v>
      </c>
      <c r="I84" s="44">
        <f t="shared" si="13"/>
        <v>91.271408220861346</v>
      </c>
      <c r="K84" s="127">
        <f t="shared" si="14"/>
        <v>56.508615641248618</v>
      </c>
      <c r="L84" s="127">
        <f t="shared" si="15"/>
        <v>91.271408220861346</v>
      </c>
      <c r="M84" s="296" t="str">
        <f t="shared" si="16"/>
        <v>si</v>
      </c>
      <c r="N84" s="296" t="str">
        <f t="shared" si="17"/>
        <v>si</v>
      </c>
      <c r="O84" s="296"/>
      <c r="P84" s="297">
        <f t="shared" si="18"/>
        <v>0</v>
      </c>
      <c r="Q84" s="297">
        <f t="shared" si="19"/>
        <v>0</v>
      </c>
      <c r="R84" s="298"/>
      <c r="S84" s="298">
        <f t="shared" si="20"/>
        <v>-163452155.08229113</v>
      </c>
      <c r="T84" s="298">
        <f t="shared" si="21"/>
        <v>-23191820.69745478</v>
      </c>
    </row>
    <row r="85" spans="1:20" s="49" customFormat="1" ht="12" customHeight="1">
      <c r="A85" s="87" t="s">
        <v>323</v>
      </c>
      <c r="B85" s="88" t="s">
        <v>99</v>
      </c>
      <c r="C85" s="86">
        <v>673417805.89408338</v>
      </c>
      <c r="D85" s="98">
        <v>854331595.45408368</v>
      </c>
      <c r="E85" s="98">
        <v>645572074.0245384</v>
      </c>
      <c r="F85" s="98">
        <v>621569343.88661921</v>
      </c>
      <c r="G85" s="81"/>
      <c r="H85" s="44">
        <f t="shared" si="12"/>
        <v>72.755045838641891</v>
      </c>
      <c r="I85" s="44">
        <f t="shared" si="13"/>
        <v>96.2819441695666</v>
      </c>
      <c r="K85" s="127">
        <f t="shared" si="14"/>
        <v>72.755045838641891</v>
      </c>
      <c r="L85" s="127">
        <f t="shared" si="15"/>
        <v>96.2819441695666</v>
      </c>
      <c r="M85" s="296" t="str">
        <f t="shared" si="16"/>
        <v>si</v>
      </c>
      <c r="N85" s="296" t="str">
        <f t="shared" si="17"/>
        <v>si</v>
      </c>
      <c r="O85" s="296"/>
      <c r="P85" s="297">
        <f t="shared" si="18"/>
        <v>0</v>
      </c>
      <c r="Q85" s="297">
        <f t="shared" si="19"/>
        <v>0</v>
      </c>
      <c r="R85" s="298"/>
      <c r="S85" s="298">
        <f t="shared" si="20"/>
        <v>-208759521.42954528</v>
      </c>
      <c r="T85" s="298">
        <f t="shared" si="21"/>
        <v>-24002730.137919188</v>
      </c>
    </row>
    <row r="86" spans="1:20" s="49" customFormat="1" ht="12" customHeight="1">
      <c r="A86" s="87" t="s">
        <v>322</v>
      </c>
      <c r="B86" s="88" t="s">
        <v>321</v>
      </c>
      <c r="C86" s="86">
        <v>202124964.33229649</v>
      </c>
      <c r="D86" s="98">
        <v>207735486.33229649</v>
      </c>
      <c r="E86" s="98">
        <v>158975849.02989125</v>
      </c>
      <c r="F86" s="98">
        <v>156920690.99901485</v>
      </c>
      <c r="G86" s="81"/>
      <c r="H86" s="44">
        <f t="shared" si="12"/>
        <v>75.538702495924255</v>
      </c>
      <c r="I86" s="44">
        <f t="shared" si="13"/>
        <v>98.70725142000029</v>
      </c>
      <c r="K86" s="127">
        <f t="shared" si="14"/>
        <v>75.538702495924255</v>
      </c>
      <c r="L86" s="127">
        <f t="shared" si="15"/>
        <v>98.70725142000029</v>
      </c>
      <c r="M86" s="296" t="str">
        <f t="shared" si="16"/>
        <v>si</v>
      </c>
      <c r="N86" s="296" t="str">
        <f t="shared" si="17"/>
        <v>si</v>
      </c>
      <c r="O86" s="296"/>
      <c r="P86" s="297">
        <f t="shared" si="18"/>
        <v>0</v>
      </c>
      <c r="Q86" s="297">
        <f t="shared" si="19"/>
        <v>0</v>
      </c>
      <c r="R86" s="298"/>
      <c r="S86" s="298">
        <f t="shared" si="20"/>
        <v>-48759637.302405238</v>
      </c>
      <c r="T86" s="298">
        <f t="shared" si="21"/>
        <v>-2055158.0308763981</v>
      </c>
    </row>
    <row r="87" spans="1:20" s="49" customFormat="1" ht="12" customHeight="1">
      <c r="A87" s="87" t="s">
        <v>320</v>
      </c>
      <c r="B87" s="88" t="s">
        <v>100</v>
      </c>
      <c r="C87" s="86">
        <v>133850801.2725751</v>
      </c>
      <c r="D87" s="98">
        <v>123838405.0924039</v>
      </c>
      <c r="E87" s="98">
        <v>111801546.65228266</v>
      </c>
      <c r="F87" s="98">
        <v>111171386.15683551</v>
      </c>
      <c r="G87" s="81"/>
      <c r="H87" s="44">
        <f t="shared" si="12"/>
        <v>89.771332305098156</v>
      </c>
      <c r="I87" s="44">
        <f t="shared" si="13"/>
        <v>99.436357980442764</v>
      </c>
      <c r="K87" s="127">
        <f t="shared" si="14"/>
        <v>89.771332305098156</v>
      </c>
      <c r="L87" s="127">
        <f t="shared" si="15"/>
        <v>99.436357980442764</v>
      </c>
      <c r="M87" s="296" t="str">
        <f t="shared" si="16"/>
        <v>si</v>
      </c>
      <c r="N87" s="296" t="str">
        <f t="shared" si="17"/>
        <v>si</v>
      </c>
      <c r="O87" s="296"/>
      <c r="P87" s="297">
        <f t="shared" si="18"/>
        <v>0</v>
      </c>
      <c r="Q87" s="297">
        <f t="shared" si="19"/>
        <v>0</v>
      </c>
      <c r="R87" s="298"/>
      <c r="S87" s="298">
        <f t="shared" si="20"/>
        <v>-12036858.440121248</v>
      </c>
      <c r="T87" s="298">
        <f t="shared" si="21"/>
        <v>-630160.49544714391</v>
      </c>
    </row>
    <row r="88" spans="1:20" s="49" customFormat="1" ht="12" customHeight="1">
      <c r="A88" s="87" t="s">
        <v>319</v>
      </c>
      <c r="B88" s="88" t="s">
        <v>318</v>
      </c>
      <c r="C88" s="86">
        <v>1167326542.7966313</v>
      </c>
      <c r="D88" s="98">
        <v>1531044551.4330621</v>
      </c>
      <c r="E88" s="98">
        <v>1531044551.4330621</v>
      </c>
      <c r="F88" s="98">
        <v>1531044551.4330621</v>
      </c>
      <c r="G88" s="81"/>
      <c r="H88" s="44">
        <f t="shared" si="12"/>
        <v>100</v>
      </c>
      <c r="I88" s="44">
        <f t="shared" si="13"/>
        <v>100</v>
      </c>
      <c r="K88" s="127">
        <f t="shared" si="14"/>
        <v>100</v>
      </c>
      <c r="L88" s="127">
        <f t="shared" si="15"/>
        <v>100</v>
      </c>
      <c r="M88" s="296" t="str">
        <f t="shared" si="16"/>
        <v>si</v>
      </c>
      <c r="N88" s="296" t="str">
        <f t="shared" si="17"/>
        <v>si</v>
      </c>
      <c r="O88" s="296"/>
      <c r="P88" s="297">
        <f t="shared" si="18"/>
        <v>0</v>
      </c>
      <c r="Q88" s="297">
        <f t="shared" si="19"/>
        <v>0</v>
      </c>
      <c r="R88" s="298"/>
      <c r="S88" s="298">
        <f t="shared" si="20"/>
        <v>0</v>
      </c>
      <c r="T88" s="298">
        <f t="shared" si="21"/>
        <v>0</v>
      </c>
    </row>
    <row r="89" spans="1:20" s="49" customFormat="1" ht="12" customHeight="1">
      <c r="A89" s="90" t="s">
        <v>317</v>
      </c>
      <c r="B89" s="90"/>
      <c r="C89" s="92">
        <f>SUM(C90:C94)</f>
        <v>525200597.05000001</v>
      </c>
      <c r="D89" s="97">
        <f>SUM(D90:D94)</f>
        <v>367586623.29886371</v>
      </c>
      <c r="E89" s="97">
        <f>SUM(E90:E94)</f>
        <v>361642479.52481472</v>
      </c>
      <c r="F89" s="97">
        <f>SUM(F90:F94)</f>
        <v>325717350.29014271</v>
      </c>
      <c r="G89" s="92"/>
      <c r="H89" s="69">
        <f t="shared" si="12"/>
        <v>88.609685349001538</v>
      </c>
      <c r="I89" s="69">
        <f t="shared" si="13"/>
        <v>90.066120196422631</v>
      </c>
      <c r="K89" s="127">
        <f t="shared" si="14"/>
        <v>88.609685349001538</v>
      </c>
      <c r="L89" s="127">
        <f t="shared" si="15"/>
        <v>90.066120196422631</v>
      </c>
      <c r="M89" s="296" t="str">
        <f t="shared" si="16"/>
        <v>si</v>
      </c>
      <c r="N89" s="296" t="str">
        <f t="shared" si="17"/>
        <v>si</v>
      </c>
      <c r="O89" s="296"/>
      <c r="P89" s="297">
        <f t="shared" si="18"/>
        <v>0</v>
      </c>
      <c r="Q89" s="297">
        <f t="shared" si="19"/>
        <v>0</v>
      </c>
      <c r="R89" s="298"/>
      <c r="S89" s="298">
        <f t="shared" si="20"/>
        <v>-5944143.7740489841</v>
      </c>
      <c r="T89" s="298">
        <f t="shared" si="21"/>
        <v>-35925129.23467201</v>
      </c>
    </row>
    <row r="90" spans="1:20" s="49" customFormat="1" ht="12" customHeight="1">
      <c r="A90" s="87" t="s">
        <v>269</v>
      </c>
      <c r="B90" s="88" t="s">
        <v>316</v>
      </c>
      <c r="C90" s="86">
        <v>4000000</v>
      </c>
      <c r="D90" s="83">
        <v>3503278.4062636001</v>
      </c>
      <c r="E90" s="83">
        <v>3244045.0073146145</v>
      </c>
      <c r="F90" s="83">
        <v>1630218.0736426141</v>
      </c>
      <c r="G90" s="66"/>
      <c r="H90" s="44">
        <f t="shared" si="12"/>
        <v>46.534071363780448</v>
      </c>
      <c r="I90" s="44">
        <f t="shared" si="13"/>
        <v>50.252634287342737</v>
      </c>
      <c r="K90" s="127">
        <f t="shared" si="14"/>
        <v>46.534071363780448</v>
      </c>
      <c r="L90" s="127">
        <f t="shared" si="15"/>
        <v>50.252634287342737</v>
      </c>
      <c r="M90" s="296" t="str">
        <f t="shared" si="16"/>
        <v>si</v>
      </c>
      <c r="N90" s="296" t="str">
        <f t="shared" si="17"/>
        <v>si</v>
      </c>
      <c r="O90" s="296"/>
      <c r="P90" s="297">
        <f t="shared" si="18"/>
        <v>0</v>
      </c>
      <c r="Q90" s="297">
        <f t="shared" si="19"/>
        <v>0</v>
      </c>
      <c r="R90" s="298"/>
      <c r="S90" s="298">
        <f t="shared" si="20"/>
        <v>-259233.39894898562</v>
      </c>
      <c r="T90" s="298">
        <f t="shared" si="21"/>
        <v>-1613826.9336720004</v>
      </c>
    </row>
    <row r="91" spans="1:20" s="49" customFormat="1" ht="12" customHeight="1">
      <c r="A91" s="87" t="s">
        <v>315</v>
      </c>
      <c r="B91" s="88" t="s">
        <v>314</v>
      </c>
      <c r="C91" s="86">
        <v>79184978.25</v>
      </c>
      <c r="D91" s="83">
        <v>76007306.381999999</v>
      </c>
      <c r="E91" s="83">
        <v>73872214.513999999</v>
      </c>
      <c r="F91" s="83">
        <v>66306051.416500002</v>
      </c>
      <c r="G91" s="66"/>
      <c r="H91" s="44">
        <f t="shared" si="12"/>
        <v>87.236417882324218</v>
      </c>
      <c r="I91" s="44">
        <f t="shared" si="13"/>
        <v>89.757768672189883</v>
      </c>
      <c r="K91" s="127">
        <f t="shared" si="14"/>
        <v>87.236417882324218</v>
      </c>
      <c r="L91" s="127">
        <f t="shared" si="15"/>
        <v>89.757768672189883</v>
      </c>
      <c r="M91" s="296" t="str">
        <f t="shared" si="16"/>
        <v>si</v>
      </c>
      <c r="N91" s="296" t="str">
        <f t="shared" si="17"/>
        <v>si</v>
      </c>
      <c r="O91" s="296"/>
      <c r="P91" s="297">
        <f t="shared" si="18"/>
        <v>0</v>
      </c>
      <c r="Q91" s="297">
        <f t="shared" si="19"/>
        <v>0</v>
      </c>
      <c r="R91" s="298"/>
      <c r="S91" s="298">
        <f t="shared" si="20"/>
        <v>-2135091.8680000007</v>
      </c>
      <c r="T91" s="298">
        <f t="shared" si="21"/>
        <v>-7566163.0974999964</v>
      </c>
    </row>
    <row r="92" spans="1:20" s="49" customFormat="1" ht="12" customHeight="1">
      <c r="A92" s="87" t="s">
        <v>313</v>
      </c>
      <c r="B92" s="88" t="s">
        <v>52</v>
      </c>
      <c r="C92" s="86">
        <v>219332099.38</v>
      </c>
      <c r="D92" s="83">
        <v>27559167.700600002</v>
      </c>
      <c r="E92" s="83">
        <v>26178999.919499997</v>
      </c>
      <c r="F92" s="83">
        <v>0</v>
      </c>
      <c r="G92" s="64"/>
      <c r="H92" s="44">
        <f t="shared" si="12"/>
        <v>0</v>
      </c>
      <c r="I92" s="44">
        <f t="shared" si="13"/>
        <v>0</v>
      </c>
      <c r="K92" s="127">
        <f t="shared" si="14"/>
        <v>0</v>
      </c>
      <c r="L92" s="127">
        <f t="shared" si="15"/>
        <v>0</v>
      </c>
      <c r="M92" s="296" t="str">
        <f t="shared" si="16"/>
        <v>si</v>
      </c>
      <c r="N92" s="296" t="str">
        <f t="shared" si="17"/>
        <v>si</v>
      </c>
      <c r="O92" s="296"/>
      <c r="P92" s="297">
        <f t="shared" si="18"/>
        <v>0</v>
      </c>
      <c r="Q92" s="297">
        <f t="shared" si="19"/>
        <v>0</v>
      </c>
      <c r="R92" s="298"/>
      <c r="S92" s="298">
        <f t="shared" si="20"/>
        <v>-1380167.7811000049</v>
      </c>
      <c r="T92" s="298">
        <f t="shared" si="21"/>
        <v>-26178999.919499997</v>
      </c>
    </row>
    <row r="93" spans="1:20" s="49" customFormat="1" ht="12" customHeight="1">
      <c r="A93" s="87" t="s">
        <v>312</v>
      </c>
      <c r="B93" s="88" t="s">
        <v>311</v>
      </c>
      <c r="C93" s="86">
        <v>207825692.22</v>
      </c>
      <c r="D93" s="83">
        <v>248584778.81000009</v>
      </c>
      <c r="E93" s="83">
        <v>247048925.54000011</v>
      </c>
      <c r="F93" s="83">
        <v>246487445.92000011</v>
      </c>
      <c r="G93" s="66"/>
      <c r="H93" s="44">
        <f t="shared" si="12"/>
        <v>99.156290702898175</v>
      </c>
      <c r="I93" s="44">
        <f t="shared" si="13"/>
        <v>99.772725334152852</v>
      </c>
      <c r="K93" s="127">
        <f t="shared" si="14"/>
        <v>99.156290702898175</v>
      </c>
      <c r="L93" s="127">
        <f t="shared" si="15"/>
        <v>99.772725334152852</v>
      </c>
      <c r="M93" s="296" t="str">
        <f t="shared" si="16"/>
        <v>si</v>
      </c>
      <c r="N93" s="296" t="str">
        <f t="shared" si="17"/>
        <v>si</v>
      </c>
      <c r="O93" s="296"/>
      <c r="P93" s="297">
        <f t="shared" si="18"/>
        <v>0</v>
      </c>
      <c r="Q93" s="297">
        <f t="shared" si="19"/>
        <v>0</v>
      </c>
      <c r="R93" s="298"/>
      <c r="S93" s="298">
        <f t="shared" si="20"/>
        <v>-1535853.2699999809</v>
      </c>
      <c r="T93" s="298">
        <f t="shared" si="21"/>
        <v>-561479.62000000477</v>
      </c>
    </row>
    <row r="94" spans="1:20" s="49" customFormat="1" ht="12" customHeight="1">
      <c r="A94" s="87" t="s">
        <v>310</v>
      </c>
      <c r="B94" s="88" t="s">
        <v>309</v>
      </c>
      <c r="C94" s="86">
        <v>14857827.199999999</v>
      </c>
      <c r="D94" s="83">
        <v>11932092</v>
      </c>
      <c r="E94" s="83">
        <v>11298294.544</v>
      </c>
      <c r="F94" s="83">
        <v>11293634.879999999</v>
      </c>
      <c r="G94" s="66"/>
      <c r="H94" s="44">
        <f t="shared" si="12"/>
        <v>94.649244072204596</v>
      </c>
      <c r="I94" s="44">
        <f t="shared" si="13"/>
        <v>99.958757810908054</v>
      </c>
      <c r="K94" s="127">
        <f t="shared" si="14"/>
        <v>94.649244072204596</v>
      </c>
      <c r="L94" s="127">
        <f t="shared" si="15"/>
        <v>99.958757810908054</v>
      </c>
      <c r="M94" s="296" t="str">
        <f t="shared" si="16"/>
        <v>si</v>
      </c>
      <c r="N94" s="296" t="str">
        <f t="shared" si="17"/>
        <v>si</v>
      </c>
      <c r="O94" s="296"/>
      <c r="P94" s="297">
        <f t="shared" si="18"/>
        <v>0</v>
      </c>
      <c r="Q94" s="297">
        <f t="shared" si="19"/>
        <v>0</v>
      </c>
      <c r="R94" s="298"/>
      <c r="S94" s="298">
        <f t="shared" si="20"/>
        <v>-633797.45600000024</v>
      </c>
      <c r="T94" s="298">
        <f t="shared" si="21"/>
        <v>-4659.6640000008047</v>
      </c>
    </row>
    <row r="95" spans="1:20" s="49" customFormat="1" ht="12" customHeight="1">
      <c r="A95" s="90" t="s">
        <v>308</v>
      </c>
      <c r="B95" s="93"/>
      <c r="C95" s="92">
        <f>SUM(C96:C99)</f>
        <v>156111393.34</v>
      </c>
      <c r="D95" s="97">
        <f>SUM(D96:D99)</f>
        <v>156111393.32000002</v>
      </c>
      <c r="E95" s="97">
        <f>SUM(E96:E99)</f>
        <v>71652361.649999976</v>
      </c>
      <c r="F95" s="97">
        <f>SUM(F96:F99)</f>
        <v>69824668.779999986</v>
      </c>
      <c r="G95" s="92"/>
      <c r="H95" s="69">
        <f t="shared" si="12"/>
        <v>44.727464981926133</v>
      </c>
      <c r="I95" s="69">
        <f t="shared" si="13"/>
        <v>97.449221731270057</v>
      </c>
      <c r="K95" s="127">
        <f t="shared" si="14"/>
        <v>44.727464981926133</v>
      </c>
      <c r="L95" s="127">
        <f t="shared" si="15"/>
        <v>97.449221731270057</v>
      </c>
      <c r="M95" s="296" t="str">
        <f t="shared" si="16"/>
        <v>si</v>
      </c>
      <c r="N95" s="296" t="str">
        <f t="shared" si="17"/>
        <v>si</v>
      </c>
      <c r="O95" s="296"/>
      <c r="P95" s="297">
        <f t="shared" si="18"/>
        <v>0</v>
      </c>
      <c r="Q95" s="297">
        <f t="shared" si="19"/>
        <v>0</v>
      </c>
      <c r="R95" s="298"/>
      <c r="S95" s="298">
        <f t="shared" si="20"/>
        <v>-84459031.670000046</v>
      </c>
      <c r="T95" s="298">
        <f t="shared" si="21"/>
        <v>-1827692.8699999899</v>
      </c>
    </row>
    <row r="96" spans="1:20" s="49" customFormat="1" ht="12" customHeight="1">
      <c r="A96" s="87" t="s">
        <v>307</v>
      </c>
      <c r="B96" s="88" t="s">
        <v>306</v>
      </c>
      <c r="C96" s="86">
        <v>84588839</v>
      </c>
      <c r="D96" s="83">
        <v>87410851.310000002</v>
      </c>
      <c r="E96" s="83">
        <v>42287064.159999989</v>
      </c>
      <c r="F96" s="83">
        <v>41319606.659999996</v>
      </c>
      <c r="G96" s="66"/>
      <c r="H96" s="44">
        <f t="shared" si="12"/>
        <v>47.270568860451014</v>
      </c>
      <c r="I96" s="44">
        <f t="shared" si="13"/>
        <v>97.712166783819612</v>
      </c>
      <c r="K96" s="127">
        <f t="shared" si="14"/>
        <v>47.270568860451014</v>
      </c>
      <c r="L96" s="127">
        <f t="shared" si="15"/>
        <v>97.712166783819612</v>
      </c>
      <c r="M96" s="296" t="str">
        <f t="shared" si="16"/>
        <v>si</v>
      </c>
      <c r="N96" s="296" t="str">
        <f t="shared" si="17"/>
        <v>si</v>
      </c>
      <c r="O96" s="296"/>
      <c r="P96" s="297">
        <f t="shared" si="18"/>
        <v>0</v>
      </c>
      <c r="Q96" s="297">
        <f t="shared" si="19"/>
        <v>0</v>
      </c>
      <c r="R96" s="298"/>
      <c r="S96" s="298">
        <f t="shared" si="20"/>
        <v>-45123787.150000013</v>
      </c>
      <c r="T96" s="298">
        <f t="shared" si="21"/>
        <v>-967457.49999999255</v>
      </c>
    </row>
    <row r="97" spans="1:20" s="49" customFormat="1" ht="12" customHeight="1">
      <c r="A97" s="87" t="s">
        <v>305</v>
      </c>
      <c r="B97" s="88" t="s">
        <v>304</v>
      </c>
      <c r="C97" s="86">
        <v>53745596.339999996</v>
      </c>
      <c r="D97" s="83">
        <v>53575478.300000004</v>
      </c>
      <c r="E97" s="83">
        <v>28473351.779999997</v>
      </c>
      <c r="F97" s="83">
        <v>27616679.41</v>
      </c>
      <c r="G97" s="66"/>
      <c r="H97" s="44">
        <f t="shared" si="12"/>
        <v>51.547238188632271</v>
      </c>
      <c r="I97" s="44">
        <f t="shared" si="13"/>
        <v>96.991318842196392</v>
      </c>
      <c r="K97" s="127">
        <f t="shared" si="14"/>
        <v>51.547238188632271</v>
      </c>
      <c r="L97" s="127">
        <f t="shared" si="15"/>
        <v>96.991318842196392</v>
      </c>
      <c r="M97" s="296" t="str">
        <f t="shared" si="16"/>
        <v>si</v>
      </c>
      <c r="N97" s="296" t="str">
        <f t="shared" si="17"/>
        <v>si</v>
      </c>
      <c r="O97" s="296"/>
      <c r="P97" s="297">
        <f t="shared" si="18"/>
        <v>0</v>
      </c>
      <c r="Q97" s="297">
        <f t="shared" si="19"/>
        <v>0</v>
      </c>
      <c r="R97" s="298"/>
      <c r="S97" s="298">
        <f t="shared" si="20"/>
        <v>-25102126.520000007</v>
      </c>
      <c r="T97" s="298">
        <f t="shared" si="21"/>
        <v>-856672.36999999732</v>
      </c>
    </row>
    <row r="98" spans="1:20" s="49" customFormat="1" ht="12" customHeight="1">
      <c r="A98" s="87" t="s">
        <v>302</v>
      </c>
      <c r="B98" s="88" t="s">
        <v>106</v>
      </c>
      <c r="C98" s="86">
        <v>13776958</v>
      </c>
      <c r="D98" s="83">
        <v>11125063.710000001</v>
      </c>
      <c r="E98" s="83">
        <v>891945.71000000008</v>
      </c>
      <c r="F98" s="83">
        <v>888382.71000000008</v>
      </c>
      <c r="G98" s="66"/>
      <c r="H98" s="44">
        <f t="shared" si="12"/>
        <v>7.9854168313792062</v>
      </c>
      <c r="I98" s="44">
        <f t="shared" si="13"/>
        <v>99.600536225461525</v>
      </c>
      <c r="K98" s="127">
        <f t="shared" si="14"/>
        <v>7.9854168313792062</v>
      </c>
      <c r="L98" s="127">
        <f t="shared" si="15"/>
        <v>99.600536225461525</v>
      </c>
      <c r="M98" s="296" t="str">
        <f t="shared" si="16"/>
        <v>si</v>
      </c>
      <c r="N98" s="296" t="str">
        <f t="shared" si="17"/>
        <v>si</v>
      </c>
      <c r="O98" s="296"/>
      <c r="P98" s="297">
        <f t="shared" si="18"/>
        <v>0</v>
      </c>
      <c r="Q98" s="297">
        <f t="shared" si="19"/>
        <v>0</v>
      </c>
      <c r="R98" s="298"/>
      <c r="S98" s="298">
        <f t="shared" si="20"/>
        <v>-10233118</v>
      </c>
      <c r="T98" s="298">
        <f t="shared" si="21"/>
        <v>-3563</v>
      </c>
    </row>
    <row r="99" spans="1:20" s="49" customFormat="1" ht="12" customHeight="1">
      <c r="A99" s="87" t="s">
        <v>253</v>
      </c>
      <c r="B99" s="78" t="s">
        <v>28</v>
      </c>
      <c r="C99" s="86">
        <v>4000000</v>
      </c>
      <c r="D99" s="83">
        <v>4000000</v>
      </c>
      <c r="E99" s="83">
        <v>0</v>
      </c>
      <c r="F99" s="83">
        <v>0</v>
      </c>
      <c r="G99" s="66"/>
      <c r="H99" s="44">
        <f t="shared" si="12"/>
        <v>0</v>
      </c>
      <c r="I99" s="44" t="str">
        <f t="shared" si="13"/>
        <v>n.a.</v>
      </c>
      <c r="K99" s="127">
        <f t="shared" si="14"/>
        <v>0</v>
      </c>
      <c r="L99" s="127" t="str">
        <f t="shared" si="15"/>
        <v>n.a.</v>
      </c>
      <c r="M99" s="296" t="str">
        <f t="shared" si="16"/>
        <v>si</v>
      </c>
      <c r="N99" s="296" t="str">
        <f t="shared" si="17"/>
        <v>si</v>
      </c>
      <c r="O99" s="296"/>
      <c r="P99" s="297">
        <f t="shared" si="18"/>
        <v>0</v>
      </c>
      <c r="Q99" s="297" t="e">
        <f t="shared" si="19"/>
        <v>#DIV/0!</v>
      </c>
      <c r="R99" s="298"/>
      <c r="S99" s="298">
        <f t="shared" si="20"/>
        <v>-4000000</v>
      </c>
      <c r="T99" s="298">
        <f t="shared" si="21"/>
        <v>0</v>
      </c>
    </row>
    <row r="100" spans="1:20" s="49" customFormat="1" ht="12" customHeight="1">
      <c r="A100" s="90" t="s">
        <v>303</v>
      </c>
      <c r="B100" s="93"/>
      <c r="C100" s="95">
        <f>SUM(C101:C105)</f>
        <v>9292579</v>
      </c>
      <c r="D100" s="96">
        <f>SUM(D101:D105)</f>
        <v>13792677.67</v>
      </c>
      <c r="E100" s="96">
        <f>SUM(E101:E105)</f>
        <v>2807063.9</v>
      </c>
      <c r="F100" s="96">
        <f>SUM(F101:F105)</f>
        <v>2805063.9</v>
      </c>
      <c r="G100" s="95"/>
      <c r="H100" s="69">
        <f t="shared" si="12"/>
        <v>20.337341066856091</v>
      </c>
      <c r="I100" s="69">
        <f t="shared" si="13"/>
        <v>99.928751176629788</v>
      </c>
      <c r="K100" s="127">
        <f t="shared" si="14"/>
        <v>20.337341066856091</v>
      </c>
      <c r="L100" s="127">
        <f t="shared" si="15"/>
        <v>99.928751176629788</v>
      </c>
      <c r="M100" s="296" t="str">
        <f t="shared" si="16"/>
        <v>si</v>
      </c>
      <c r="N100" s="296" t="str">
        <f t="shared" si="17"/>
        <v>si</v>
      </c>
      <c r="O100" s="296"/>
      <c r="P100" s="297">
        <f t="shared" si="18"/>
        <v>0</v>
      </c>
      <c r="Q100" s="297">
        <f t="shared" si="19"/>
        <v>0</v>
      </c>
      <c r="R100" s="298"/>
      <c r="S100" s="298">
        <f t="shared" si="20"/>
        <v>-10985613.77</v>
      </c>
      <c r="T100" s="298">
        <f t="shared" si="21"/>
        <v>-2000</v>
      </c>
    </row>
    <row r="101" spans="1:20" s="49" customFormat="1" ht="12" customHeight="1">
      <c r="A101" s="87" t="s">
        <v>302</v>
      </c>
      <c r="B101" s="88" t="s">
        <v>301</v>
      </c>
      <c r="C101" s="86">
        <v>109393</v>
      </c>
      <c r="D101" s="77">
        <v>109393</v>
      </c>
      <c r="E101" s="77">
        <v>0</v>
      </c>
      <c r="F101" s="77">
        <v>0</v>
      </c>
      <c r="G101" s="64"/>
      <c r="H101" s="44">
        <f t="shared" si="12"/>
        <v>0</v>
      </c>
      <c r="I101" s="44" t="str">
        <f t="shared" si="13"/>
        <v>n.a.</v>
      </c>
      <c r="K101" s="127">
        <f t="shared" si="14"/>
        <v>0</v>
      </c>
      <c r="L101" s="127" t="str">
        <f t="shared" si="15"/>
        <v>n.a.</v>
      </c>
      <c r="M101" s="296" t="str">
        <f t="shared" si="16"/>
        <v>si</v>
      </c>
      <c r="N101" s="296" t="str">
        <f t="shared" si="17"/>
        <v>si</v>
      </c>
      <c r="O101" s="296"/>
      <c r="P101" s="297">
        <f t="shared" si="18"/>
        <v>0</v>
      </c>
      <c r="Q101" s="297" t="e">
        <f t="shared" si="19"/>
        <v>#DIV/0!</v>
      </c>
      <c r="R101" s="298"/>
      <c r="S101" s="298">
        <f t="shared" si="20"/>
        <v>-109393</v>
      </c>
      <c r="T101" s="298">
        <f t="shared" si="21"/>
        <v>0</v>
      </c>
    </row>
    <row r="102" spans="1:20" s="49" customFormat="1" ht="12" customHeight="1">
      <c r="A102" s="87" t="s">
        <v>300</v>
      </c>
      <c r="B102" s="78" t="s">
        <v>299</v>
      </c>
      <c r="C102" s="86">
        <v>40607</v>
      </c>
      <c r="D102" s="77">
        <v>40607</v>
      </c>
      <c r="E102" s="77">
        <v>0</v>
      </c>
      <c r="F102" s="77">
        <v>0</v>
      </c>
      <c r="G102" s="81"/>
      <c r="H102" s="44">
        <f t="shared" si="12"/>
        <v>0</v>
      </c>
      <c r="I102" s="44" t="str">
        <f t="shared" si="13"/>
        <v>n.a.</v>
      </c>
      <c r="K102" s="127">
        <f t="shared" si="14"/>
        <v>0</v>
      </c>
      <c r="L102" s="127" t="str">
        <f t="shared" si="15"/>
        <v>n.a.</v>
      </c>
      <c r="M102" s="296" t="str">
        <f t="shared" si="16"/>
        <v>si</v>
      </c>
      <c r="N102" s="296" t="str">
        <f t="shared" si="17"/>
        <v>si</v>
      </c>
      <c r="O102" s="296"/>
      <c r="P102" s="297">
        <f t="shared" si="18"/>
        <v>0</v>
      </c>
      <c r="Q102" s="297" t="e">
        <f t="shared" si="19"/>
        <v>#DIV/0!</v>
      </c>
      <c r="R102" s="298"/>
      <c r="S102" s="298">
        <f t="shared" si="20"/>
        <v>-40607</v>
      </c>
      <c r="T102" s="298">
        <f t="shared" si="21"/>
        <v>0</v>
      </c>
    </row>
    <row r="103" spans="1:20" s="49" customFormat="1" ht="20.25" customHeight="1">
      <c r="A103" s="87" t="s">
        <v>298</v>
      </c>
      <c r="B103" s="78" t="s">
        <v>297</v>
      </c>
      <c r="C103" s="86">
        <v>99760</v>
      </c>
      <c r="D103" s="77">
        <v>99760</v>
      </c>
      <c r="E103" s="77">
        <v>40000</v>
      </c>
      <c r="F103" s="77">
        <v>38000</v>
      </c>
      <c r="G103" s="64"/>
      <c r="H103" s="44">
        <f t="shared" si="12"/>
        <v>38.091419406575781</v>
      </c>
      <c r="I103" s="44">
        <f t="shared" si="13"/>
        <v>95</v>
      </c>
      <c r="K103" s="127">
        <f t="shared" si="14"/>
        <v>38.091419406575781</v>
      </c>
      <c r="L103" s="127">
        <f t="shared" si="15"/>
        <v>95</v>
      </c>
      <c r="M103" s="296" t="str">
        <f t="shared" si="16"/>
        <v>si</v>
      </c>
      <c r="N103" s="296" t="str">
        <f t="shared" si="17"/>
        <v>si</v>
      </c>
      <c r="O103" s="296"/>
      <c r="P103" s="297">
        <f t="shared" si="18"/>
        <v>0</v>
      </c>
      <c r="Q103" s="297">
        <f t="shared" si="19"/>
        <v>0</v>
      </c>
      <c r="R103" s="298"/>
      <c r="S103" s="298">
        <f t="shared" si="20"/>
        <v>-59760</v>
      </c>
      <c r="T103" s="298">
        <f t="shared" si="21"/>
        <v>-2000</v>
      </c>
    </row>
    <row r="104" spans="1:20" s="49" customFormat="1" ht="12" customHeight="1">
      <c r="A104" s="87" t="s">
        <v>253</v>
      </c>
      <c r="B104" s="88" t="s">
        <v>28</v>
      </c>
      <c r="C104" s="86">
        <v>4000000</v>
      </c>
      <c r="D104" s="77">
        <v>4000000</v>
      </c>
      <c r="E104" s="77">
        <v>387498</v>
      </c>
      <c r="F104" s="77">
        <v>387498</v>
      </c>
      <c r="G104" s="64"/>
      <c r="H104" s="44">
        <f t="shared" ref="H104:H135" si="22">IFERROR(+F104/D104*100,"n.a.")</f>
        <v>9.6874500000000001</v>
      </c>
      <c r="I104" s="44">
        <f t="shared" ref="I104:I135" si="23">IFERROR(+F104/E104*100,"n.a.")</f>
        <v>100</v>
      </c>
      <c r="K104" s="127">
        <f t="shared" si="14"/>
        <v>9.6874500000000001</v>
      </c>
      <c r="L104" s="127">
        <f t="shared" si="15"/>
        <v>100</v>
      </c>
      <c r="M104" s="296" t="str">
        <f t="shared" si="16"/>
        <v>si</v>
      </c>
      <c r="N104" s="296" t="str">
        <f t="shared" si="17"/>
        <v>si</v>
      </c>
      <c r="O104" s="296"/>
      <c r="P104" s="297">
        <f t="shared" si="18"/>
        <v>0</v>
      </c>
      <c r="Q104" s="297">
        <f t="shared" si="19"/>
        <v>0</v>
      </c>
      <c r="R104" s="298"/>
      <c r="S104" s="298">
        <f t="shared" si="20"/>
        <v>-3612502</v>
      </c>
      <c r="T104" s="298">
        <f t="shared" si="21"/>
        <v>0</v>
      </c>
    </row>
    <row r="105" spans="1:20" s="49" customFormat="1" ht="12" customHeight="1">
      <c r="A105" s="87" t="s">
        <v>269</v>
      </c>
      <c r="B105" s="78" t="s">
        <v>296</v>
      </c>
      <c r="C105" s="86">
        <v>5042819</v>
      </c>
      <c r="D105" s="77">
        <v>9542917.6699999999</v>
      </c>
      <c r="E105" s="77">
        <v>2379565.9</v>
      </c>
      <c r="F105" s="77">
        <v>2379565.9</v>
      </c>
      <c r="G105" s="64"/>
      <c r="H105" s="44">
        <f t="shared" si="22"/>
        <v>24.935412651422357</v>
      </c>
      <c r="I105" s="44">
        <f t="shared" si="23"/>
        <v>100</v>
      </c>
      <c r="K105" s="127">
        <f t="shared" si="14"/>
        <v>24.935412651422357</v>
      </c>
      <c r="L105" s="127">
        <f t="shared" si="15"/>
        <v>100</v>
      </c>
      <c r="M105" s="296" t="str">
        <f t="shared" si="16"/>
        <v>si</v>
      </c>
      <c r="N105" s="296" t="str">
        <f t="shared" si="17"/>
        <v>si</v>
      </c>
      <c r="O105" s="296"/>
      <c r="P105" s="297">
        <f t="shared" si="18"/>
        <v>0</v>
      </c>
      <c r="Q105" s="297">
        <f t="shared" si="19"/>
        <v>0</v>
      </c>
      <c r="R105" s="298"/>
      <c r="S105" s="298">
        <f t="shared" si="20"/>
        <v>-7163351.7699999996</v>
      </c>
      <c r="T105" s="298">
        <f t="shared" si="21"/>
        <v>0</v>
      </c>
    </row>
    <row r="106" spans="1:20" s="49" customFormat="1" ht="12" customHeight="1">
      <c r="A106" s="90" t="s">
        <v>165</v>
      </c>
      <c r="B106" s="93"/>
      <c r="C106" s="70">
        <f>C107</f>
        <v>600000</v>
      </c>
      <c r="D106" s="70">
        <f>D107</f>
        <v>600000</v>
      </c>
      <c r="E106" s="70">
        <f>E107</f>
        <v>600000</v>
      </c>
      <c r="F106" s="70">
        <f>F107</f>
        <v>487326.29</v>
      </c>
      <c r="G106" s="70"/>
      <c r="H106" s="69">
        <f t="shared" si="22"/>
        <v>81.221048333333329</v>
      </c>
      <c r="I106" s="69">
        <f t="shared" si="23"/>
        <v>81.221048333333329</v>
      </c>
      <c r="K106" s="127">
        <f t="shared" si="14"/>
        <v>81.221048333333329</v>
      </c>
      <c r="L106" s="127">
        <f t="shared" si="15"/>
        <v>81.221048333333329</v>
      </c>
      <c r="M106" s="296" t="str">
        <f t="shared" si="16"/>
        <v>si</v>
      </c>
      <c r="N106" s="296" t="str">
        <f t="shared" si="17"/>
        <v>si</v>
      </c>
      <c r="O106" s="296"/>
      <c r="P106" s="297">
        <f t="shared" si="18"/>
        <v>0</v>
      </c>
      <c r="Q106" s="297">
        <f t="shared" si="19"/>
        <v>0</v>
      </c>
      <c r="R106" s="298"/>
      <c r="S106" s="298">
        <f t="shared" si="20"/>
        <v>0</v>
      </c>
      <c r="T106" s="298">
        <f t="shared" si="21"/>
        <v>-112673.71000000002</v>
      </c>
    </row>
    <row r="107" spans="1:20" s="49" customFormat="1" ht="12" customHeight="1">
      <c r="A107" s="87" t="s">
        <v>295</v>
      </c>
      <c r="B107" s="88" t="s">
        <v>294</v>
      </c>
      <c r="C107" s="86">
        <v>600000</v>
      </c>
      <c r="D107" s="77">
        <v>600000</v>
      </c>
      <c r="E107" s="77">
        <v>600000</v>
      </c>
      <c r="F107" s="77">
        <v>487326.29</v>
      </c>
      <c r="G107" s="64"/>
      <c r="H107" s="44">
        <f t="shared" si="22"/>
        <v>81.221048333333329</v>
      </c>
      <c r="I107" s="44">
        <f t="shared" si="23"/>
        <v>81.221048333333329</v>
      </c>
      <c r="J107" s="94"/>
      <c r="K107" s="127">
        <f t="shared" si="14"/>
        <v>81.221048333333329</v>
      </c>
      <c r="L107" s="127">
        <f t="shared" si="15"/>
        <v>81.221048333333329</v>
      </c>
      <c r="M107" s="296" t="str">
        <f t="shared" si="16"/>
        <v>si</v>
      </c>
      <c r="N107" s="296" t="str">
        <f t="shared" si="17"/>
        <v>si</v>
      </c>
      <c r="O107" s="296"/>
      <c r="P107" s="297">
        <f t="shared" si="18"/>
        <v>0</v>
      </c>
      <c r="Q107" s="297">
        <f t="shared" si="19"/>
        <v>0</v>
      </c>
      <c r="R107" s="298"/>
      <c r="S107" s="298">
        <f t="shared" si="20"/>
        <v>0</v>
      </c>
      <c r="T107" s="298">
        <f t="shared" si="21"/>
        <v>-112673.71000000002</v>
      </c>
    </row>
    <row r="108" spans="1:20" s="49" customFormat="1" ht="12" customHeight="1">
      <c r="A108" s="90" t="s">
        <v>293</v>
      </c>
      <c r="B108" s="93"/>
      <c r="C108" s="92">
        <f>SUM(C109:C116)</f>
        <v>5799139327.5</v>
      </c>
      <c r="D108" s="92">
        <f>SUM(D109:D116)</f>
        <v>40338568006.927002</v>
      </c>
      <c r="E108" s="92">
        <f>SUM(E109:E116)</f>
        <v>31702166268.588005</v>
      </c>
      <c r="F108" s="92">
        <f>SUM(F109:F116)</f>
        <v>31651685066.884003</v>
      </c>
      <c r="G108" s="92"/>
      <c r="H108" s="69">
        <f t="shared" si="22"/>
        <v>78.465068619810012</v>
      </c>
      <c r="I108" s="69">
        <f t="shared" si="23"/>
        <v>99.840764188553194</v>
      </c>
      <c r="K108" s="127">
        <f t="shared" si="14"/>
        <v>78.465068619810012</v>
      </c>
      <c r="L108" s="127">
        <f t="shared" si="15"/>
        <v>99.840764188553194</v>
      </c>
      <c r="M108" s="296" t="str">
        <f t="shared" si="16"/>
        <v>si</v>
      </c>
      <c r="N108" s="296" t="str">
        <f t="shared" si="17"/>
        <v>si</v>
      </c>
      <c r="O108" s="296"/>
      <c r="P108" s="297">
        <f t="shared" si="18"/>
        <v>0</v>
      </c>
      <c r="Q108" s="297">
        <f t="shared" si="19"/>
        <v>0</v>
      </c>
      <c r="R108" s="298"/>
      <c r="S108" s="298">
        <f t="shared" si="20"/>
        <v>-8636401738.3389969</v>
      </c>
      <c r="T108" s="298">
        <f t="shared" si="21"/>
        <v>-50481201.70400238</v>
      </c>
    </row>
    <row r="109" spans="1:20" s="49" customFormat="1" ht="12" customHeight="1">
      <c r="A109" s="87" t="s">
        <v>292</v>
      </c>
      <c r="B109" s="88" t="s">
        <v>110</v>
      </c>
      <c r="C109" s="85">
        <v>49115747</v>
      </c>
      <c r="D109" s="82">
        <v>49207338.349999994</v>
      </c>
      <c r="E109" s="82">
        <v>39211862.648000009</v>
      </c>
      <c r="F109" s="82">
        <v>39208148.938000001</v>
      </c>
      <c r="G109" s="81"/>
      <c r="H109" s="44">
        <f t="shared" si="22"/>
        <v>79.679475161045787</v>
      </c>
      <c r="I109" s="44">
        <f t="shared" si="23"/>
        <v>99.990529116065346</v>
      </c>
      <c r="K109" s="127">
        <f t="shared" si="14"/>
        <v>79.679475161045787</v>
      </c>
      <c r="L109" s="127">
        <f t="shared" si="15"/>
        <v>99.990529116065346</v>
      </c>
      <c r="M109" s="296" t="str">
        <f t="shared" si="16"/>
        <v>si</v>
      </c>
      <c r="N109" s="296" t="str">
        <f t="shared" si="17"/>
        <v>si</v>
      </c>
      <c r="O109" s="296"/>
      <c r="P109" s="297">
        <f t="shared" si="18"/>
        <v>0</v>
      </c>
      <c r="Q109" s="297">
        <f t="shared" si="19"/>
        <v>0</v>
      </c>
      <c r="R109" s="298"/>
      <c r="S109" s="298">
        <f t="shared" si="20"/>
        <v>-9995475.7019999847</v>
      </c>
      <c r="T109" s="298">
        <f t="shared" si="21"/>
        <v>-3713.7100000083447</v>
      </c>
    </row>
    <row r="110" spans="1:20" s="49" customFormat="1" ht="18" customHeight="1">
      <c r="A110" s="87" t="s">
        <v>269</v>
      </c>
      <c r="B110" s="78" t="s">
        <v>291</v>
      </c>
      <c r="C110" s="85">
        <v>4000000</v>
      </c>
      <c r="D110" s="82">
        <v>4000000</v>
      </c>
      <c r="E110" s="82">
        <v>0</v>
      </c>
      <c r="F110" s="82">
        <v>0</v>
      </c>
      <c r="G110" s="81"/>
      <c r="H110" s="44">
        <f t="shared" si="22"/>
        <v>0</v>
      </c>
      <c r="I110" s="44" t="str">
        <f t="shared" si="23"/>
        <v>n.a.</v>
      </c>
      <c r="K110" s="127">
        <f t="shared" si="14"/>
        <v>0</v>
      </c>
      <c r="L110" s="127" t="str">
        <f t="shared" si="15"/>
        <v>n.a.</v>
      </c>
      <c r="M110" s="296" t="str">
        <f t="shared" si="16"/>
        <v>si</v>
      </c>
      <c r="N110" s="296" t="str">
        <f t="shared" si="17"/>
        <v>si</v>
      </c>
      <c r="O110" s="296"/>
      <c r="P110" s="297">
        <f t="shared" si="18"/>
        <v>0</v>
      </c>
      <c r="Q110" s="297" t="e">
        <f t="shared" si="19"/>
        <v>#DIV/0!</v>
      </c>
      <c r="R110" s="298"/>
      <c r="S110" s="298">
        <f t="shared" si="20"/>
        <v>-4000000</v>
      </c>
      <c r="T110" s="298">
        <f t="shared" si="21"/>
        <v>0</v>
      </c>
    </row>
    <row r="111" spans="1:20" s="49" customFormat="1" ht="12" customHeight="1">
      <c r="A111" s="87" t="s">
        <v>290</v>
      </c>
      <c r="B111" s="78" t="s">
        <v>112</v>
      </c>
      <c r="C111" s="85">
        <v>41152889.5</v>
      </c>
      <c r="D111" s="82">
        <v>50873027.306999989</v>
      </c>
      <c r="E111" s="82">
        <v>40747340.29999999</v>
      </c>
      <c r="F111" s="82">
        <v>39219797.82599999</v>
      </c>
      <c r="G111" s="81"/>
      <c r="H111" s="44">
        <f t="shared" si="22"/>
        <v>77.093501020340199</v>
      </c>
      <c r="I111" s="44">
        <f t="shared" si="23"/>
        <v>96.251184831320145</v>
      </c>
      <c r="K111" s="127">
        <f t="shared" si="14"/>
        <v>77.093501020340199</v>
      </c>
      <c r="L111" s="127">
        <f t="shared" si="15"/>
        <v>96.251184831320145</v>
      </c>
      <c r="M111" s="296" t="str">
        <f t="shared" si="16"/>
        <v>si</v>
      </c>
      <c r="N111" s="296" t="str">
        <f t="shared" si="17"/>
        <v>si</v>
      </c>
      <c r="O111" s="296"/>
      <c r="P111" s="297">
        <f t="shared" si="18"/>
        <v>0</v>
      </c>
      <c r="Q111" s="297">
        <f t="shared" si="19"/>
        <v>0</v>
      </c>
      <c r="R111" s="298"/>
      <c r="S111" s="298">
        <f t="shared" si="20"/>
        <v>-10125687.006999999</v>
      </c>
      <c r="T111" s="298">
        <f t="shared" si="21"/>
        <v>-1527542.4739999995</v>
      </c>
    </row>
    <row r="112" spans="1:20" s="49" customFormat="1" ht="12" customHeight="1">
      <c r="A112" s="87" t="s">
        <v>289</v>
      </c>
      <c r="B112" s="88" t="s">
        <v>115</v>
      </c>
      <c r="C112" s="85">
        <v>157648757</v>
      </c>
      <c r="D112" s="82">
        <v>157648757</v>
      </c>
      <c r="E112" s="82">
        <v>99132337</v>
      </c>
      <c r="F112" s="82">
        <v>99132337</v>
      </c>
      <c r="G112" s="81"/>
      <c r="H112" s="44">
        <f t="shared" si="22"/>
        <v>62.881775211205756</v>
      </c>
      <c r="I112" s="44">
        <f t="shared" si="23"/>
        <v>100</v>
      </c>
      <c r="K112" s="127">
        <f t="shared" si="14"/>
        <v>62.881775211205756</v>
      </c>
      <c r="L112" s="127">
        <f t="shared" si="15"/>
        <v>100</v>
      </c>
      <c r="M112" s="296" t="str">
        <f t="shared" si="16"/>
        <v>si</v>
      </c>
      <c r="N112" s="296" t="str">
        <f t="shared" si="17"/>
        <v>si</v>
      </c>
      <c r="O112" s="296"/>
      <c r="P112" s="297">
        <f t="shared" si="18"/>
        <v>0</v>
      </c>
      <c r="Q112" s="297">
        <f t="shared" si="19"/>
        <v>0</v>
      </c>
      <c r="R112" s="298"/>
      <c r="S112" s="298">
        <f t="shared" si="20"/>
        <v>-58516420</v>
      </c>
      <c r="T112" s="298">
        <f t="shared" si="21"/>
        <v>0</v>
      </c>
    </row>
    <row r="113" spans="1:20" s="49" customFormat="1" ht="12" customHeight="1">
      <c r="A113" s="87" t="s">
        <v>288</v>
      </c>
      <c r="B113" s="88" t="s">
        <v>69</v>
      </c>
      <c r="C113" s="86">
        <v>400000000</v>
      </c>
      <c r="D113" s="82">
        <v>34938974330.640007</v>
      </c>
      <c r="E113" s="82">
        <v>27679087555.940002</v>
      </c>
      <c r="F113" s="82">
        <v>27679087555.940002</v>
      </c>
      <c r="G113" s="81"/>
      <c r="H113" s="44">
        <f t="shared" si="22"/>
        <v>79.221236702608664</v>
      </c>
      <c r="I113" s="44">
        <f t="shared" si="23"/>
        <v>100</v>
      </c>
      <c r="K113" s="127">
        <f t="shared" si="14"/>
        <v>79.221236702608664</v>
      </c>
      <c r="L113" s="127">
        <f t="shared" si="15"/>
        <v>100</v>
      </c>
      <c r="M113" s="296" t="str">
        <f t="shared" si="16"/>
        <v>si</v>
      </c>
      <c r="N113" s="296" t="str">
        <f t="shared" si="17"/>
        <v>si</v>
      </c>
      <c r="O113" s="296"/>
      <c r="P113" s="297">
        <f t="shared" si="18"/>
        <v>0</v>
      </c>
      <c r="Q113" s="297">
        <f t="shared" si="19"/>
        <v>0</v>
      </c>
      <c r="R113" s="298"/>
      <c r="S113" s="298">
        <f t="shared" si="20"/>
        <v>-7259886774.7000046</v>
      </c>
      <c r="T113" s="298">
        <f t="shared" si="21"/>
        <v>0</v>
      </c>
    </row>
    <row r="114" spans="1:20" s="49" customFormat="1" ht="20.25" customHeight="1">
      <c r="A114" s="87" t="s">
        <v>287</v>
      </c>
      <c r="B114" s="78" t="s">
        <v>116</v>
      </c>
      <c r="C114" s="86">
        <v>303000000</v>
      </c>
      <c r="D114" s="82">
        <v>301363350</v>
      </c>
      <c r="E114" s="82">
        <v>294385840.40999997</v>
      </c>
      <c r="F114" s="82">
        <v>292099446.56999999</v>
      </c>
      <c r="G114" s="81"/>
      <c r="H114" s="44">
        <f t="shared" si="22"/>
        <v>96.92600197402902</v>
      </c>
      <c r="I114" s="44">
        <f t="shared" si="23"/>
        <v>99.223334302758701</v>
      </c>
      <c r="K114" s="127">
        <f t="shared" si="14"/>
        <v>96.92600197402902</v>
      </c>
      <c r="L114" s="127">
        <f t="shared" si="15"/>
        <v>99.223334302758701</v>
      </c>
      <c r="M114" s="296" t="str">
        <f t="shared" si="16"/>
        <v>si</v>
      </c>
      <c r="N114" s="296" t="str">
        <f t="shared" si="17"/>
        <v>si</v>
      </c>
      <c r="O114" s="296"/>
      <c r="P114" s="297">
        <f t="shared" si="18"/>
        <v>0</v>
      </c>
      <c r="Q114" s="297">
        <f t="shared" si="19"/>
        <v>0</v>
      </c>
      <c r="R114" s="298"/>
      <c r="S114" s="298">
        <f t="shared" si="20"/>
        <v>-6977509.5900000334</v>
      </c>
      <c r="T114" s="298">
        <f t="shared" si="21"/>
        <v>-2286393.8399999738</v>
      </c>
    </row>
    <row r="115" spans="1:20" s="49" customFormat="1" ht="12" customHeight="1">
      <c r="A115" s="87" t="s">
        <v>286</v>
      </c>
      <c r="B115" s="88" t="s">
        <v>117</v>
      </c>
      <c r="C115" s="86">
        <v>3807525542</v>
      </c>
      <c r="D115" s="82">
        <v>3790838851.3499999</v>
      </c>
      <c r="E115" s="82">
        <v>2523397717.21</v>
      </c>
      <c r="F115" s="82">
        <v>2480837498.2499995</v>
      </c>
      <c r="G115" s="81"/>
      <c r="H115" s="44">
        <f t="shared" si="22"/>
        <v>65.442969103435232</v>
      </c>
      <c r="I115" s="44">
        <f t="shared" si="23"/>
        <v>98.313376497500471</v>
      </c>
      <c r="K115" s="127">
        <f t="shared" si="14"/>
        <v>65.442969103435232</v>
      </c>
      <c r="L115" s="127">
        <f t="shared" si="15"/>
        <v>98.313376497500471</v>
      </c>
      <c r="M115" s="296" t="str">
        <f t="shared" si="16"/>
        <v>si</v>
      </c>
      <c r="N115" s="296" t="str">
        <f t="shared" si="17"/>
        <v>si</v>
      </c>
      <c r="O115" s="296"/>
      <c r="P115" s="297">
        <f t="shared" si="18"/>
        <v>0</v>
      </c>
      <c r="Q115" s="297">
        <f t="shared" si="19"/>
        <v>0</v>
      </c>
      <c r="R115" s="298"/>
      <c r="S115" s="298">
        <f t="shared" si="20"/>
        <v>-1267441134.1399999</v>
      </c>
      <c r="T115" s="298">
        <f t="shared" si="21"/>
        <v>-42560218.960000515</v>
      </c>
    </row>
    <row r="116" spans="1:20" s="49" customFormat="1" ht="12" customHeight="1">
      <c r="A116" s="87" t="s">
        <v>285</v>
      </c>
      <c r="B116" s="88" t="s">
        <v>119</v>
      </c>
      <c r="C116" s="86">
        <v>1036696392</v>
      </c>
      <c r="D116" s="82">
        <v>1045662352.2800001</v>
      </c>
      <c r="E116" s="82">
        <v>1026203615.08</v>
      </c>
      <c r="F116" s="82">
        <v>1022100282.36</v>
      </c>
      <c r="G116" s="81"/>
      <c r="H116" s="44">
        <f t="shared" si="22"/>
        <v>97.746684685680378</v>
      </c>
      <c r="I116" s="44">
        <f t="shared" si="23"/>
        <v>99.600144390479457</v>
      </c>
      <c r="K116" s="127">
        <f t="shared" si="14"/>
        <v>97.746684685680378</v>
      </c>
      <c r="L116" s="127">
        <f t="shared" si="15"/>
        <v>99.600144390479457</v>
      </c>
      <c r="M116" s="296" t="str">
        <f t="shared" si="16"/>
        <v>si</v>
      </c>
      <c r="N116" s="296" t="str">
        <f t="shared" si="17"/>
        <v>si</v>
      </c>
      <c r="O116" s="296"/>
      <c r="P116" s="297">
        <f t="shared" si="18"/>
        <v>0</v>
      </c>
      <c r="Q116" s="297">
        <f t="shared" si="19"/>
        <v>0</v>
      </c>
      <c r="R116" s="298"/>
      <c r="S116" s="298">
        <f t="shared" si="20"/>
        <v>-19458737.200000048</v>
      </c>
      <c r="T116" s="298">
        <f t="shared" si="21"/>
        <v>-4103332.7200000286</v>
      </c>
    </row>
    <row r="117" spans="1:20" s="49" customFormat="1" ht="12" customHeight="1">
      <c r="A117" s="90" t="s">
        <v>284</v>
      </c>
      <c r="B117" s="93"/>
      <c r="C117" s="92">
        <f>SUM(C118:C118)</f>
        <v>15079591</v>
      </c>
      <c r="D117" s="92">
        <f>SUM(D118:D118)</f>
        <v>15079591</v>
      </c>
      <c r="E117" s="92">
        <f>SUM(E118:E118)</f>
        <v>7440388.6699999999</v>
      </c>
      <c r="F117" s="92">
        <f>SUM(F118:F118)</f>
        <v>227284.38999999998</v>
      </c>
      <c r="G117" s="92"/>
      <c r="H117" s="69">
        <f t="shared" si="22"/>
        <v>1.5072317942840756</v>
      </c>
      <c r="I117" s="69">
        <f t="shared" si="23"/>
        <v>3.054738133727092</v>
      </c>
      <c r="K117" s="127">
        <f t="shared" si="14"/>
        <v>1.5072317942840756</v>
      </c>
      <c r="L117" s="127">
        <f t="shared" si="15"/>
        <v>3.054738133727092</v>
      </c>
      <c r="M117" s="296" t="str">
        <f t="shared" si="16"/>
        <v>si</v>
      </c>
      <c r="N117" s="296" t="str">
        <f t="shared" si="17"/>
        <v>si</v>
      </c>
      <c r="O117" s="296"/>
      <c r="P117" s="297">
        <f t="shared" si="18"/>
        <v>0</v>
      </c>
      <c r="Q117" s="297">
        <f t="shared" si="19"/>
        <v>0</v>
      </c>
      <c r="R117" s="298"/>
      <c r="S117" s="298">
        <f t="shared" si="20"/>
        <v>-7639202.3300000001</v>
      </c>
      <c r="T117" s="298">
        <f t="shared" si="21"/>
        <v>-7213104.2800000003</v>
      </c>
    </row>
    <row r="118" spans="1:20" s="49" customFormat="1" ht="12" customHeight="1">
      <c r="A118" s="87" t="s">
        <v>283</v>
      </c>
      <c r="B118" s="88" t="s">
        <v>282</v>
      </c>
      <c r="C118" s="86">
        <v>15079591</v>
      </c>
      <c r="D118" s="91">
        <v>15079591</v>
      </c>
      <c r="E118" s="91">
        <v>7440388.6699999999</v>
      </c>
      <c r="F118" s="91">
        <v>227284.38999999998</v>
      </c>
      <c r="G118" s="85"/>
      <c r="H118" s="44">
        <f t="shared" si="22"/>
        <v>1.5072317942840756</v>
      </c>
      <c r="I118" s="44">
        <f t="shared" si="23"/>
        <v>3.054738133727092</v>
      </c>
      <c r="K118" s="127">
        <f t="shared" si="14"/>
        <v>1.5072317942840756</v>
      </c>
      <c r="L118" s="127">
        <f t="shared" si="15"/>
        <v>3.054738133727092</v>
      </c>
      <c r="M118" s="296" t="str">
        <f t="shared" si="16"/>
        <v>si</v>
      </c>
      <c r="N118" s="296" t="str">
        <f t="shared" si="17"/>
        <v>si</v>
      </c>
      <c r="O118" s="296"/>
      <c r="P118" s="297">
        <f t="shared" si="18"/>
        <v>0</v>
      </c>
      <c r="Q118" s="297">
        <f t="shared" si="19"/>
        <v>0</v>
      </c>
      <c r="R118" s="298"/>
      <c r="S118" s="298">
        <f t="shared" si="20"/>
        <v>-7639202.3300000001</v>
      </c>
      <c r="T118" s="298">
        <f t="shared" si="21"/>
        <v>-7213104.2800000003</v>
      </c>
    </row>
    <row r="119" spans="1:20" s="49" customFormat="1" ht="12" customHeight="1">
      <c r="A119" s="90" t="s">
        <v>281</v>
      </c>
      <c r="B119" s="90"/>
      <c r="C119" s="70">
        <f>SUM(C120:C122)</f>
        <v>19985200</v>
      </c>
      <c r="D119" s="89">
        <f>SUM(D120:D122)</f>
        <v>19985200</v>
      </c>
      <c r="E119" s="89">
        <f>SUM(E120:E122)</f>
        <v>18586584.940000001</v>
      </c>
      <c r="F119" s="89">
        <f>SUM(F120:F122)</f>
        <v>295483.32</v>
      </c>
      <c r="G119" s="70"/>
      <c r="H119" s="76">
        <f t="shared" si="22"/>
        <v>1.4785106979164582</v>
      </c>
      <c r="I119" s="76">
        <f t="shared" si="23"/>
        <v>1.5897666029228066</v>
      </c>
      <c r="K119" s="127">
        <f t="shared" si="14"/>
        <v>1.4785106979164582</v>
      </c>
      <c r="L119" s="127">
        <f t="shared" si="15"/>
        <v>1.5897666029228066</v>
      </c>
      <c r="M119" s="296" t="str">
        <f t="shared" si="16"/>
        <v>si</v>
      </c>
      <c r="N119" s="296" t="str">
        <f t="shared" si="17"/>
        <v>si</v>
      </c>
      <c r="O119" s="296"/>
      <c r="P119" s="297">
        <f t="shared" si="18"/>
        <v>0</v>
      </c>
      <c r="Q119" s="297">
        <f t="shared" si="19"/>
        <v>0</v>
      </c>
      <c r="R119" s="298"/>
      <c r="S119" s="298">
        <f t="shared" si="20"/>
        <v>-1398615.0599999987</v>
      </c>
      <c r="T119" s="298">
        <f t="shared" si="21"/>
        <v>-18291101.620000001</v>
      </c>
    </row>
    <row r="120" spans="1:20" s="49" customFormat="1" ht="12" customHeight="1">
      <c r="A120" s="87" t="s">
        <v>253</v>
      </c>
      <c r="B120" s="88" t="s">
        <v>280</v>
      </c>
      <c r="C120" s="86">
        <v>12000000</v>
      </c>
      <c r="D120" s="83">
        <v>12000000</v>
      </c>
      <c r="E120" s="83">
        <v>12000000</v>
      </c>
      <c r="F120" s="83">
        <v>0</v>
      </c>
      <c r="G120" s="85"/>
      <c r="H120" s="44">
        <f t="shared" si="22"/>
        <v>0</v>
      </c>
      <c r="I120" s="44">
        <f t="shared" si="23"/>
        <v>0</v>
      </c>
      <c r="K120" s="127">
        <f t="shared" si="14"/>
        <v>0</v>
      </c>
      <c r="L120" s="127">
        <f t="shared" si="15"/>
        <v>0</v>
      </c>
      <c r="M120" s="296" t="str">
        <f t="shared" si="16"/>
        <v>si</v>
      </c>
      <c r="N120" s="296" t="str">
        <f t="shared" si="17"/>
        <v>si</v>
      </c>
      <c r="O120" s="296"/>
      <c r="P120" s="297">
        <f t="shared" si="18"/>
        <v>0</v>
      </c>
      <c r="Q120" s="297">
        <f t="shared" si="19"/>
        <v>0</v>
      </c>
      <c r="R120" s="298"/>
      <c r="S120" s="298">
        <f t="shared" si="20"/>
        <v>0</v>
      </c>
      <c r="T120" s="298">
        <f t="shared" si="21"/>
        <v>-12000000</v>
      </c>
    </row>
    <row r="121" spans="1:20" s="49" customFormat="1" ht="12" customHeight="1">
      <c r="A121" s="87" t="s">
        <v>279</v>
      </c>
      <c r="B121" s="88" t="s">
        <v>278</v>
      </c>
      <c r="C121" s="86">
        <v>4000000</v>
      </c>
      <c r="D121" s="83">
        <v>4000000</v>
      </c>
      <c r="E121" s="83">
        <v>4000000</v>
      </c>
      <c r="F121" s="83">
        <v>295483.32</v>
      </c>
      <c r="G121" s="85"/>
      <c r="H121" s="44">
        <f t="shared" si="22"/>
        <v>7.3870829999999996</v>
      </c>
      <c r="I121" s="44">
        <f t="shared" si="23"/>
        <v>7.3870829999999996</v>
      </c>
      <c r="K121" s="127">
        <f t="shared" si="14"/>
        <v>7.3870829999999996</v>
      </c>
      <c r="L121" s="127">
        <f t="shared" si="15"/>
        <v>7.3870829999999996</v>
      </c>
      <c r="M121" s="296" t="str">
        <f t="shared" si="16"/>
        <v>si</v>
      </c>
      <c r="N121" s="296" t="str">
        <f t="shared" si="17"/>
        <v>si</v>
      </c>
      <c r="O121" s="296"/>
      <c r="P121" s="297">
        <f t="shared" si="18"/>
        <v>0</v>
      </c>
      <c r="Q121" s="297">
        <f t="shared" si="19"/>
        <v>0</v>
      </c>
      <c r="R121" s="298"/>
      <c r="S121" s="298">
        <f t="shared" si="20"/>
        <v>0</v>
      </c>
      <c r="T121" s="298">
        <f t="shared" si="21"/>
        <v>-3704516.68</v>
      </c>
    </row>
    <row r="122" spans="1:20" s="49" customFormat="1" ht="18" customHeight="1">
      <c r="A122" s="87" t="s">
        <v>277</v>
      </c>
      <c r="B122" s="78" t="s">
        <v>276</v>
      </c>
      <c r="C122" s="86">
        <v>3985200</v>
      </c>
      <c r="D122" s="83">
        <v>3985200</v>
      </c>
      <c r="E122" s="83">
        <v>2586584.94</v>
      </c>
      <c r="F122" s="83">
        <v>0</v>
      </c>
      <c r="G122" s="85"/>
      <c r="H122" s="44">
        <f t="shared" si="22"/>
        <v>0</v>
      </c>
      <c r="I122" s="44">
        <f t="shared" si="23"/>
        <v>0</v>
      </c>
      <c r="K122" s="127">
        <f t="shared" si="14"/>
        <v>0</v>
      </c>
      <c r="L122" s="127">
        <f t="shared" si="15"/>
        <v>0</v>
      </c>
      <c r="M122" s="296" t="str">
        <f t="shared" si="16"/>
        <v>si</v>
      </c>
      <c r="N122" s="296" t="str">
        <f t="shared" si="17"/>
        <v>si</v>
      </c>
      <c r="O122" s="296"/>
      <c r="P122" s="297">
        <f t="shared" si="18"/>
        <v>0</v>
      </c>
      <c r="Q122" s="297">
        <f t="shared" si="19"/>
        <v>0</v>
      </c>
      <c r="R122" s="298"/>
      <c r="S122" s="298">
        <f t="shared" si="20"/>
        <v>-1398615.06</v>
      </c>
      <c r="T122" s="298">
        <f t="shared" si="21"/>
        <v>-2586584.94</v>
      </c>
    </row>
    <row r="123" spans="1:20" s="49" customFormat="1" ht="12" customHeight="1">
      <c r="A123" s="72" t="s">
        <v>141</v>
      </c>
      <c r="B123" s="71"/>
      <c r="C123" s="70">
        <f>SUM(C124:C125)</f>
        <v>28790310</v>
      </c>
      <c r="D123" s="70">
        <f>SUM(D124:D125)</f>
        <v>28790310</v>
      </c>
      <c r="E123" s="70">
        <f>SUM(E124:E125)</f>
        <v>21242598</v>
      </c>
      <c r="F123" s="70">
        <f>SUM(F124:F125)</f>
        <v>12074246.179999998</v>
      </c>
      <c r="G123" s="70"/>
      <c r="H123" s="69">
        <f t="shared" si="22"/>
        <v>41.938576486324727</v>
      </c>
      <c r="I123" s="69">
        <f t="shared" si="23"/>
        <v>56.83978099100684</v>
      </c>
      <c r="K123" s="127">
        <f t="shared" si="14"/>
        <v>41.938576486324727</v>
      </c>
      <c r="L123" s="127">
        <f t="shared" si="15"/>
        <v>56.83978099100684</v>
      </c>
      <c r="M123" s="296" t="str">
        <f t="shared" si="16"/>
        <v>si</v>
      </c>
      <c r="N123" s="296" t="str">
        <f t="shared" si="17"/>
        <v>si</v>
      </c>
      <c r="O123" s="296"/>
      <c r="P123" s="297">
        <f t="shared" si="18"/>
        <v>0</v>
      </c>
      <c r="Q123" s="297">
        <f t="shared" si="19"/>
        <v>0</v>
      </c>
      <c r="R123" s="298"/>
      <c r="S123" s="298">
        <f t="shared" si="20"/>
        <v>-7547712</v>
      </c>
      <c r="T123" s="298">
        <f t="shared" si="21"/>
        <v>-9168351.8200000022</v>
      </c>
    </row>
    <row r="124" spans="1:20" s="49" customFormat="1" ht="16.5" customHeight="1">
      <c r="A124" s="68" t="s">
        <v>275</v>
      </c>
      <c r="B124" s="84" t="s">
        <v>274</v>
      </c>
      <c r="C124" s="66">
        <v>24790310</v>
      </c>
      <c r="D124" s="83">
        <v>24790310</v>
      </c>
      <c r="E124" s="83">
        <v>18249447</v>
      </c>
      <c r="F124" s="83">
        <v>11956770.169999998</v>
      </c>
      <c r="G124" s="66"/>
      <c r="H124" s="44">
        <f t="shared" si="22"/>
        <v>48.231628285406671</v>
      </c>
      <c r="I124" s="44">
        <f t="shared" si="23"/>
        <v>65.518534178049322</v>
      </c>
      <c r="K124" s="127">
        <f t="shared" si="14"/>
        <v>48.231628285406671</v>
      </c>
      <c r="L124" s="127">
        <f t="shared" si="15"/>
        <v>65.518534178049322</v>
      </c>
      <c r="M124" s="296" t="str">
        <f t="shared" si="16"/>
        <v>si</v>
      </c>
      <c r="N124" s="296" t="str">
        <f t="shared" si="17"/>
        <v>si</v>
      </c>
      <c r="O124" s="296"/>
      <c r="P124" s="297">
        <f t="shared" si="18"/>
        <v>0</v>
      </c>
      <c r="Q124" s="297">
        <f t="shared" si="19"/>
        <v>0</v>
      </c>
      <c r="R124" s="298"/>
      <c r="S124" s="298">
        <f t="shared" si="20"/>
        <v>-6540863</v>
      </c>
      <c r="T124" s="298">
        <f t="shared" si="21"/>
        <v>-6292676.8300000019</v>
      </c>
    </row>
    <row r="125" spans="1:20" s="49" customFormat="1" ht="12" customHeight="1">
      <c r="A125" s="68" t="s">
        <v>253</v>
      </c>
      <c r="B125" s="84" t="s">
        <v>28</v>
      </c>
      <c r="C125" s="66">
        <v>4000000</v>
      </c>
      <c r="D125" s="83">
        <v>4000000</v>
      </c>
      <c r="E125" s="83">
        <v>2993151</v>
      </c>
      <c r="F125" s="83">
        <v>117476.01</v>
      </c>
      <c r="G125" s="66"/>
      <c r="H125" s="44">
        <f t="shared" si="22"/>
        <v>2.9369002499999999</v>
      </c>
      <c r="I125" s="44">
        <f t="shared" si="23"/>
        <v>3.9248273809106187</v>
      </c>
      <c r="K125" s="127">
        <f t="shared" si="14"/>
        <v>2.9369002499999999</v>
      </c>
      <c r="L125" s="127">
        <f t="shared" si="15"/>
        <v>3.9248273809106187</v>
      </c>
      <c r="M125" s="296" t="str">
        <f t="shared" si="16"/>
        <v>si</v>
      </c>
      <c r="N125" s="296" t="str">
        <f t="shared" si="17"/>
        <v>si</v>
      </c>
      <c r="O125" s="296"/>
      <c r="P125" s="297">
        <f t="shared" si="18"/>
        <v>0</v>
      </c>
      <c r="Q125" s="297">
        <f t="shared" si="19"/>
        <v>0</v>
      </c>
      <c r="R125" s="298"/>
      <c r="S125" s="298">
        <f t="shared" si="20"/>
        <v>-1006849</v>
      </c>
      <c r="T125" s="298">
        <f t="shared" si="21"/>
        <v>-2875674.99</v>
      </c>
    </row>
    <row r="126" spans="1:20" s="49" customFormat="1" ht="12" customHeight="1">
      <c r="A126" s="72" t="s">
        <v>273</v>
      </c>
      <c r="B126" s="71"/>
      <c r="C126" s="70">
        <f>C127</f>
        <v>90000000</v>
      </c>
      <c r="D126" s="70">
        <f>D127</f>
        <v>90000000</v>
      </c>
      <c r="E126" s="70">
        <f>E127</f>
        <v>88000000</v>
      </c>
      <c r="F126" s="70">
        <f>F127</f>
        <v>88000000</v>
      </c>
      <c r="G126" s="70"/>
      <c r="H126" s="69">
        <f t="shared" si="22"/>
        <v>97.777777777777771</v>
      </c>
      <c r="I126" s="69">
        <f t="shared" si="23"/>
        <v>100</v>
      </c>
      <c r="K126" s="127">
        <f t="shared" si="14"/>
        <v>97.777777777777771</v>
      </c>
      <c r="L126" s="127">
        <f t="shared" si="15"/>
        <v>100</v>
      </c>
      <c r="M126" s="296" t="str">
        <f t="shared" si="16"/>
        <v>si</v>
      </c>
      <c r="N126" s="296" t="str">
        <f t="shared" si="17"/>
        <v>si</v>
      </c>
      <c r="O126" s="296"/>
      <c r="P126" s="297">
        <f t="shared" si="18"/>
        <v>0</v>
      </c>
      <c r="Q126" s="297">
        <f t="shared" si="19"/>
        <v>0</v>
      </c>
      <c r="R126" s="298"/>
      <c r="S126" s="298">
        <f t="shared" si="20"/>
        <v>-2000000</v>
      </c>
      <c r="T126" s="298">
        <f t="shared" si="21"/>
        <v>0</v>
      </c>
    </row>
    <row r="127" spans="1:20" s="49" customFormat="1" ht="12" customHeight="1">
      <c r="A127" s="68" t="s">
        <v>272</v>
      </c>
      <c r="B127" s="67" t="s">
        <v>271</v>
      </c>
      <c r="C127" s="66">
        <v>90000000</v>
      </c>
      <c r="D127" s="82">
        <v>90000000</v>
      </c>
      <c r="E127" s="82">
        <v>88000000</v>
      </c>
      <c r="F127" s="82">
        <v>88000000</v>
      </c>
      <c r="G127" s="81"/>
      <c r="H127" s="44">
        <f t="shared" si="22"/>
        <v>97.777777777777771</v>
      </c>
      <c r="I127" s="44">
        <f t="shared" si="23"/>
        <v>100</v>
      </c>
      <c r="K127" s="127">
        <f t="shared" si="14"/>
        <v>97.777777777777771</v>
      </c>
      <c r="L127" s="127">
        <f t="shared" si="15"/>
        <v>100</v>
      </c>
      <c r="M127" s="296" t="str">
        <f t="shared" si="16"/>
        <v>si</v>
      </c>
      <c r="N127" s="296" t="str">
        <f t="shared" si="17"/>
        <v>si</v>
      </c>
      <c r="O127" s="296"/>
      <c r="P127" s="297">
        <f t="shared" si="18"/>
        <v>0</v>
      </c>
      <c r="Q127" s="297">
        <f t="shared" si="19"/>
        <v>0</v>
      </c>
      <c r="R127" s="298"/>
      <c r="S127" s="298">
        <f t="shared" si="20"/>
        <v>-2000000</v>
      </c>
      <c r="T127" s="298">
        <f t="shared" si="21"/>
        <v>0</v>
      </c>
    </row>
    <row r="128" spans="1:20" s="49" customFormat="1" ht="12" customHeight="1">
      <c r="A128" s="72" t="s">
        <v>270</v>
      </c>
      <c r="B128" s="71"/>
      <c r="C128" s="70">
        <f>SUM(C129:C130)</f>
        <v>83414310</v>
      </c>
      <c r="D128" s="70">
        <f>SUM(D129:D130)</f>
        <v>83414310</v>
      </c>
      <c r="E128" s="70">
        <f>SUM(E129:E130)</f>
        <v>71113482.859999999</v>
      </c>
      <c r="F128" s="70">
        <f>SUM(F129:F130)</f>
        <v>71113482.859999999</v>
      </c>
      <c r="G128" s="70"/>
      <c r="H128" s="69">
        <f t="shared" si="22"/>
        <v>85.253337059312727</v>
      </c>
      <c r="I128" s="69">
        <f t="shared" si="23"/>
        <v>100</v>
      </c>
      <c r="K128" s="127">
        <f t="shared" si="14"/>
        <v>85.253337059312727</v>
      </c>
      <c r="L128" s="127">
        <f t="shared" si="15"/>
        <v>100</v>
      </c>
      <c r="M128" s="296" t="str">
        <f t="shared" si="16"/>
        <v>si</v>
      </c>
      <c r="N128" s="296" t="str">
        <f t="shared" si="17"/>
        <v>si</v>
      </c>
      <c r="O128" s="296"/>
      <c r="P128" s="297">
        <f t="shared" si="18"/>
        <v>0</v>
      </c>
      <c r="Q128" s="297">
        <f t="shared" si="19"/>
        <v>0</v>
      </c>
      <c r="R128" s="298"/>
      <c r="S128" s="298">
        <f t="shared" si="20"/>
        <v>-12300827.140000001</v>
      </c>
      <c r="T128" s="298">
        <f t="shared" si="21"/>
        <v>0</v>
      </c>
    </row>
    <row r="129" spans="1:20" s="49" customFormat="1" ht="12" customHeight="1">
      <c r="A129" s="68" t="s">
        <v>253</v>
      </c>
      <c r="B129" s="78" t="s">
        <v>28</v>
      </c>
      <c r="C129" s="66">
        <v>4000000</v>
      </c>
      <c r="D129" s="77">
        <v>4000000</v>
      </c>
      <c r="E129" s="77">
        <v>4000000</v>
      </c>
      <c r="F129" s="77">
        <v>4000000</v>
      </c>
      <c r="G129" s="64"/>
      <c r="H129" s="44">
        <f t="shared" si="22"/>
        <v>100</v>
      </c>
      <c r="I129" s="44">
        <f t="shared" si="23"/>
        <v>100</v>
      </c>
      <c r="K129" s="127">
        <f t="shared" si="14"/>
        <v>100</v>
      </c>
      <c r="L129" s="127">
        <f t="shared" si="15"/>
        <v>100</v>
      </c>
      <c r="M129" s="296" t="str">
        <f t="shared" si="16"/>
        <v>si</v>
      </c>
      <c r="N129" s="296" t="str">
        <f t="shared" si="17"/>
        <v>si</v>
      </c>
      <c r="O129" s="296"/>
      <c r="P129" s="297">
        <f t="shared" si="18"/>
        <v>0</v>
      </c>
      <c r="Q129" s="297">
        <f t="shared" si="19"/>
        <v>0</v>
      </c>
      <c r="R129" s="298"/>
      <c r="S129" s="298">
        <f t="shared" si="20"/>
        <v>0</v>
      </c>
      <c r="T129" s="298">
        <f t="shared" si="21"/>
        <v>0</v>
      </c>
    </row>
    <row r="130" spans="1:20" s="49" customFormat="1" ht="12" customHeight="1">
      <c r="A130" s="68" t="s">
        <v>269</v>
      </c>
      <c r="B130" s="78" t="s">
        <v>268</v>
      </c>
      <c r="C130" s="66">
        <v>79414310</v>
      </c>
      <c r="D130" s="77">
        <v>79414310</v>
      </c>
      <c r="E130" s="77">
        <v>67113482.859999999</v>
      </c>
      <c r="F130" s="77">
        <v>67113482.859999999</v>
      </c>
      <c r="G130" s="64"/>
      <c r="H130" s="44">
        <f t="shared" si="22"/>
        <v>84.510565992451475</v>
      </c>
      <c r="I130" s="44">
        <f t="shared" si="23"/>
        <v>100</v>
      </c>
      <c r="K130" s="127">
        <f t="shared" si="14"/>
        <v>84.510565992451475</v>
      </c>
      <c r="L130" s="127">
        <f t="shared" si="15"/>
        <v>100</v>
      </c>
      <c r="M130" s="296" t="str">
        <f t="shared" si="16"/>
        <v>si</v>
      </c>
      <c r="N130" s="296" t="str">
        <f t="shared" si="17"/>
        <v>si</v>
      </c>
      <c r="O130" s="296"/>
      <c r="P130" s="297">
        <f t="shared" si="18"/>
        <v>0</v>
      </c>
      <c r="Q130" s="297">
        <f t="shared" si="19"/>
        <v>0</v>
      </c>
      <c r="R130" s="298"/>
      <c r="S130" s="298">
        <f t="shared" si="20"/>
        <v>-12300827.140000001</v>
      </c>
      <c r="T130" s="298">
        <f t="shared" si="21"/>
        <v>0</v>
      </c>
    </row>
    <row r="131" spans="1:20" s="49" customFormat="1" ht="12" customHeight="1">
      <c r="A131" s="72" t="s">
        <v>267</v>
      </c>
      <c r="B131" s="71"/>
      <c r="C131" s="80">
        <f>SUM(C132)</f>
        <v>130000</v>
      </c>
      <c r="D131" s="80">
        <f>SUM(D132)</f>
        <v>130000</v>
      </c>
      <c r="E131" s="80">
        <f>SUM(E132)</f>
        <v>15000</v>
      </c>
      <c r="F131" s="80">
        <f>SUM(F132)</f>
        <v>0</v>
      </c>
      <c r="G131" s="79">
        <f>SUM(G132:G142)</f>
        <v>0</v>
      </c>
      <c r="H131" s="69">
        <f t="shared" si="22"/>
        <v>0</v>
      </c>
      <c r="I131" s="69">
        <f t="shared" si="23"/>
        <v>0</v>
      </c>
      <c r="K131" s="127">
        <f t="shared" si="14"/>
        <v>0</v>
      </c>
      <c r="L131" s="127">
        <f t="shared" si="15"/>
        <v>0</v>
      </c>
      <c r="M131" s="296" t="str">
        <f t="shared" si="16"/>
        <v>si</v>
      </c>
      <c r="N131" s="296" t="str">
        <f t="shared" si="17"/>
        <v>si</v>
      </c>
      <c r="O131" s="296"/>
      <c r="P131" s="297">
        <f t="shared" si="18"/>
        <v>0</v>
      </c>
      <c r="Q131" s="297">
        <f t="shared" si="19"/>
        <v>0</v>
      </c>
      <c r="R131" s="298"/>
      <c r="S131" s="298">
        <f t="shared" si="20"/>
        <v>-115000</v>
      </c>
      <c r="T131" s="298">
        <f t="shared" si="21"/>
        <v>-15000</v>
      </c>
    </row>
    <row r="132" spans="1:20" s="49" customFormat="1" ht="21" customHeight="1">
      <c r="A132" s="68" t="s">
        <v>266</v>
      </c>
      <c r="B132" s="78" t="s">
        <v>265</v>
      </c>
      <c r="C132" s="66">
        <v>130000</v>
      </c>
      <c r="D132" s="77">
        <v>130000</v>
      </c>
      <c r="E132" s="77">
        <v>15000</v>
      </c>
      <c r="F132" s="77">
        <v>0</v>
      </c>
      <c r="G132" s="64"/>
      <c r="H132" s="44">
        <f t="shared" si="22"/>
        <v>0</v>
      </c>
      <c r="I132" s="44">
        <f t="shared" si="23"/>
        <v>0</v>
      </c>
      <c r="K132" s="127">
        <f t="shared" si="14"/>
        <v>0</v>
      </c>
      <c r="L132" s="127">
        <f t="shared" si="15"/>
        <v>0</v>
      </c>
      <c r="M132" s="296" t="str">
        <f t="shared" si="16"/>
        <v>si</v>
      </c>
      <c r="N132" s="296" t="str">
        <f t="shared" si="17"/>
        <v>si</v>
      </c>
      <c r="O132" s="296"/>
      <c r="P132" s="297">
        <f t="shared" si="18"/>
        <v>0</v>
      </c>
      <c r="Q132" s="297">
        <f t="shared" si="19"/>
        <v>0</v>
      </c>
      <c r="R132" s="298"/>
      <c r="S132" s="298">
        <f t="shared" si="20"/>
        <v>-115000</v>
      </c>
      <c r="T132" s="298">
        <f t="shared" si="21"/>
        <v>-15000</v>
      </c>
    </row>
    <row r="133" spans="1:20" s="49" customFormat="1" ht="12" customHeight="1">
      <c r="A133" s="72" t="s">
        <v>264</v>
      </c>
      <c r="B133" s="71"/>
      <c r="C133" s="80">
        <f>SUM(C134:C142)</f>
        <v>8097924.0000000009</v>
      </c>
      <c r="D133" s="80">
        <f>SUM(D134:D142)</f>
        <v>8097923.9600000009</v>
      </c>
      <c r="E133" s="80">
        <f>SUM(E134:E142)</f>
        <v>6073442.7800000012</v>
      </c>
      <c r="F133" s="80">
        <f>SUM(F134:F142)</f>
        <v>2063590.9100000011</v>
      </c>
      <c r="G133" s="79">
        <f>SUM(G134:G142)</f>
        <v>0</v>
      </c>
      <c r="H133" s="69">
        <f t="shared" si="22"/>
        <v>25.482962302352874</v>
      </c>
      <c r="I133" s="69">
        <f t="shared" si="23"/>
        <v>33.977284132740287</v>
      </c>
      <c r="K133" s="127">
        <f t="shared" si="14"/>
        <v>25.482962302352874</v>
      </c>
      <c r="L133" s="127">
        <f t="shared" si="15"/>
        <v>33.977284132740287</v>
      </c>
      <c r="M133" s="296" t="str">
        <f t="shared" si="16"/>
        <v>si</v>
      </c>
      <c r="N133" s="296" t="str">
        <f t="shared" si="17"/>
        <v>si</v>
      </c>
      <c r="O133" s="296"/>
      <c r="P133" s="297">
        <f t="shared" si="18"/>
        <v>0</v>
      </c>
      <c r="Q133" s="297">
        <f t="shared" si="19"/>
        <v>0</v>
      </c>
      <c r="R133" s="298"/>
      <c r="S133" s="298">
        <f t="shared" si="20"/>
        <v>-2024481.1799999997</v>
      </c>
      <c r="T133" s="298">
        <f t="shared" si="21"/>
        <v>-4009851.87</v>
      </c>
    </row>
    <row r="134" spans="1:20" s="49" customFormat="1" ht="16.5" customHeight="1">
      <c r="A134" s="68" t="s">
        <v>263</v>
      </c>
      <c r="B134" s="78" t="s">
        <v>262</v>
      </c>
      <c r="C134" s="66">
        <v>500000</v>
      </c>
      <c r="D134" s="77">
        <v>500000</v>
      </c>
      <c r="E134" s="77">
        <v>375000</v>
      </c>
      <c r="F134" s="77">
        <v>357586.22</v>
      </c>
      <c r="G134" s="64"/>
      <c r="H134" s="44">
        <f t="shared" si="22"/>
        <v>71.517243999999991</v>
      </c>
      <c r="I134" s="44">
        <f t="shared" si="23"/>
        <v>95.356325333333331</v>
      </c>
      <c r="K134" s="127">
        <f t="shared" si="14"/>
        <v>71.517243999999991</v>
      </c>
      <c r="L134" s="127">
        <f t="shared" si="15"/>
        <v>95.356325333333331</v>
      </c>
      <c r="M134" s="296" t="str">
        <f t="shared" si="16"/>
        <v>si</v>
      </c>
      <c r="N134" s="296" t="str">
        <f t="shared" si="17"/>
        <v>si</v>
      </c>
      <c r="O134" s="296"/>
      <c r="P134" s="297">
        <f t="shared" si="18"/>
        <v>0</v>
      </c>
      <c r="Q134" s="297">
        <f t="shared" si="19"/>
        <v>0</v>
      </c>
      <c r="R134" s="298"/>
      <c r="S134" s="298">
        <f t="shared" si="20"/>
        <v>-125000</v>
      </c>
      <c r="T134" s="298">
        <f t="shared" si="21"/>
        <v>-17413.780000000028</v>
      </c>
    </row>
    <row r="135" spans="1:20" s="49" customFormat="1" ht="12" customHeight="1">
      <c r="A135" s="68" t="s">
        <v>261</v>
      </c>
      <c r="B135" s="78" t="s">
        <v>260</v>
      </c>
      <c r="C135" s="66">
        <v>999999.99999999965</v>
      </c>
      <c r="D135" s="77">
        <v>1000000.0100000005</v>
      </c>
      <c r="E135" s="77">
        <v>750000.00999999954</v>
      </c>
      <c r="F135" s="77">
        <v>495368.00000000035</v>
      </c>
      <c r="G135" s="64"/>
      <c r="H135" s="44">
        <f t="shared" si="22"/>
        <v>49.536799504632015</v>
      </c>
      <c r="I135" s="44">
        <f t="shared" si="23"/>
        <v>66.049065786012534</v>
      </c>
      <c r="K135" s="127">
        <f t="shared" si="14"/>
        <v>49.536799504632015</v>
      </c>
      <c r="L135" s="127">
        <f t="shared" si="15"/>
        <v>66.049065786012534</v>
      </c>
      <c r="M135" s="296" t="str">
        <f t="shared" si="16"/>
        <v>si</v>
      </c>
      <c r="N135" s="296" t="str">
        <f t="shared" si="17"/>
        <v>si</v>
      </c>
      <c r="O135" s="296"/>
      <c r="P135" s="297">
        <f t="shared" si="18"/>
        <v>0</v>
      </c>
      <c r="Q135" s="297">
        <f t="shared" si="19"/>
        <v>0</v>
      </c>
      <c r="R135" s="298"/>
      <c r="S135" s="298">
        <f t="shared" si="20"/>
        <v>-250000.00000000093</v>
      </c>
      <c r="T135" s="298">
        <f t="shared" si="21"/>
        <v>-254632.00999999919</v>
      </c>
    </row>
    <row r="136" spans="1:20" s="49" customFormat="1" ht="12" customHeight="1">
      <c r="A136" s="68" t="s">
        <v>259</v>
      </c>
      <c r="B136" s="78" t="s">
        <v>258</v>
      </c>
      <c r="C136" s="66">
        <v>2500000</v>
      </c>
      <c r="D136" s="77">
        <v>2500000.0099999988</v>
      </c>
      <c r="E136" s="77">
        <v>1874999.9900000012</v>
      </c>
      <c r="F136" s="77">
        <v>247795.00000000009</v>
      </c>
      <c r="G136" s="64"/>
      <c r="H136" s="44">
        <f t="shared" ref="H136:H148" si="24">IFERROR(+F136/D136*100,"n.a.")</f>
        <v>9.9117999603528091</v>
      </c>
      <c r="I136" s="44">
        <f t="shared" ref="I136:I148" si="25">IFERROR(+F136/E136*100,"n.a.")</f>
        <v>13.215733403817243</v>
      </c>
      <c r="K136" s="127">
        <f t="shared" si="14"/>
        <v>9.9117999603528091</v>
      </c>
      <c r="L136" s="127">
        <f t="shared" si="15"/>
        <v>13.215733403817243</v>
      </c>
      <c r="M136" s="296" t="str">
        <f t="shared" si="16"/>
        <v>si</v>
      </c>
      <c r="N136" s="296" t="str">
        <f t="shared" si="17"/>
        <v>si</v>
      </c>
      <c r="O136" s="296"/>
      <c r="P136" s="297">
        <f t="shared" si="18"/>
        <v>0</v>
      </c>
      <c r="Q136" s="297">
        <f t="shared" si="19"/>
        <v>0</v>
      </c>
      <c r="R136" s="298"/>
      <c r="S136" s="298">
        <f t="shared" si="20"/>
        <v>-625000.01999999769</v>
      </c>
      <c r="T136" s="298">
        <f t="shared" si="21"/>
        <v>-1627204.9900000012</v>
      </c>
    </row>
    <row r="137" spans="1:20" s="49" customFormat="1" ht="16.5" customHeight="1">
      <c r="A137" s="68" t="s">
        <v>257</v>
      </c>
      <c r="B137" s="78" t="s">
        <v>256</v>
      </c>
      <c r="C137" s="66">
        <v>1000000.0000000006</v>
      </c>
      <c r="D137" s="77">
        <v>999999.92000000144</v>
      </c>
      <c r="E137" s="77">
        <v>749999.89999999944</v>
      </c>
      <c r="F137" s="77">
        <v>135888.98000000001</v>
      </c>
      <c r="G137" s="64"/>
      <c r="H137" s="44">
        <f t="shared" si="24"/>
        <v>13.588899087111908</v>
      </c>
      <c r="I137" s="44">
        <f t="shared" si="25"/>
        <v>18.118533082471092</v>
      </c>
      <c r="K137" s="127">
        <f t="shared" ref="K137:K148" si="26">IFERROR(F137/D137*100,"n.a.")</f>
        <v>13.588899087111908</v>
      </c>
      <c r="L137" s="127">
        <f t="shared" ref="L137:L148" si="27">IFERROR(F137/E137*100,"n.a.")</f>
        <v>18.118533082471092</v>
      </c>
      <c r="M137" s="296" t="str">
        <f t="shared" ref="M137:M148" si="28">IF(K137=H137,"si","no")</f>
        <v>si</v>
      </c>
      <c r="N137" s="296" t="str">
        <f t="shared" ref="N137:N148" si="29">IF(L137=I137,"si","no")</f>
        <v>si</v>
      </c>
      <c r="O137" s="296"/>
      <c r="P137" s="297">
        <f t="shared" ref="P137:P148" si="30">((F137/D137)*100)-H137</f>
        <v>0</v>
      </c>
      <c r="Q137" s="297">
        <f t="shared" ref="Q137:Q148" si="31">((F137/E137)*100)-I137</f>
        <v>0</v>
      </c>
      <c r="R137" s="298"/>
      <c r="S137" s="298">
        <f t="shared" ref="S137:S148" si="32">+E137-D137</f>
        <v>-250000.020000002</v>
      </c>
      <c r="T137" s="298">
        <f t="shared" ref="T137:T148" si="33">F137-E137</f>
        <v>-614110.91999999946</v>
      </c>
    </row>
    <row r="138" spans="1:20" s="49" customFormat="1" ht="12" customHeight="1">
      <c r="A138" s="68" t="s">
        <v>255</v>
      </c>
      <c r="B138" s="78" t="s">
        <v>254</v>
      </c>
      <c r="C138" s="66">
        <v>471000</v>
      </c>
      <c r="D138" s="77">
        <v>471000</v>
      </c>
      <c r="E138" s="77">
        <v>353250</v>
      </c>
      <c r="F138" s="77">
        <v>20675.010000000002</v>
      </c>
      <c r="G138" s="64"/>
      <c r="H138" s="44">
        <f t="shared" si="24"/>
        <v>4.3895987261146496</v>
      </c>
      <c r="I138" s="44">
        <f t="shared" si="25"/>
        <v>5.8527983014861995</v>
      </c>
      <c r="K138" s="127">
        <f t="shared" si="26"/>
        <v>4.3895987261146496</v>
      </c>
      <c r="L138" s="127">
        <f t="shared" si="27"/>
        <v>5.8527983014861995</v>
      </c>
      <c r="M138" s="296" t="str">
        <f t="shared" si="28"/>
        <v>si</v>
      </c>
      <c r="N138" s="296" t="str">
        <f t="shared" si="29"/>
        <v>si</v>
      </c>
      <c r="O138" s="296"/>
      <c r="P138" s="297">
        <f t="shared" si="30"/>
        <v>0</v>
      </c>
      <c r="Q138" s="297">
        <f t="shared" si="31"/>
        <v>0</v>
      </c>
      <c r="R138" s="298"/>
      <c r="S138" s="298">
        <f t="shared" si="32"/>
        <v>-117750</v>
      </c>
      <c r="T138" s="298">
        <f t="shared" si="33"/>
        <v>-332574.99</v>
      </c>
    </row>
    <row r="139" spans="1:20" s="49" customFormat="1" ht="12" customHeight="1">
      <c r="A139" s="68" t="s">
        <v>253</v>
      </c>
      <c r="B139" s="78" t="s">
        <v>28</v>
      </c>
      <c r="C139" s="66">
        <v>880000</v>
      </c>
      <c r="D139" s="77">
        <v>880000</v>
      </c>
      <c r="E139" s="77">
        <v>660000</v>
      </c>
      <c r="F139" s="77">
        <v>129500.00999999998</v>
      </c>
      <c r="G139" s="64"/>
      <c r="H139" s="44">
        <f t="shared" si="24"/>
        <v>14.715910227272724</v>
      </c>
      <c r="I139" s="44">
        <f t="shared" si="25"/>
        <v>19.621213636363631</v>
      </c>
      <c r="K139" s="127">
        <f t="shared" si="26"/>
        <v>14.715910227272724</v>
      </c>
      <c r="L139" s="127">
        <f t="shared" si="27"/>
        <v>19.621213636363631</v>
      </c>
      <c r="M139" s="296" t="str">
        <f t="shared" si="28"/>
        <v>si</v>
      </c>
      <c r="N139" s="296" t="str">
        <f t="shared" si="29"/>
        <v>si</v>
      </c>
      <c r="O139" s="296"/>
      <c r="P139" s="297">
        <f t="shared" si="30"/>
        <v>0</v>
      </c>
      <c r="Q139" s="297">
        <f t="shared" si="31"/>
        <v>0</v>
      </c>
      <c r="R139" s="298"/>
      <c r="S139" s="298">
        <f t="shared" si="32"/>
        <v>-220000</v>
      </c>
      <c r="T139" s="298">
        <f t="shared" si="33"/>
        <v>-530499.99</v>
      </c>
    </row>
    <row r="140" spans="1:20" s="49" customFormat="1" ht="12" customHeight="1">
      <c r="A140" s="68" t="s">
        <v>252</v>
      </c>
      <c r="B140" s="78" t="s">
        <v>29</v>
      </c>
      <c r="C140" s="66">
        <v>21923.999999999982</v>
      </c>
      <c r="D140" s="77">
        <v>21924.000000000018</v>
      </c>
      <c r="E140" s="77">
        <v>16442.910000000007</v>
      </c>
      <c r="F140" s="77">
        <v>0</v>
      </c>
      <c r="G140" s="64"/>
      <c r="H140" s="44">
        <f t="shared" si="24"/>
        <v>0</v>
      </c>
      <c r="I140" s="44">
        <f t="shared" si="25"/>
        <v>0</v>
      </c>
      <c r="K140" s="127">
        <f t="shared" si="26"/>
        <v>0</v>
      </c>
      <c r="L140" s="127">
        <f t="shared" si="27"/>
        <v>0</v>
      </c>
      <c r="M140" s="296" t="str">
        <f t="shared" si="28"/>
        <v>si</v>
      </c>
      <c r="N140" s="296" t="str">
        <f t="shared" si="29"/>
        <v>si</v>
      </c>
      <c r="O140" s="296"/>
      <c r="P140" s="297">
        <f t="shared" si="30"/>
        <v>0</v>
      </c>
      <c r="Q140" s="297">
        <f t="shared" si="31"/>
        <v>0</v>
      </c>
      <c r="R140" s="298"/>
      <c r="S140" s="298">
        <f t="shared" si="32"/>
        <v>-5481.0900000000111</v>
      </c>
      <c r="T140" s="298">
        <f t="shared" si="33"/>
        <v>-16442.910000000007</v>
      </c>
    </row>
    <row r="141" spans="1:20" s="49" customFormat="1" ht="18" customHeight="1">
      <c r="A141" s="68" t="s">
        <v>251</v>
      </c>
      <c r="B141" s="78" t="s">
        <v>250</v>
      </c>
      <c r="C141" s="66">
        <v>1000000.0000000008</v>
      </c>
      <c r="D141" s="77">
        <v>1000000.0199999993</v>
      </c>
      <c r="E141" s="77">
        <v>749999.9700000002</v>
      </c>
      <c r="F141" s="77">
        <v>626777.69000000076</v>
      </c>
      <c r="G141" s="64"/>
      <c r="H141" s="44">
        <f t="shared" si="24"/>
        <v>62.677767746444765</v>
      </c>
      <c r="I141" s="44">
        <f t="shared" si="25"/>
        <v>83.570362009481229</v>
      </c>
      <c r="K141" s="127">
        <f t="shared" si="26"/>
        <v>62.677767746444765</v>
      </c>
      <c r="L141" s="127">
        <f t="shared" si="27"/>
        <v>83.570362009481229</v>
      </c>
      <c r="M141" s="296" t="str">
        <f t="shared" si="28"/>
        <v>si</v>
      </c>
      <c r="N141" s="296" t="str">
        <f t="shared" si="29"/>
        <v>si</v>
      </c>
      <c r="O141" s="296"/>
      <c r="P141" s="297">
        <f t="shared" si="30"/>
        <v>0</v>
      </c>
      <c r="Q141" s="297">
        <f t="shared" si="31"/>
        <v>0</v>
      </c>
      <c r="R141" s="298"/>
      <c r="S141" s="298">
        <f t="shared" si="32"/>
        <v>-250000.04999999912</v>
      </c>
      <c r="T141" s="298">
        <f t="shared" si="33"/>
        <v>-123222.27999999945</v>
      </c>
    </row>
    <row r="142" spans="1:20" s="49" customFormat="1" ht="12" customHeight="1">
      <c r="A142" s="68" t="s">
        <v>249</v>
      </c>
      <c r="B142" s="78" t="s">
        <v>248</v>
      </c>
      <c r="C142" s="66">
        <v>725000</v>
      </c>
      <c r="D142" s="77">
        <v>725000</v>
      </c>
      <c r="E142" s="77">
        <v>543750</v>
      </c>
      <c r="F142" s="77">
        <v>50000</v>
      </c>
      <c r="G142" s="64"/>
      <c r="H142" s="44">
        <f t="shared" si="24"/>
        <v>6.8965517241379306</v>
      </c>
      <c r="I142" s="44">
        <f t="shared" si="25"/>
        <v>9.1954022988505741</v>
      </c>
      <c r="K142" s="127">
        <f t="shared" si="26"/>
        <v>6.8965517241379306</v>
      </c>
      <c r="L142" s="127">
        <f t="shared" si="27"/>
        <v>9.1954022988505741</v>
      </c>
      <c r="M142" s="296" t="str">
        <f t="shared" si="28"/>
        <v>si</v>
      </c>
      <c r="N142" s="296" t="str">
        <f t="shared" si="29"/>
        <v>si</v>
      </c>
      <c r="O142" s="296"/>
      <c r="P142" s="297">
        <f t="shared" si="30"/>
        <v>0</v>
      </c>
      <c r="Q142" s="297">
        <f t="shared" si="31"/>
        <v>0</v>
      </c>
      <c r="R142" s="298"/>
      <c r="S142" s="298">
        <f t="shared" si="32"/>
        <v>-181250</v>
      </c>
      <c r="T142" s="298">
        <f t="shared" si="33"/>
        <v>-493750</v>
      </c>
    </row>
    <row r="143" spans="1:20" s="49" customFormat="1" ht="12" customHeight="1">
      <c r="A143" s="72" t="s">
        <v>247</v>
      </c>
      <c r="B143" s="71"/>
      <c r="C143" s="70">
        <f>SUM(C144:C145)</f>
        <v>15603598695</v>
      </c>
      <c r="D143" s="70">
        <f>SUM(D144:D145)</f>
        <v>15580848259.780012</v>
      </c>
      <c r="E143" s="70">
        <f>SUM(E144:E145)</f>
        <v>11422761794.719997</v>
      </c>
      <c r="F143" s="70">
        <f>SUM(F144:F145)</f>
        <v>11796669970.749996</v>
      </c>
      <c r="G143" s="70"/>
      <c r="H143" s="76">
        <f t="shared" si="24"/>
        <v>75.712629852134611</v>
      </c>
      <c r="I143" s="76">
        <f t="shared" si="25"/>
        <v>103.27336053005003</v>
      </c>
      <c r="K143" s="127">
        <f t="shared" si="26"/>
        <v>75.712629852134611</v>
      </c>
      <c r="L143" s="127">
        <f t="shared" si="27"/>
        <v>103.27336053005003</v>
      </c>
      <c r="M143" s="296" t="str">
        <f t="shared" si="28"/>
        <v>si</v>
      </c>
      <c r="N143" s="296" t="str">
        <f t="shared" si="29"/>
        <v>si</v>
      </c>
      <c r="O143" s="296"/>
      <c r="P143" s="297">
        <f t="shared" si="30"/>
        <v>0</v>
      </c>
      <c r="Q143" s="297">
        <f t="shared" si="31"/>
        <v>0</v>
      </c>
      <c r="R143" s="298"/>
      <c r="S143" s="298">
        <f t="shared" si="32"/>
        <v>-4158086465.0600147</v>
      </c>
      <c r="T143" s="298">
        <f t="shared" si="33"/>
        <v>373908176.02999878</v>
      </c>
    </row>
    <row r="144" spans="1:20" s="49" customFormat="1" ht="12" customHeight="1">
      <c r="A144" s="68" t="s">
        <v>246</v>
      </c>
      <c r="B144" s="67" t="s">
        <v>135</v>
      </c>
      <c r="C144" s="66">
        <v>9649702353</v>
      </c>
      <c r="D144" s="65">
        <v>9547863869.3200035</v>
      </c>
      <c r="E144" s="65">
        <v>7029707415.159996</v>
      </c>
      <c r="F144" s="65">
        <v>6923085946.1000004</v>
      </c>
      <c r="G144" s="73"/>
      <c r="H144" s="44">
        <f t="shared" si="24"/>
        <v>72.509265327356005</v>
      </c>
      <c r="I144" s="44">
        <f t="shared" si="25"/>
        <v>98.483273018873305</v>
      </c>
      <c r="K144" s="127">
        <f t="shared" si="26"/>
        <v>72.509265327356005</v>
      </c>
      <c r="L144" s="127">
        <f t="shared" si="27"/>
        <v>98.483273018873305</v>
      </c>
      <c r="M144" s="296" t="str">
        <f t="shared" si="28"/>
        <v>si</v>
      </c>
      <c r="N144" s="296" t="str">
        <f t="shared" si="29"/>
        <v>si</v>
      </c>
      <c r="O144" s="296"/>
      <c r="P144" s="297">
        <f t="shared" si="30"/>
        <v>0</v>
      </c>
      <c r="Q144" s="297">
        <f t="shared" si="31"/>
        <v>0</v>
      </c>
      <c r="R144" s="298"/>
      <c r="S144" s="298">
        <f t="shared" si="32"/>
        <v>-2518156454.1600075</v>
      </c>
      <c r="T144" s="298">
        <f t="shared" si="33"/>
        <v>-106621469.05999565</v>
      </c>
    </row>
    <row r="145" spans="1:20" s="49" customFormat="1" ht="12" customHeight="1">
      <c r="A145" s="75" t="s">
        <v>245</v>
      </c>
      <c r="B145" s="74" t="s">
        <v>138</v>
      </c>
      <c r="C145" s="66">
        <v>5953896342</v>
      </c>
      <c r="D145" s="65">
        <v>6032984390.4600086</v>
      </c>
      <c r="E145" s="65">
        <v>4393054379.5600014</v>
      </c>
      <c r="F145" s="65">
        <v>4873584024.6499968</v>
      </c>
      <c r="G145" s="73"/>
      <c r="H145" s="44">
        <f t="shared" si="24"/>
        <v>80.782307879937861</v>
      </c>
      <c r="I145" s="44">
        <f t="shared" si="25"/>
        <v>110.93839510218228</v>
      </c>
      <c r="K145" s="127">
        <f t="shared" si="26"/>
        <v>80.782307879937861</v>
      </c>
      <c r="L145" s="127">
        <f t="shared" si="27"/>
        <v>110.93839510218228</v>
      </c>
      <c r="M145" s="296" t="str">
        <f t="shared" si="28"/>
        <v>si</v>
      </c>
      <c r="N145" s="296" t="str">
        <f t="shared" si="29"/>
        <v>si</v>
      </c>
      <c r="O145" s="296"/>
      <c r="P145" s="297">
        <f t="shared" si="30"/>
        <v>0</v>
      </c>
      <c r="Q145" s="297">
        <f t="shared" si="31"/>
        <v>0</v>
      </c>
      <c r="R145" s="298"/>
      <c r="S145" s="298">
        <f t="shared" si="32"/>
        <v>-1639930010.9000072</v>
      </c>
      <c r="T145" s="298">
        <f t="shared" si="33"/>
        <v>480529645.08999538</v>
      </c>
    </row>
    <row r="146" spans="1:20" s="49" customFormat="1" ht="12" customHeight="1">
      <c r="A146" s="72" t="s">
        <v>244</v>
      </c>
      <c r="B146" s="71"/>
      <c r="C146" s="70">
        <f>SUM(C147,C148)</f>
        <v>209842669.99999997</v>
      </c>
      <c r="D146" s="70">
        <f>SUM(D147,D148)</f>
        <v>223114483</v>
      </c>
      <c r="E146" s="70">
        <f>SUM(E147,E148)</f>
        <v>172923248</v>
      </c>
      <c r="F146" s="70">
        <f>SUM(F147,F148)</f>
        <v>160327743</v>
      </c>
      <c r="G146" s="70"/>
      <c r="H146" s="69">
        <f t="shared" si="24"/>
        <v>71.858958165436519</v>
      </c>
      <c r="I146" s="69">
        <f t="shared" si="25"/>
        <v>92.716129759487288</v>
      </c>
      <c r="K146" s="127">
        <f t="shared" si="26"/>
        <v>71.858958165436519</v>
      </c>
      <c r="L146" s="127">
        <f t="shared" si="27"/>
        <v>92.716129759487288</v>
      </c>
      <c r="M146" s="296" t="str">
        <f t="shared" si="28"/>
        <v>si</v>
      </c>
      <c r="N146" s="296" t="str">
        <f t="shared" si="29"/>
        <v>si</v>
      </c>
      <c r="O146" s="296"/>
      <c r="P146" s="297">
        <f t="shared" si="30"/>
        <v>0</v>
      </c>
      <c r="Q146" s="297">
        <f t="shared" si="31"/>
        <v>0</v>
      </c>
      <c r="R146" s="298"/>
      <c r="S146" s="298">
        <f t="shared" si="32"/>
        <v>-50191235</v>
      </c>
      <c r="T146" s="298">
        <f t="shared" si="33"/>
        <v>-12595505</v>
      </c>
    </row>
    <row r="147" spans="1:20" s="49" customFormat="1" ht="12" customHeight="1">
      <c r="A147" s="68" t="s">
        <v>243</v>
      </c>
      <c r="B147" s="67" t="s">
        <v>130</v>
      </c>
      <c r="C147" s="66">
        <v>186925880</v>
      </c>
      <c r="D147" s="65">
        <v>182994424</v>
      </c>
      <c r="E147" s="65">
        <v>132803189</v>
      </c>
      <c r="F147" s="65">
        <v>120207684</v>
      </c>
      <c r="G147" s="64"/>
      <c r="H147" s="44">
        <f t="shared" si="24"/>
        <v>65.689260564573274</v>
      </c>
      <c r="I147" s="44">
        <f t="shared" si="25"/>
        <v>90.51566073462287</v>
      </c>
      <c r="K147" s="127">
        <f t="shared" si="26"/>
        <v>65.689260564573274</v>
      </c>
      <c r="L147" s="127">
        <f t="shared" si="27"/>
        <v>90.51566073462287</v>
      </c>
      <c r="M147" s="296" t="str">
        <f t="shared" si="28"/>
        <v>si</v>
      </c>
      <c r="N147" s="296" t="str">
        <f t="shared" si="29"/>
        <v>si</v>
      </c>
      <c r="O147" s="296"/>
      <c r="P147" s="297">
        <f t="shared" si="30"/>
        <v>0</v>
      </c>
      <c r="Q147" s="297">
        <f t="shared" si="31"/>
        <v>0</v>
      </c>
      <c r="R147" s="298"/>
      <c r="S147" s="298">
        <f t="shared" si="32"/>
        <v>-50191235</v>
      </c>
      <c r="T147" s="298">
        <f t="shared" si="33"/>
        <v>-12595505</v>
      </c>
    </row>
    <row r="148" spans="1:20" s="49" customFormat="1" ht="12.75" customHeight="1" thickBot="1">
      <c r="A148" s="17" t="s">
        <v>242</v>
      </c>
      <c r="B148" s="63" t="s">
        <v>241</v>
      </c>
      <c r="C148" s="62">
        <v>22916789.999999978</v>
      </c>
      <c r="D148" s="61">
        <v>40120059</v>
      </c>
      <c r="E148" s="61">
        <v>40120059</v>
      </c>
      <c r="F148" s="61">
        <v>40120059</v>
      </c>
      <c r="G148" s="60"/>
      <c r="H148" s="10">
        <f t="shared" si="24"/>
        <v>100</v>
      </c>
      <c r="I148" s="10">
        <f t="shared" si="25"/>
        <v>100</v>
      </c>
      <c r="K148" s="127">
        <f t="shared" si="26"/>
        <v>100</v>
      </c>
      <c r="L148" s="127">
        <f t="shared" si="27"/>
        <v>100</v>
      </c>
      <c r="M148" s="296" t="str">
        <f t="shared" si="28"/>
        <v>si</v>
      </c>
      <c r="N148" s="296" t="str">
        <f t="shared" si="29"/>
        <v>si</v>
      </c>
      <c r="O148" s="296"/>
      <c r="P148" s="297">
        <f t="shared" si="30"/>
        <v>0</v>
      </c>
      <c r="Q148" s="297">
        <f t="shared" si="31"/>
        <v>0</v>
      </c>
      <c r="R148" s="298"/>
      <c r="S148" s="298">
        <f t="shared" si="32"/>
        <v>0</v>
      </c>
      <c r="T148" s="298">
        <f t="shared" si="33"/>
        <v>0</v>
      </c>
    </row>
    <row r="149" spans="1:20" s="49" customFormat="1" ht="12.75" customHeight="1">
      <c r="A149" s="414" t="s">
        <v>889</v>
      </c>
      <c r="B149" s="414"/>
      <c r="C149" s="414"/>
      <c r="D149" s="414"/>
      <c r="E149" s="414"/>
      <c r="F149" s="414"/>
      <c r="G149" s="414"/>
      <c r="H149" s="414"/>
      <c r="I149" s="414"/>
      <c r="J149" s="58"/>
      <c r="K149" s="58"/>
      <c r="L149" s="58"/>
      <c r="M149" s="58"/>
      <c r="N149" s="58"/>
      <c r="O149" s="58"/>
      <c r="P149" s="58"/>
      <c r="Q149" s="58"/>
      <c r="R149" s="58"/>
      <c r="S149" s="41"/>
      <c r="T149" s="41"/>
    </row>
    <row r="150" spans="1:20" s="49" customFormat="1" ht="12.75" customHeight="1">
      <c r="A150" s="415"/>
      <c r="B150" s="415"/>
      <c r="C150" s="415"/>
      <c r="D150" s="415"/>
      <c r="E150" s="415"/>
      <c r="F150" s="415"/>
      <c r="G150" s="415"/>
      <c r="H150" s="415"/>
      <c r="I150" s="415"/>
      <c r="J150" s="56"/>
      <c r="K150" s="56"/>
      <c r="L150" s="56"/>
      <c r="M150" s="56"/>
      <c r="N150" s="56"/>
      <c r="O150" s="56"/>
      <c r="P150" s="56"/>
      <c r="Q150" s="56"/>
      <c r="R150" s="56"/>
      <c r="S150" s="41"/>
      <c r="T150" s="41"/>
    </row>
    <row r="151" spans="1:20" s="49" customFormat="1" ht="20.25" customHeight="1">
      <c r="A151" s="415"/>
      <c r="B151" s="415"/>
      <c r="C151" s="415"/>
      <c r="D151" s="415"/>
      <c r="E151" s="415"/>
      <c r="F151" s="415"/>
      <c r="G151" s="415"/>
      <c r="H151" s="415"/>
      <c r="I151" s="415"/>
      <c r="K151" s="41"/>
      <c r="L151" s="41"/>
      <c r="M151" s="41"/>
      <c r="N151" s="41"/>
      <c r="O151" s="41"/>
      <c r="P151" s="41"/>
      <c r="Q151" s="41"/>
      <c r="R151" s="41"/>
      <c r="S151" s="41"/>
      <c r="T151" s="41"/>
    </row>
    <row r="152" spans="1:20" s="49" customFormat="1" ht="12.75">
      <c r="A152" s="415"/>
      <c r="B152" s="415"/>
      <c r="C152" s="415"/>
      <c r="D152" s="415"/>
      <c r="E152" s="415"/>
      <c r="F152" s="415"/>
      <c r="G152" s="415"/>
      <c r="H152" s="415"/>
      <c r="I152" s="415"/>
      <c r="K152" s="41"/>
      <c r="L152" s="41"/>
      <c r="M152" s="41"/>
      <c r="N152" s="41"/>
      <c r="O152" s="41"/>
      <c r="P152" s="41"/>
      <c r="Q152" s="41"/>
      <c r="R152" s="41"/>
      <c r="S152" s="41"/>
      <c r="T152" s="41"/>
    </row>
    <row r="153" spans="1:20" s="49" customFormat="1" ht="11.25" customHeight="1">
      <c r="A153" s="415"/>
      <c r="B153" s="415"/>
      <c r="C153" s="415"/>
      <c r="D153" s="415"/>
      <c r="E153" s="415"/>
      <c r="F153" s="415"/>
      <c r="G153" s="415"/>
      <c r="H153" s="415"/>
      <c r="I153" s="415"/>
      <c r="K153" s="41"/>
      <c r="L153" s="41"/>
      <c r="M153" s="41"/>
      <c r="N153" s="41"/>
      <c r="O153" s="41"/>
      <c r="P153" s="41"/>
      <c r="Q153" s="41"/>
      <c r="R153" s="41"/>
      <c r="S153" s="41"/>
      <c r="T153" s="41"/>
    </row>
    <row r="154" spans="1:20" s="49" customFormat="1" ht="62.25" customHeight="1">
      <c r="A154" s="415"/>
      <c r="B154" s="415"/>
      <c r="C154" s="415"/>
      <c r="D154" s="415"/>
      <c r="E154" s="415"/>
      <c r="F154" s="415"/>
      <c r="G154" s="415"/>
      <c r="H154" s="415"/>
      <c r="I154" s="415"/>
      <c r="K154" s="41"/>
      <c r="L154" s="41"/>
      <c r="M154" s="41"/>
      <c r="N154" s="41"/>
      <c r="O154" s="41"/>
      <c r="P154" s="41"/>
      <c r="Q154" s="41"/>
      <c r="R154" s="41"/>
      <c r="S154" s="41"/>
      <c r="T154" s="41"/>
    </row>
    <row r="155" spans="1:20" s="49" customFormat="1" ht="19.5" customHeight="1">
      <c r="A155" s="387"/>
      <c r="B155" s="387"/>
      <c r="C155" s="387"/>
      <c r="D155" s="387"/>
      <c r="E155" s="387"/>
      <c r="F155" s="387"/>
      <c r="G155" s="387"/>
      <c r="H155" s="387"/>
      <c r="I155" s="387"/>
      <c r="K155" s="41"/>
      <c r="L155" s="41"/>
      <c r="M155" s="41"/>
      <c r="N155" s="41"/>
      <c r="O155" s="41"/>
      <c r="P155" s="41"/>
      <c r="Q155" s="41"/>
      <c r="R155" s="41"/>
      <c r="S155" s="41"/>
      <c r="T155" s="41"/>
    </row>
    <row r="156" spans="1:20" s="49" customFormat="1" ht="21.75" customHeight="1">
      <c r="A156" s="386"/>
      <c r="B156" s="386"/>
      <c r="C156" s="386"/>
      <c r="D156" s="386"/>
      <c r="E156" s="386"/>
      <c r="F156" s="386"/>
      <c r="G156" s="386"/>
      <c r="H156" s="386"/>
      <c r="I156" s="386"/>
      <c r="K156" s="41"/>
      <c r="L156" s="41"/>
      <c r="M156" s="41"/>
      <c r="N156" s="41"/>
      <c r="O156" s="41"/>
      <c r="P156" s="41"/>
      <c r="Q156" s="41"/>
      <c r="R156" s="41"/>
      <c r="S156" s="41"/>
      <c r="T156" s="41"/>
    </row>
    <row r="157" spans="1:20" s="49" customFormat="1" ht="27.75" customHeight="1">
      <c r="A157" s="386"/>
      <c r="B157" s="386"/>
      <c r="C157" s="386"/>
      <c r="D157" s="386"/>
      <c r="E157" s="386"/>
      <c r="F157" s="386"/>
      <c r="G157" s="386"/>
      <c r="H157" s="386"/>
      <c r="I157" s="386"/>
      <c r="K157" s="41"/>
      <c r="L157" s="41"/>
      <c r="M157" s="41"/>
      <c r="N157" s="41"/>
      <c r="O157" s="41"/>
      <c r="P157" s="41"/>
      <c r="Q157" s="41"/>
      <c r="R157" s="41"/>
      <c r="S157" s="41"/>
      <c r="T157" s="41"/>
    </row>
    <row r="158" spans="1:20" s="49" customFormat="1" ht="12.75">
      <c r="A158" s="387"/>
      <c r="B158" s="387"/>
      <c r="C158" s="387"/>
      <c r="D158" s="387"/>
      <c r="E158" s="387"/>
      <c r="F158" s="387"/>
      <c r="G158" s="387"/>
      <c r="H158" s="387"/>
      <c r="I158" s="387"/>
      <c r="K158" s="41"/>
      <c r="L158" s="41"/>
      <c r="M158" s="41"/>
      <c r="N158" s="41"/>
      <c r="O158" s="41"/>
      <c r="P158" s="41"/>
      <c r="Q158" s="41"/>
      <c r="R158" s="41"/>
      <c r="S158" s="41"/>
      <c r="T158" s="41"/>
    </row>
    <row r="159" spans="1:20" s="49" customFormat="1" ht="12.75">
      <c r="A159" s="387"/>
      <c r="B159" s="387"/>
      <c r="C159" s="387"/>
      <c r="D159" s="387"/>
      <c r="E159" s="387"/>
      <c r="F159" s="387"/>
      <c r="G159" s="387"/>
      <c r="H159" s="387"/>
      <c r="I159" s="387"/>
      <c r="K159" s="41"/>
      <c r="L159" s="41"/>
      <c r="M159" s="41"/>
      <c r="N159" s="41"/>
      <c r="O159" s="41"/>
      <c r="P159" s="41"/>
      <c r="Q159" s="41"/>
      <c r="R159" s="41"/>
      <c r="S159" s="41"/>
      <c r="T159" s="41"/>
    </row>
    <row r="160" spans="1:20" s="49" customFormat="1" ht="12.75">
      <c r="A160" s="387"/>
      <c r="B160" s="387"/>
      <c r="C160" s="387"/>
      <c r="D160" s="387"/>
      <c r="E160" s="387"/>
      <c r="F160" s="387"/>
      <c r="G160" s="387"/>
      <c r="H160" s="387"/>
      <c r="I160" s="387"/>
      <c r="K160" s="41"/>
      <c r="L160" s="41"/>
      <c r="M160" s="41"/>
      <c r="N160" s="41"/>
      <c r="O160" s="41"/>
      <c r="P160" s="41"/>
      <c r="Q160" s="41"/>
      <c r="R160" s="41"/>
      <c r="S160" s="41"/>
      <c r="T160" s="41"/>
    </row>
    <row r="161" spans="1:20" s="49" customFormat="1" ht="27" hidden="1">
      <c r="A161" s="57"/>
      <c r="B161" s="230" t="s">
        <v>122</v>
      </c>
      <c r="C161" s="230" t="s">
        <v>123</v>
      </c>
      <c r="D161" s="230" t="s">
        <v>124</v>
      </c>
      <c r="E161" s="230" t="s">
        <v>125</v>
      </c>
      <c r="F161" s="230" t="s">
        <v>126</v>
      </c>
      <c r="G161" s="56"/>
      <c r="H161" s="56"/>
      <c r="I161" s="56"/>
      <c r="K161" s="41"/>
      <c r="L161" s="41"/>
      <c r="M161" s="41"/>
      <c r="N161" s="41"/>
      <c r="O161" s="41"/>
      <c r="P161" s="41"/>
      <c r="Q161" s="41"/>
      <c r="R161" s="41"/>
      <c r="S161" s="41"/>
      <c r="T161" s="41"/>
    </row>
    <row r="162" spans="1:20" hidden="1">
      <c r="B162" s="179">
        <v>1</v>
      </c>
      <c r="C162" s="53">
        <v>18850000</v>
      </c>
      <c r="D162" s="55">
        <v>18850000</v>
      </c>
      <c r="E162" s="55">
        <v>14137497</v>
      </c>
      <c r="F162" s="54">
        <v>11986997</v>
      </c>
      <c r="H162" s="234">
        <f>+C162-C9</f>
        <v>0</v>
      </c>
      <c r="I162" s="234">
        <f t="shared" ref="I162:K162" si="34">+D162-D9</f>
        <v>0</v>
      </c>
      <c r="J162" s="234">
        <f t="shared" si="34"/>
        <v>0</v>
      </c>
      <c r="K162" s="299">
        <f t="shared" si="34"/>
        <v>0</v>
      </c>
    </row>
    <row r="163" spans="1:20" hidden="1">
      <c r="B163" s="179">
        <v>4</v>
      </c>
      <c r="C163" s="53">
        <v>263415879</v>
      </c>
      <c r="D163" s="55">
        <v>189518323.25999999</v>
      </c>
      <c r="E163" s="55">
        <v>67766877.959999993</v>
      </c>
      <c r="F163" s="231">
        <v>67699340.959999993</v>
      </c>
      <c r="G163" s="235"/>
      <c r="H163" s="234">
        <f>+C163-C13</f>
        <v>0</v>
      </c>
      <c r="I163" s="234">
        <f t="shared" ref="I163:K163" si="35">+D163-D13</f>
        <v>0</v>
      </c>
      <c r="J163" s="234">
        <f t="shared" si="35"/>
        <v>0</v>
      </c>
      <c r="K163" s="299">
        <f t="shared" si="35"/>
        <v>0</v>
      </c>
    </row>
    <row r="164" spans="1:20" hidden="1">
      <c r="B164" s="179">
        <v>5</v>
      </c>
      <c r="C164" s="53">
        <v>17000000</v>
      </c>
      <c r="D164" s="231">
        <v>16944522.320000004</v>
      </c>
      <c r="E164" s="231">
        <v>14767794.340000002</v>
      </c>
      <c r="F164" s="231">
        <v>14693416.340000002</v>
      </c>
      <c r="G164" s="235"/>
      <c r="H164" s="234">
        <f>+C164-C22</f>
        <v>0</v>
      </c>
      <c r="I164" s="234">
        <f t="shared" ref="I164:K164" si="36">+D164-D22</f>
        <v>0</v>
      </c>
      <c r="J164" s="234">
        <f t="shared" si="36"/>
        <v>0</v>
      </c>
      <c r="K164" s="299">
        <f t="shared" si="36"/>
        <v>0</v>
      </c>
    </row>
    <row r="165" spans="1:20" hidden="1">
      <c r="B165" s="179">
        <v>6</v>
      </c>
      <c r="C165" s="53">
        <v>1613147226.9996631</v>
      </c>
      <c r="D165" s="55">
        <v>1544225880.1897206</v>
      </c>
      <c r="E165" s="55">
        <v>1306744931.6698031</v>
      </c>
      <c r="F165" s="54">
        <v>1213982211.3899362</v>
      </c>
      <c r="G165" s="179"/>
      <c r="H165" s="181">
        <f>+C165-C26</f>
        <v>0</v>
      </c>
      <c r="I165" s="181">
        <f t="shared" ref="I165:K165" si="37">+D165-D26</f>
        <v>0</v>
      </c>
      <c r="J165" s="181">
        <f t="shared" si="37"/>
        <v>0</v>
      </c>
      <c r="K165" s="182">
        <f t="shared" si="37"/>
        <v>0</v>
      </c>
    </row>
    <row r="166" spans="1:20" hidden="1">
      <c r="B166" s="179">
        <v>7</v>
      </c>
      <c r="C166" s="53">
        <v>108000000</v>
      </c>
      <c r="D166" s="53">
        <v>108000000</v>
      </c>
      <c r="E166" s="53">
        <v>93873895</v>
      </c>
      <c r="F166" s="53">
        <v>93873895</v>
      </c>
      <c r="G166" s="179"/>
      <c r="H166" s="181">
        <f>+C166-C34</f>
        <v>0</v>
      </c>
      <c r="I166" s="181">
        <f t="shared" ref="I166:K166" si="38">+D166-D34</f>
        <v>0</v>
      </c>
      <c r="J166" s="181">
        <f t="shared" si="38"/>
        <v>0</v>
      </c>
      <c r="K166" s="182">
        <f t="shared" si="38"/>
        <v>0</v>
      </c>
    </row>
    <row r="167" spans="1:20" hidden="1">
      <c r="B167" s="179">
        <v>8</v>
      </c>
      <c r="C167" s="53">
        <v>1985691204.7106087</v>
      </c>
      <c r="D167" s="55">
        <v>1415193431.0826709</v>
      </c>
      <c r="E167" s="55">
        <v>1216380120.7678854</v>
      </c>
      <c r="F167" s="54">
        <v>1212321399.6537683</v>
      </c>
      <c r="H167" s="234">
        <f>+C167-C37</f>
        <v>0</v>
      </c>
      <c r="I167" s="234">
        <f t="shared" ref="I167:K167" si="39">+D167-D37</f>
        <v>0</v>
      </c>
      <c r="J167" s="234">
        <f t="shared" si="39"/>
        <v>0</v>
      </c>
      <c r="K167" s="299">
        <f t="shared" si="39"/>
        <v>0</v>
      </c>
    </row>
    <row r="168" spans="1:20" hidden="1">
      <c r="B168" s="179">
        <v>9</v>
      </c>
      <c r="C168" s="53">
        <v>8461625</v>
      </c>
      <c r="D168" s="55">
        <v>7987463.04</v>
      </c>
      <c r="E168" s="55">
        <v>5006348.4400000004</v>
      </c>
      <c r="F168" s="54">
        <v>4993031.9000000004</v>
      </c>
      <c r="H168" s="234">
        <f>+C168-C42</f>
        <v>0</v>
      </c>
      <c r="I168" s="234">
        <f t="shared" ref="I168:K168" si="40">+D168-D42</f>
        <v>0</v>
      </c>
      <c r="J168" s="234">
        <f t="shared" si="40"/>
        <v>0</v>
      </c>
      <c r="K168" s="299">
        <f t="shared" si="40"/>
        <v>0</v>
      </c>
    </row>
    <row r="169" spans="1:20" hidden="1">
      <c r="B169" s="179">
        <v>10</v>
      </c>
      <c r="C169" s="53">
        <v>1912039131</v>
      </c>
      <c r="D169" s="55">
        <v>1823055149.9360001</v>
      </c>
      <c r="E169" s="55">
        <v>867575374.10599995</v>
      </c>
      <c r="F169" s="54">
        <v>867018989.44599998</v>
      </c>
      <c r="H169" s="234">
        <f>+C169-C44</f>
        <v>0</v>
      </c>
      <c r="I169" s="234">
        <f t="shared" ref="I169:K169" si="41">+D169-D44</f>
        <v>0</v>
      </c>
      <c r="J169" s="234">
        <f t="shared" si="41"/>
        <v>0</v>
      </c>
      <c r="K169" s="299">
        <f t="shared" si="41"/>
        <v>0</v>
      </c>
    </row>
    <row r="170" spans="1:20" hidden="1">
      <c r="B170" s="179">
        <v>11</v>
      </c>
      <c r="C170" s="53">
        <v>3058130084.0999999</v>
      </c>
      <c r="D170" s="55">
        <v>2869425897.7979999</v>
      </c>
      <c r="E170" s="55">
        <v>2343600665.2949991</v>
      </c>
      <c r="F170" s="54">
        <v>2241388876.0099993</v>
      </c>
      <c r="H170" s="234">
        <f>+C170-C50</f>
        <v>0</v>
      </c>
      <c r="I170" s="234">
        <f t="shared" ref="I170:K170" si="42">+D170-D50</f>
        <v>0</v>
      </c>
      <c r="J170" s="234">
        <f t="shared" si="42"/>
        <v>0</v>
      </c>
      <c r="K170" s="299">
        <f t="shared" si="42"/>
        <v>0</v>
      </c>
    </row>
    <row r="171" spans="1:20" hidden="1">
      <c r="B171" s="179">
        <v>12</v>
      </c>
      <c r="C171" s="53">
        <v>5127540016</v>
      </c>
      <c r="D171" s="55">
        <v>3895506445.9500003</v>
      </c>
      <c r="E171" s="55">
        <v>2833642055.5400009</v>
      </c>
      <c r="F171" s="54">
        <v>2827054738.6200008</v>
      </c>
      <c r="H171" s="234">
        <f>+C171-C58</f>
        <v>0</v>
      </c>
      <c r="I171" s="234">
        <f t="shared" ref="I171:K171" si="43">+D171-D58</f>
        <v>0</v>
      </c>
      <c r="J171" s="234">
        <f t="shared" si="43"/>
        <v>0</v>
      </c>
      <c r="K171" s="299">
        <f t="shared" si="43"/>
        <v>0</v>
      </c>
    </row>
    <row r="172" spans="1:20" hidden="1">
      <c r="B172" s="179">
        <v>13</v>
      </c>
      <c r="C172" s="53">
        <v>70200000</v>
      </c>
      <c r="D172" s="55">
        <v>70258201.239999995</v>
      </c>
      <c r="E172" s="55">
        <v>43970701.239999995</v>
      </c>
      <c r="F172" s="54">
        <v>43970701.239999995</v>
      </c>
      <c r="H172" s="234">
        <f>+C172-C74</f>
        <v>0</v>
      </c>
      <c r="I172" s="234">
        <f t="shared" ref="I172:K172" si="44">+D172-D74</f>
        <v>0</v>
      </c>
      <c r="J172" s="234">
        <f t="shared" si="44"/>
        <v>0</v>
      </c>
      <c r="K172" s="299">
        <f t="shared" si="44"/>
        <v>0</v>
      </c>
    </row>
    <row r="173" spans="1:20" hidden="1">
      <c r="B173" s="179">
        <v>14</v>
      </c>
      <c r="C173" s="53">
        <v>47221422.020000041</v>
      </c>
      <c r="D173" s="55">
        <v>43137069.419999994</v>
      </c>
      <c r="E173" s="55">
        <v>29175330.070000004</v>
      </c>
      <c r="F173" s="54">
        <v>29094620.380000006</v>
      </c>
      <c r="H173" s="234">
        <f>+C173-C78</f>
        <v>0</v>
      </c>
      <c r="I173" s="234">
        <f t="shared" ref="I173:K173" si="45">+D173-D78</f>
        <v>0</v>
      </c>
      <c r="J173" s="234">
        <f t="shared" si="45"/>
        <v>0</v>
      </c>
      <c r="K173" s="299">
        <f t="shared" si="45"/>
        <v>0</v>
      </c>
    </row>
    <row r="174" spans="1:20" hidden="1">
      <c r="B174" s="179">
        <v>15</v>
      </c>
      <c r="C174" s="53">
        <v>2891819990.1072927</v>
      </c>
      <c r="D174" s="55">
        <v>3240049062.831706</v>
      </c>
      <c r="E174" s="55">
        <v>2803309370.4508781</v>
      </c>
      <c r="F174" s="54">
        <v>2749665846.10886</v>
      </c>
      <c r="H174" s="234">
        <f>+C174-C81</f>
        <v>0</v>
      </c>
      <c r="I174" s="234">
        <f t="shared" ref="I174:K174" si="46">+D174-D81</f>
        <v>0</v>
      </c>
      <c r="J174" s="234">
        <f t="shared" si="46"/>
        <v>0</v>
      </c>
      <c r="K174" s="299">
        <f t="shared" si="46"/>
        <v>0</v>
      </c>
    </row>
    <row r="175" spans="1:20" hidden="1">
      <c r="B175" s="179">
        <v>16</v>
      </c>
      <c r="C175" s="53">
        <v>525200597.05000001</v>
      </c>
      <c r="D175" s="55">
        <v>367586623.29886347</v>
      </c>
      <c r="E175" s="55">
        <v>361642479.52481443</v>
      </c>
      <c r="F175" s="54">
        <v>325717350.29014248</v>
      </c>
      <c r="H175" s="234">
        <f>+C89-C175</f>
        <v>0</v>
      </c>
      <c r="I175" s="234">
        <f t="shared" ref="I175:K175" si="47">+D89-D175</f>
        <v>0</v>
      </c>
      <c r="J175" s="234">
        <f t="shared" si="47"/>
        <v>0</v>
      </c>
      <c r="K175" s="299">
        <f t="shared" si="47"/>
        <v>0</v>
      </c>
    </row>
    <row r="176" spans="1:20" hidden="1">
      <c r="B176" s="179">
        <v>17</v>
      </c>
      <c r="C176" s="53">
        <v>156111393.34</v>
      </c>
      <c r="D176" s="55">
        <v>156111393.31999996</v>
      </c>
      <c r="E176" s="55">
        <v>71652361.649999991</v>
      </c>
      <c r="F176" s="54">
        <v>69824668.780000016</v>
      </c>
      <c r="H176" s="234">
        <f>+C176-C95</f>
        <v>0</v>
      </c>
      <c r="I176" s="234">
        <f t="shared" ref="I176:K176" si="48">+D176-D95</f>
        <v>0</v>
      </c>
      <c r="J176" s="234">
        <f t="shared" si="48"/>
        <v>0</v>
      </c>
      <c r="K176" s="299">
        <f t="shared" si="48"/>
        <v>0</v>
      </c>
    </row>
    <row r="177" spans="2:11" hidden="1">
      <c r="B177" s="179">
        <v>18</v>
      </c>
      <c r="C177" s="53">
        <v>17390502.960000001</v>
      </c>
      <c r="D177" s="55">
        <v>21890601.630000047</v>
      </c>
      <c r="E177" s="55">
        <v>8880506.6799999978</v>
      </c>
      <c r="F177" s="54">
        <v>4868654.8100000164</v>
      </c>
      <c r="H177" s="234">
        <f>+C177-(C100+C133)</f>
        <v>-3.9999999105930328E-2</v>
      </c>
      <c r="I177" s="234">
        <f t="shared" ref="I177:K177" si="49">+D177-(D100+D133)</f>
        <v>4.4703483581542969E-8</v>
      </c>
      <c r="J177" s="234">
        <f t="shared" si="49"/>
        <v>0</v>
      </c>
      <c r="K177" s="299">
        <f t="shared" si="49"/>
        <v>1.5832483768463135E-8</v>
      </c>
    </row>
    <row r="178" spans="2:11" hidden="1">
      <c r="B178" s="179">
        <v>19</v>
      </c>
      <c r="C178" s="53">
        <v>600000</v>
      </c>
      <c r="D178" s="55">
        <v>600000</v>
      </c>
      <c r="E178" s="55">
        <v>600000</v>
      </c>
      <c r="F178" s="54">
        <v>487326.29</v>
      </c>
      <c r="H178" s="234">
        <f>+C178-C106</f>
        <v>0</v>
      </c>
      <c r="I178" s="234">
        <f t="shared" ref="I178:K178" si="50">+D178-D106</f>
        <v>0</v>
      </c>
      <c r="J178" s="234">
        <f t="shared" si="50"/>
        <v>0</v>
      </c>
      <c r="K178" s="299">
        <f t="shared" si="50"/>
        <v>0</v>
      </c>
    </row>
    <row r="179" spans="2:11" hidden="1">
      <c r="B179" s="179">
        <v>20</v>
      </c>
      <c r="C179" s="53">
        <v>5799139327.4999952</v>
      </c>
      <c r="D179" s="55">
        <v>40338568006.927048</v>
      </c>
      <c r="E179" s="55">
        <v>31702166268.588013</v>
      </c>
      <c r="F179" s="54">
        <v>31651685066.884018</v>
      </c>
      <c r="H179" s="234">
        <f>+C179-C108</f>
        <v>0</v>
      </c>
      <c r="I179" s="234">
        <f t="shared" ref="I179:K179" si="51">+D179-D108</f>
        <v>0</v>
      </c>
      <c r="J179" s="234">
        <f t="shared" si="51"/>
        <v>0</v>
      </c>
      <c r="K179" s="299">
        <f t="shared" si="51"/>
        <v>0</v>
      </c>
    </row>
    <row r="180" spans="2:11" hidden="1">
      <c r="B180" s="179">
        <v>21</v>
      </c>
      <c r="C180" s="53">
        <v>15079591</v>
      </c>
      <c r="D180" s="55">
        <v>15079591</v>
      </c>
      <c r="E180" s="55">
        <v>7440388.6699999999</v>
      </c>
      <c r="F180" s="54">
        <v>227284.38999999998</v>
      </c>
      <c r="H180" s="234">
        <f>+C180-C117</f>
        <v>0</v>
      </c>
      <c r="I180" s="234">
        <f t="shared" ref="I180:K180" si="52">+D180-D117</f>
        <v>0</v>
      </c>
      <c r="J180" s="234">
        <f t="shared" si="52"/>
        <v>0</v>
      </c>
      <c r="K180" s="299">
        <f t="shared" si="52"/>
        <v>0</v>
      </c>
    </row>
    <row r="181" spans="2:11" hidden="1">
      <c r="B181" s="179">
        <v>22</v>
      </c>
      <c r="C181" s="53">
        <v>19985200</v>
      </c>
      <c r="D181" s="55">
        <v>19985200</v>
      </c>
      <c r="E181" s="55">
        <v>18586584.939999998</v>
      </c>
      <c r="F181" s="54">
        <v>295483.32</v>
      </c>
      <c r="H181" s="234">
        <f>+C181-C119</f>
        <v>0</v>
      </c>
      <c r="I181" s="234">
        <f t="shared" ref="I181:K181" si="53">+D181-D119</f>
        <v>0</v>
      </c>
      <c r="J181" s="234">
        <f t="shared" si="53"/>
        <v>0</v>
      </c>
      <c r="K181" s="299">
        <f t="shared" si="53"/>
        <v>0</v>
      </c>
    </row>
    <row r="182" spans="2:11" hidden="1">
      <c r="B182" s="179">
        <v>35</v>
      </c>
      <c r="C182" s="53">
        <v>28790310</v>
      </c>
      <c r="D182" s="55">
        <v>28790310</v>
      </c>
      <c r="E182" s="55">
        <v>21242598</v>
      </c>
      <c r="F182" s="54">
        <v>12074246.179999998</v>
      </c>
      <c r="H182" s="234">
        <f>+C182-C123</f>
        <v>0</v>
      </c>
      <c r="I182" s="234">
        <f t="shared" ref="I182:K182" si="54">+D182-D123</f>
        <v>0</v>
      </c>
      <c r="J182" s="234">
        <f t="shared" si="54"/>
        <v>0</v>
      </c>
      <c r="K182" s="299">
        <f t="shared" si="54"/>
        <v>0</v>
      </c>
    </row>
    <row r="183" spans="2:11" hidden="1">
      <c r="B183" s="179">
        <v>38</v>
      </c>
      <c r="C183" s="53">
        <v>90000000</v>
      </c>
      <c r="D183" s="55">
        <v>90000000</v>
      </c>
      <c r="E183" s="55">
        <v>88000000</v>
      </c>
      <c r="F183" s="54">
        <v>88000000</v>
      </c>
      <c r="H183" s="234">
        <f>+C183-C126</f>
        <v>0</v>
      </c>
      <c r="I183" s="234">
        <f t="shared" ref="I183:K183" si="55">+D183-D126</f>
        <v>0</v>
      </c>
      <c r="J183" s="234">
        <f t="shared" si="55"/>
        <v>0</v>
      </c>
      <c r="K183" s="299">
        <f t="shared" si="55"/>
        <v>0</v>
      </c>
    </row>
    <row r="184" spans="2:11" hidden="1">
      <c r="B184" s="179">
        <v>40</v>
      </c>
      <c r="C184" s="53">
        <v>83414310</v>
      </c>
      <c r="D184" s="55">
        <v>83414310</v>
      </c>
      <c r="E184" s="55">
        <v>71113482.859999999</v>
      </c>
      <c r="F184" s="54">
        <v>71113482.859999999</v>
      </c>
      <c r="H184" s="234">
        <f>+C184-C128</f>
        <v>0</v>
      </c>
      <c r="I184" s="234">
        <f t="shared" ref="I184:K184" si="56">+D184-D128</f>
        <v>0</v>
      </c>
      <c r="J184" s="234">
        <f t="shared" si="56"/>
        <v>0</v>
      </c>
      <c r="K184" s="299">
        <f t="shared" si="56"/>
        <v>0</v>
      </c>
    </row>
    <row r="185" spans="2:11" hidden="1">
      <c r="B185" s="179">
        <v>45</v>
      </c>
      <c r="C185" s="53">
        <v>130000</v>
      </c>
      <c r="D185" s="55">
        <v>130000</v>
      </c>
      <c r="E185" s="55">
        <v>15000</v>
      </c>
      <c r="F185" s="54">
        <v>0</v>
      </c>
      <c r="H185" s="234">
        <f>+C185-C131</f>
        <v>0</v>
      </c>
      <c r="I185" s="234">
        <f t="shared" ref="I185:K185" si="57">+D185-D131</f>
        <v>0</v>
      </c>
      <c r="J185" s="234">
        <f t="shared" si="57"/>
        <v>0</v>
      </c>
      <c r="K185" s="299">
        <f t="shared" si="57"/>
        <v>0</v>
      </c>
    </row>
    <row r="186" spans="2:11" hidden="1">
      <c r="B186" s="179">
        <v>51</v>
      </c>
      <c r="C186" s="53">
        <v>209842669.99999982</v>
      </c>
      <c r="D186" s="55">
        <v>223114483</v>
      </c>
      <c r="E186" s="55">
        <v>172923248</v>
      </c>
      <c r="F186" s="54">
        <v>160327743</v>
      </c>
      <c r="H186" s="234">
        <f>+C186-C146</f>
        <v>0</v>
      </c>
      <c r="I186" s="234">
        <f t="shared" ref="I186:K186" si="58">+D186-D146</f>
        <v>0</v>
      </c>
      <c r="J186" s="234">
        <f t="shared" si="58"/>
        <v>0</v>
      </c>
      <c r="K186" s="299">
        <f t="shared" si="58"/>
        <v>0</v>
      </c>
    </row>
    <row r="187" spans="2:11" hidden="1">
      <c r="B187" s="179" t="s">
        <v>127</v>
      </c>
      <c r="C187" s="53">
        <v>24067200480.78756</v>
      </c>
      <c r="D187" s="55">
        <v>56587421966.244003</v>
      </c>
      <c r="E187" s="55">
        <v>44164213880.792397</v>
      </c>
      <c r="F187" s="54">
        <v>43762365370.852722</v>
      </c>
      <c r="H187" s="234">
        <f>+C187-C8</f>
        <v>217940593.95999527</v>
      </c>
      <c r="I187" s="234">
        <f t="shared" ref="I187:K187" si="59">+D187-D8</f>
        <v>231212406.96003723</v>
      </c>
      <c r="J187" s="234">
        <f t="shared" si="59"/>
        <v>178996690.78000641</v>
      </c>
      <c r="K187" s="299">
        <f t="shared" si="59"/>
        <v>162391333.91001129</v>
      </c>
    </row>
    <row r="188" spans="2:11" hidden="1"/>
  </sheetData>
  <mergeCells count="16">
    <mergeCell ref="A149:I154"/>
    <mergeCell ref="A1:B1"/>
    <mergeCell ref="A3:I3"/>
    <mergeCell ref="A4:A7"/>
    <mergeCell ref="B4:B7"/>
    <mergeCell ref="E4:F4"/>
    <mergeCell ref="H4:I5"/>
    <mergeCell ref="C5:C6"/>
    <mergeCell ref="D5:D6"/>
    <mergeCell ref="E5:E6"/>
    <mergeCell ref="A159:I159"/>
    <mergeCell ref="A160:I160"/>
    <mergeCell ref="A155:I155"/>
    <mergeCell ref="A157:I157"/>
    <mergeCell ref="A158:I158"/>
    <mergeCell ref="A156:I156"/>
  </mergeCells>
  <conditionalFormatting sqref="S8:T8">
    <cfRule type="cellIs" dxfId="70" priority="22" operator="greaterThan">
      <formula>0</formula>
    </cfRule>
    <cfRule type="cellIs" dxfId="69" priority="23" operator="greaterThan">
      <formula>1</formula>
    </cfRule>
  </conditionalFormatting>
  <conditionalFormatting sqref="P8:Q8">
    <cfRule type="cellIs" dxfId="68" priority="21" operator="greaterThan">
      <formula>0.1</formula>
    </cfRule>
  </conditionalFormatting>
  <conditionalFormatting sqref="S8:T8">
    <cfRule type="cellIs" dxfId="67" priority="19" operator="greaterThan">
      <formula>0.1</formula>
    </cfRule>
    <cfRule type="cellIs" dxfId="66" priority="20" operator="greaterThan">
      <formula>1</formula>
    </cfRule>
  </conditionalFormatting>
  <conditionalFormatting sqref="P8:Q8">
    <cfRule type="cellIs" dxfId="65" priority="17" operator="greaterThan">
      <formula>0.01</formula>
    </cfRule>
    <cfRule type="cellIs" dxfId="64" priority="18" operator="greaterThan">
      <formula>0.1</formula>
    </cfRule>
  </conditionalFormatting>
  <conditionalFormatting sqref="K8:L8">
    <cfRule type="expression" dxfId="63" priority="24">
      <formula>MATCH(K8,K$141:S$245,0)&gt;0</formula>
    </cfRule>
  </conditionalFormatting>
  <conditionalFormatting sqref="P9:Q148">
    <cfRule type="cellIs" dxfId="62" priority="13" operator="greaterThan">
      <formula>0.1</formula>
    </cfRule>
  </conditionalFormatting>
  <conditionalFormatting sqref="P9:Q148">
    <cfRule type="cellIs" dxfId="61" priority="9" operator="greaterThan">
      <formula>0.01</formula>
    </cfRule>
    <cfRule type="cellIs" dxfId="60" priority="10" operator="greaterThan">
      <formula>0.1</formula>
    </cfRule>
  </conditionalFormatting>
  <conditionalFormatting sqref="K9:L148">
    <cfRule type="expression" dxfId="59" priority="16">
      <formula>MATCH(K9,K$141:S$245,0)&gt;0</formula>
    </cfRule>
  </conditionalFormatting>
  <conditionalFormatting sqref="S9:S148">
    <cfRule type="cellIs" dxfId="58" priority="7" operator="greaterThan">
      <formula>0</formula>
    </cfRule>
    <cfRule type="cellIs" dxfId="57" priority="8" operator="greaterThan">
      <formula>1</formula>
    </cfRule>
  </conditionalFormatting>
  <conditionalFormatting sqref="S9:S148">
    <cfRule type="cellIs" dxfId="56" priority="5" operator="greaterThan">
      <formula>0.1</formula>
    </cfRule>
    <cfRule type="cellIs" dxfId="55" priority="6" operator="greaterThan">
      <formula>1</formula>
    </cfRule>
  </conditionalFormatting>
  <conditionalFormatting sqref="T9:T148">
    <cfRule type="cellIs" dxfId="54" priority="3" operator="greaterThan">
      <formula>0</formula>
    </cfRule>
    <cfRule type="cellIs" dxfId="53" priority="4" operator="greaterThan">
      <formula>1</formula>
    </cfRule>
  </conditionalFormatting>
  <conditionalFormatting sqref="T9:T148">
    <cfRule type="cellIs" dxfId="52" priority="1" operator="greaterThan">
      <formula>0.1</formula>
    </cfRule>
    <cfRule type="cellIs" dxfId="51" priority="2" operator="greaterThan">
      <formula>1</formula>
    </cfRule>
  </conditionalFormatting>
  <pageMargins left="0" right="0" top="0" bottom="0" header="0.31496062992125984" footer="0.39370078740157483"/>
  <pageSetup fitToHeight="10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6"/>
  <sheetViews>
    <sheetView showGridLines="0" zoomScale="130" zoomScaleNormal="130" workbookViewId="0">
      <selection sqref="A1:B1"/>
    </sheetView>
  </sheetViews>
  <sheetFormatPr baseColWidth="10" defaultColWidth="11.42578125" defaultRowHeight="12"/>
  <cols>
    <col min="1" max="1" width="4.7109375" style="18" customWidth="1"/>
    <col min="2" max="2" width="51.7109375" style="1" customWidth="1"/>
    <col min="3" max="3" width="13.7109375" style="3" customWidth="1"/>
    <col min="4" max="6" width="13.7109375" style="1" customWidth="1"/>
    <col min="7" max="7" width="0.85546875" style="4" customWidth="1"/>
    <col min="8" max="8" width="8.140625" style="1" customWidth="1"/>
    <col min="9" max="9" width="10.42578125" style="1" customWidth="1"/>
    <col min="10" max="10" width="4" style="1" bestFit="1" customWidth="1"/>
    <col min="11" max="12" width="4.28515625" style="1" hidden="1" customWidth="1"/>
    <col min="13" max="14" width="3.140625" style="1" hidden="1" customWidth="1"/>
    <col min="15" max="15" width="1" style="1" hidden="1" customWidth="1"/>
    <col min="16" max="17" width="3.140625" style="1" hidden="1" customWidth="1"/>
    <col min="18" max="18" width="1" style="1" hidden="1" customWidth="1"/>
    <col min="19" max="20" width="11.42578125" style="1" hidden="1" customWidth="1"/>
    <col min="21" max="16384" width="11.42578125" style="1"/>
  </cols>
  <sheetData>
    <row r="1" spans="1:20" s="19" customFormat="1" ht="42" customHeight="1">
      <c r="A1" s="396" t="s">
        <v>0</v>
      </c>
      <c r="B1" s="396"/>
      <c r="C1" s="20" t="s">
        <v>19</v>
      </c>
      <c r="D1" s="20"/>
      <c r="G1" s="28"/>
    </row>
    <row r="2" spans="1:20" ht="13.5" customHeight="1">
      <c r="C2" s="1"/>
    </row>
    <row r="3" spans="1:20" s="27" customFormat="1" ht="57.75" customHeight="1">
      <c r="A3" s="389" t="s">
        <v>240</v>
      </c>
      <c r="B3" s="389"/>
      <c r="C3" s="389"/>
      <c r="D3" s="389"/>
      <c r="E3" s="389"/>
      <c r="F3" s="389"/>
      <c r="G3" s="389"/>
      <c r="H3" s="389"/>
      <c r="I3" s="389"/>
    </row>
    <row r="4" spans="1:20" ht="12.75" customHeight="1">
      <c r="A4" s="390" t="s">
        <v>6</v>
      </c>
      <c r="B4" s="392" t="s">
        <v>12</v>
      </c>
      <c r="C4" s="12"/>
      <c r="D4" s="12"/>
      <c r="E4" s="394" t="s">
        <v>1</v>
      </c>
      <c r="F4" s="394"/>
      <c r="G4" s="11"/>
      <c r="H4" s="392" t="s">
        <v>5</v>
      </c>
      <c r="I4" s="392"/>
    </row>
    <row r="5" spans="1:20" ht="12.75" customHeight="1">
      <c r="A5" s="390"/>
      <c r="B5" s="392"/>
      <c r="C5" s="395" t="s">
        <v>2</v>
      </c>
      <c r="D5" s="395" t="s">
        <v>211</v>
      </c>
      <c r="E5" s="395" t="s">
        <v>4</v>
      </c>
      <c r="F5" s="21" t="s">
        <v>13</v>
      </c>
      <c r="G5" s="39"/>
      <c r="H5" s="393"/>
      <c r="I5" s="393"/>
    </row>
    <row r="6" spans="1:20" ht="18" customHeight="1">
      <c r="A6" s="390"/>
      <c r="B6" s="392"/>
      <c r="C6" s="395"/>
      <c r="D6" s="395"/>
      <c r="E6" s="395"/>
      <c r="F6" s="38" t="s">
        <v>20</v>
      </c>
      <c r="G6" s="38"/>
      <c r="H6" s="39" t="s">
        <v>3</v>
      </c>
      <c r="I6" s="39" t="s">
        <v>7</v>
      </c>
    </row>
    <row r="7" spans="1:20" ht="12.75" customHeight="1">
      <c r="A7" s="391"/>
      <c r="B7" s="393"/>
      <c r="C7" s="14" t="s">
        <v>8</v>
      </c>
      <c r="D7" s="14" t="s">
        <v>9</v>
      </c>
      <c r="E7" s="14" t="s">
        <v>10</v>
      </c>
      <c r="F7" s="14" t="s">
        <v>11</v>
      </c>
      <c r="G7" s="14"/>
      <c r="H7" s="14" t="s">
        <v>17</v>
      </c>
      <c r="I7" s="14" t="s">
        <v>18</v>
      </c>
    </row>
    <row r="8" spans="1:20" s="2" customFormat="1" ht="11.25" customHeight="1">
      <c r="A8" s="48" t="s">
        <v>239</v>
      </c>
      <c r="B8" s="5"/>
      <c r="C8" s="47">
        <v>52110473838.352699</v>
      </c>
      <c r="D8" s="47">
        <v>50865523149.361298</v>
      </c>
      <c r="E8" s="47">
        <v>35268221422.5774</v>
      </c>
      <c r="F8" s="47">
        <f>+F9+F11+F13+F18+F30+F32+F34+F44+F46+F49</f>
        <v>34828742396.019493</v>
      </c>
      <c r="G8" s="6"/>
      <c r="H8" s="45">
        <f t="shared" ref="H8:H50" si="0">(F8/D8)*100</f>
        <v>68.472199320055211</v>
      </c>
      <c r="I8" s="45">
        <f t="shared" ref="I8:I50" si="1">(+F8/E8)*100</f>
        <v>98.753895124757932</v>
      </c>
      <c r="K8" s="300">
        <f>IFERROR(F8/D8*100,"n.a.")</f>
        <v>68.472199320055211</v>
      </c>
      <c r="L8" s="300">
        <f>IFERROR(F8/E8*100,"n.a.")</f>
        <v>98.753895124757932</v>
      </c>
      <c r="M8" s="300" t="str">
        <f>IF(K8=H8,"si","no")</f>
        <v>si</v>
      </c>
      <c r="N8" s="300" t="str">
        <f>IF(L8=I8,"si","no")</f>
        <v>si</v>
      </c>
      <c r="O8" s="300"/>
      <c r="P8" s="301">
        <f>((F8/D8)*100)-H8</f>
        <v>0</v>
      </c>
      <c r="Q8" s="301">
        <f>((F8/E8)*100)-I8</f>
        <v>0</v>
      </c>
      <c r="R8" s="302"/>
      <c r="S8" s="113">
        <f>+E8-D8</f>
        <v>-15597301726.783897</v>
      </c>
      <c r="T8" s="113">
        <f>F8-E8</f>
        <v>-439479026.5579071</v>
      </c>
    </row>
    <row r="9" spans="1:20" s="2" customFormat="1">
      <c r="A9" s="418" t="s">
        <v>238</v>
      </c>
      <c r="B9" s="418"/>
      <c r="C9" s="357">
        <v>150946296</v>
      </c>
      <c r="D9" s="357">
        <v>157487539.78999999</v>
      </c>
      <c r="E9" s="357">
        <v>96799159.969999984</v>
      </c>
      <c r="F9" s="357">
        <f>+F10</f>
        <v>96799159.969999984</v>
      </c>
      <c r="G9" s="352"/>
      <c r="H9" s="353">
        <f t="shared" si="0"/>
        <v>61.464646726385944</v>
      </c>
      <c r="I9" s="353">
        <f t="shared" si="1"/>
        <v>100</v>
      </c>
      <c r="K9" s="300">
        <f t="shared" ref="K9:K50" si="2">IFERROR(F9/D9*100,"n.a.")</f>
        <v>61.464646726385944</v>
      </c>
      <c r="L9" s="300">
        <f t="shared" ref="L9:L50" si="3">IFERROR(F9/E9*100,"n.a.")</f>
        <v>100</v>
      </c>
      <c r="M9" s="300" t="str">
        <f t="shared" ref="M9:M50" si="4">IF(K9=H9,"si","no")</f>
        <v>si</v>
      </c>
      <c r="N9" s="300" t="str">
        <f t="shared" ref="N9:N50" si="5">IF(L9=I9,"si","no")</f>
        <v>si</v>
      </c>
      <c r="O9" s="300"/>
      <c r="P9" s="301">
        <f t="shared" ref="P9:P50" si="6">((F9/D9)*100)-H9</f>
        <v>0</v>
      </c>
      <c r="Q9" s="301">
        <f t="shared" ref="Q9:Q50" si="7">((F9/E9)*100)-I9</f>
        <v>0</v>
      </c>
      <c r="R9" s="302"/>
      <c r="S9" s="113">
        <f t="shared" ref="S9:S50" si="8">+E9-D9</f>
        <v>-60688379.820000008</v>
      </c>
      <c r="T9" s="113">
        <f t="shared" ref="T9:T50" si="9">F9-E9</f>
        <v>0</v>
      </c>
    </row>
    <row r="10" spans="1:20" s="2" customFormat="1">
      <c r="A10" s="307"/>
      <c r="B10" s="307" t="s">
        <v>237</v>
      </c>
      <c r="C10" s="308">
        <v>150946296</v>
      </c>
      <c r="D10" s="308">
        <v>157487539.78999999</v>
      </c>
      <c r="E10" s="308">
        <v>96799159.969999984</v>
      </c>
      <c r="F10" s="308">
        <v>96799159.969999984</v>
      </c>
      <c r="G10" s="6"/>
      <c r="H10" s="44">
        <f t="shared" si="0"/>
        <v>61.464646726385944</v>
      </c>
      <c r="I10" s="44">
        <f t="shared" si="1"/>
        <v>100</v>
      </c>
      <c r="K10" s="300">
        <f t="shared" si="2"/>
        <v>61.464646726385944</v>
      </c>
      <c r="L10" s="300">
        <f t="shared" si="3"/>
        <v>100</v>
      </c>
      <c r="M10" s="300" t="str">
        <f t="shared" si="4"/>
        <v>si</v>
      </c>
      <c r="N10" s="300" t="str">
        <f t="shared" si="5"/>
        <v>si</v>
      </c>
      <c r="O10" s="300"/>
      <c r="P10" s="301">
        <f t="shared" si="6"/>
        <v>0</v>
      </c>
      <c r="Q10" s="301">
        <f t="shared" si="7"/>
        <v>0</v>
      </c>
      <c r="R10" s="302"/>
      <c r="S10" s="113">
        <f t="shared" si="8"/>
        <v>-60688379.820000008</v>
      </c>
      <c r="T10" s="113">
        <f t="shared" si="9"/>
        <v>0</v>
      </c>
    </row>
    <row r="11" spans="1:20" s="2" customFormat="1">
      <c r="A11" s="418" t="s">
        <v>236</v>
      </c>
      <c r="B11" s="418"/>
      <c r="C11" s="357">
        <v>225700000</v>
      </c>
      <c r="D11" s="357">
        <v>318836886.97000003</v>
      </c>
      <c r="E11" s="357">
        <v>270812343.82999998</v>
      </c>
      <c r="F11" s="357">
        <f>+F12</f>
        <v>258507118.46999997</v>
      </c>
      <c r="G11" s="352"/>
      <c r="H11" s="353">
        <f t="shared" si="0"/>
        <v>81.078171640260493</v>
      </c>
      <c r="I11" s="353">
        <f t="shared" si="1"/>
        <v>95.456180030063734</v>
      </c>
      <c r="K11" s="300">
        <f t="shared" si="2"/>
        <v>81.078171640260493</v>
      </c>
      <c r="L11" s="300">
        <f t="shared" si="3"/>
        <v>95.456180030063734</v>
      </c>
      <c r="M11" s="300" t="str">
        <f t="shared" si="4"/>
        <v>si</v>
      </c>
      <c r="N11" s="300" t="str">
        <f t="shared" si="5"/>
        <v>si</v>
      </c>
      <c r="O11" s="300"/>
      <c r="P11" s="301">
        <f t="shared" si="6"/>
        <v>0</v>
      </c>
      <c r="Q11" s="301">
        <f t="shared" si="7"/>
        <v>0</v>
      </c>
      <c r="R11" s="302"/>
      <c r="S11" s="113">
        <f t="shared" si="8"/>
        <v>-48024543.140000045</v>
      </c>
      <c r="T11" s="113">
        <f t="shared" si="9"/>
        <v>-12305225.360000014</v>
      </c>
    </row>
    <row r="12" spans="1:20" s="2" customFormat="1">
      <c r="A12" s="309"/>
      <c r="B12" s="310" t="s">
        <v>235</v>
      </c>
      <c r="C12" s="308">
        <v>225700000</v>
      </c>
      <c r="D12" s="308">
        <v>318836886.97000003</v>
      </c>
      <c r="E12" s="308">
        <v>270812343.82999998</v>
      </c>
      <c r="F12" s="308">
        <v>258507118.46999997</v>
      </c>
      <c r="G12" s="6"/>
      <c r="H12" s="44">
        <f t="shared" si="0"/>
        <v>81.078171640260493</v>
      </c>
      <c r="I12" s="44">
        <f t="shared" si="1"/>
        <v>95.456180030063734</v>
      </c>
      <c r="K12" s="300">
        <f t="shared" si="2"/>
        <v>81.078171640260493</v>
      </c>
      <c r="L12" s="300">
        <f t="shared" si="3"/>
        <v>95.456180030063734</v>
      </c>
      <c r="M12" s="300" t="str">
        <f t="shared" si="4"/>
        <v>si</v>
      </c>
      <c r="N12" s="300" t="str">
        <f t="shared" si="5"/>
        <v>si</v>
      </c>
      <c r="O12" s="300"/>
      <c r="P12" s="301">
        <f t="shared" si="6"/>
        <v>0</v>
      </c>
      <c r="Q12" s="301">
        <f t="shared" si="7"/>
        <v>0</v>
      </c>
      <c r="R12" s="302"/>
      <c r="S12" s="113">
        <f t="shared" si="8"/>
        <v>-48024543.140000045</v>
      </c>
      <c r="T12" s="113">
        <f t="shared" si="9"/>
        <v>-12305225.360000014</v>
      </c>
    </row>
    <row r="13" spans="1:20" s="2" customFormat="1">
      <c r="A13" s="418" t="s">
        <v>234</v>
      </c>
      <c r="B13" s="418"/>
      <c r="C13" s="357">
        <v>1800472652.8000004</v>
      </c>
      <c r="D13" s="357">
        <v>1461546413.5681505</v>
      </c>
      <c r="E13" s="357">
        <v>1236707168.731735</v>
      </c>
      <c r="F13" s="357">
        <f>SUM(F14:F17)</f>
        <v>1188406384.8919129</v>
      </c>
      <c r="G13" s="352"/>
      <c r="H13" s="353">
        <f t="shared" si="0"/>
        <v>81.311573403310106</v>
      </c>
      <c r="I13" s="353">
        <f t="shared" si="1"/>
        <v>96.094404151521545</v>
      </c>
      <c r="K13" s="300">
        <f t="shared" si="2"/>
        <v>81.311573403310106</v>
      </c>
      <c r="L13" s="300">
        <f t="shared" si="3"/>
        <v>96.094404151521545</v>
      </c>
      <c r="M13" s="300" t="str">
        <f t="shared" si="4"/>
        <v>si</v>
      </c>
      <c r="N13" s="300" t="str">
        <f t="shared" si="5"/>
        <v>si</v>
      </c>
      <c r="O13" s="300"/>
      <c r="P13" s="301">
        <f t="shared" si="6"/>
        <v>0</v>
      </c>
      <c r="Q13" s="301">
        <f t="shared" si="7"/>
        <v>0</v>
      </c>
      <c r="R13" s="302"/>
      <c r="S13" s="113">
        <f t="shared" si="8"/>
        <v>-224839244.83641553</v>
      </c>
      <c r="T13" s="113">
        <f t="shared" si="9"/>
        <v>-48300783.839822054</v>
      </c>
    </row>
    <row r="14" spans="1:20" s="2" customFormat="1">
      <c r="A14" s="309"/>
      <c r="B14" s="310" t="s">
        <v>233</v>
      </c>
      <c r="C14" s="308">
        <v>10000000</v>
      </c>
      <c r="D14" s="308">
        <v>1608464.29</v>
      </c>
      <c r="E14" s="308">
        <v>1608464.29</v>
      </c>
      <c r="F14" s="308">
        <v>1608464.29</v>
      </c>
      <c r="G14" s="6"/>
      <c r="H14" s="44">
        <f t="shared" si="0"/>
        <v>100</v>
      </c>
      <c r="I14" s="44">
        <f t="shared" si="1"/>
        <v>100</v>
      </c>
      <c r="K14" s="300">
        <f t="shared" si="2"/>
        <v>100</v>
      </c>
      <c r="L14" s="300">
        <f t="shared" si="3"/>
        <v>100</v>
      </c>
      <c r="M14" s="300" t="str">
        <f t="shared" si="4"/>
        <v>si</v>
      </c>
      <c r="N14" s="300" t="str">
        <f t="shared" si="5"/>
        <v>si</v>
      </c>
      <c r="O14" s="300"/>
      <c r="P14" s="301">
        <f t="shared" si="6"/>
        <v>0</v>
      </c>
      <c r="Q14" s="301">
        <f t="shared" si="7"/>
        <v>0</v>
      </c>
      <c r="R14" s="302"/>
      <c r="S14" s="113">
        <f t="shared" si="8"/>
        <v>0</v>
      </c>
      <c r="T14" s="113">
        <f t="shared" si="9"/>
        <v>0</v>
      </c>
    </row>
    <row r="15" spans="1:20" s="2" customFormat="1">
      <c r="A15" s="309"/>
      <c r="B15" s="310" t="s">
        <v>75</v>
      </c>
      <c r="C15" s="308">
        <v>338662944</v>
      </c>
      <c r="D15" s="308">
        <v>179196610.21000001</v>
      </c>
      <c r="E15" s="308">
        <v>153472705.69</v>
      </c>
      <c r="F15" s="308">
        <v>153471737.60999998</v>
      </c>
      <c r="G15" s="6"/>
      <c r="H15" s="44">
        <f t="shared" si="0"/>
        <v>85.644330788482478</v>
      </c>
      <c r="I15" s="44">
        <f t="shared" si="1"/>
        <v>99.999369216828711</v>
      </c>
      <c r="K15" s="300">
        <f t="shared" si="2"/>
        <v>85.644330788482478</v>
      </c>
      <c r="L15" s="300">
        <f t="shared" si="3"/>
        <v>99.999369216828711</v>
      </c>
      <c r="M15" s="300" t="str">
        <f t="shared" si="4"/>
        <v>si</v>
      </c>
      <c r="N15" s="300" t="str">
        <f t="shared" si="5"/>
        <v>si</v>
      </c>
      <c r="O15" s="300"/>
      <c r="P15" s="301">
        <f t="shared" si="6"/>
        <v>0</v>
      </c>
      <c r="Q15" s="301">
        <f t="shared" si="7"/>
        <v>0</v>
      </c>
      <c r="R15" s="302"/>
      <c r="S15" s="113">
        <f t="shared" si="8"/>
        <v>-25723904.520000011</v>
      </c>
      <c r="T15" s="113">
        <f t="shared" si="9"/>
        <v>-968.08000001311302</v>
      </c>
    </row>
    <row r="16" spans="1:20" s="2" customFormat="1">
      <c r="A16" s="309"/>
      <c r="B16" s="310" t="s">
        <v>76</v>
      </c>
      <c r="C16" s="308">
        <v>1185681213.0000005</v>
      </c>
      <c r="D16" s="308">
        <v>1023424213.7491509</v>
      </c>
      <c r="E16" s="308">
        <v>827333239.0117352</v>
      </c>
      <c r="F16" s="308">
        <v>779033743.451913</v>
      </c>
      <c r="G16" s="6"/>
      <c r="H16" s="44">
        <f t="shared" si="0"/>
        <v>76.120315797302425</v>
      </c>
      <c r="I16" s="44">
        <f t="shared" si="1"/>
        <v>94.162026462575483</v>
      </c>
      <c r="K16" s="300">
        <f t="shared" si="2"/>
        <v>76.120315797302425</v>
      </c>
      <c r="L16" s="300">
        <f t="shared" si="3"/>
        <v>94.162026462575483</v>
      </c>
      <c r="M16" s="300" t="str">
        <f t="shared" si="4"/>
        <v>si</v>
      </c>
      <c r="N16" s="300" t="str">
        <f t="shared" si="5"/>
        <v>si</v>
      </c>
      <c r="O16" s="300"/>
      <c r="P16" s="301">
        <f t="shared" si="6"/>
        <v>0</v>
      </c>
      <c r="Q16" s="301">
        <f t="shared" si="7"/>
        <v>0</v>
      </c>
      <c r="R16" s="302"/>
      <c r="S16" s="113">
        <f t="shared" si="8"/>
        <v>-196090974.73741567</v>
      </c>
      <c r="T16" s="113">
        <f t="shared" si="9"/>
        <v>-48299495.559822202</v>
      </c>
    </row>
    <row r="17" spans="1:20" s="2" customFormat="1">
      <c r="A17" s="309"/>
      <c r="B17" s="310" t="s">
        <v>232</v>
      </c>
      <c r="C17" s="308">
        <v>266128495.80000001</v>
      </c>
      <c r="D17" s="308">
        <v>257317125.31899986</v>
      </c>
      <c r="E17" s="308">
        <v>254292759.73999986</v>
      </c>
      <c r="F17" s="308">
        <v>254292439.53999987</v>
      </c>
      <c r="G17" s="6"/>
      <c r="H17" s="44">
        <f t="shared" si="0"/>
        <v>98.824529935483213</v>
      </c>
      <c r="I17" s="44">
        <f t="shared" si="1"/>
        <v>99.999874082140465</v>
      </c>
      <c r="K17" s="300">
        <f t="shared" si="2"/>
        <v>98.824529935483213</v>
      </c>
      <c r="L17" s="300">
        <f t="shared" si="3"/>
        <v>99.999874082140465</v>
      </c>
      <c r="M17" s="300" t="str">
        <f t="shared" si="4"/>
        <v>si</v>
      </c>
      <c r="N17" s="300" t="str">
        <f t="shared" si="5"/>
        <v>si</v>
      </c>
      <c r="O17" s="300"/>
      <c r="P17" s="301">
        <f t="shared" si="6"/>
        <v>0</v>
      </c>
      <c r="Q17" s="301">
        <f t="shared" si="7"/>
        <v>0</v>
      </c>
      <c r="R17" s="302"/>
      <c r="S17" s="113">
        <f t="shared" si="8"/>
        <v>-3024365.5789999962</v>
      </c>
      <c r="T17" s="113">
        <f t="shared" si="9"/>
        <v>-320.19999998807907</v>
      </c>
    </row>
    <row r="18" spans="1:20" s="2" customFormat="1">
      <c r="A18" s="418" t="s">
        <v>231</v>
      </c>
      <c r="B18" s="418"/>
      <c r="C18" s="357">
        <v>6381617455.3000011</v>
      </c>
      <c r="D18" s="357">
        <v>5381974480.861599</v>
      </c>
      <c r="E18" s="357">
        <v>4045675039.1425004</v>
      </c>
      <c r="F18" s="357">
        <f>SUM(F19:F29)</f>
        <v>3711847527.0665002</v>
      </c>
      <c r="G18" s="352"/>
      <c r="H18" s="353">
        <f t="shared" si="0"/>
        <v>68.968136884816133</v>
      </c>
      <c r="I18" s="353">
        <f t="shared" si="1"/>
        <v>91.748533709549832</v>
      </c>
      <c r="K18" s="300">
        <f t="shared" si="2"/>
        <v>68.968136884816133</v>
      </c>
      <c r="L18" s="300">
        <f t="shared" si="3"/>
        <v>91.748533709549832</v>
      </c>
      <c r="M18" s="300" t="str">
        <f t="shared" si="4"/>
        <v>si</v>
      </c>
      <c r="N18" s="300" t="str">
        <f t="shared" si="5"/>
        <v>si</v>
      </c>
      <c r="O18" s="300"/>
      <c r="P18" s="301">
        <f t="shared" si="6"/>
        <v>0</v>
      </c>
      <c r="Q18" s="301">
        <f t="shared" si="7"/>
        <v>0</v>
      </c>
      <c r="R18" s="302"/>
      <c r="S18" s="113">
        <f t="shared" si="8"/>
        <v>-1336299441.7190986</v>
      </c>
      <c r="T18" s="113">
        <f t="shared" si="9"/>
        <v>-333827512.07600021</v>
      </c>
    </row>
    <row r="19" spans="1:20" s="2" customFormat="1">
      <c r="A19" s="311"/>
      <c r="B19" s="310" t="s">
        <v>230</v>
      </c>
      <c r="C19" s="308">
        <v>540824515</v>
      </c>
      <c r="D19" s="308">
        <v>524071591.81000006</v>
      </c>
      <c r="E19" s="308">
        <v>325160471.50999999</v>
      </c>
      <c r="F19" s="308">
        <v>312192137.15999997</v>
      </c>
      <c r="G19" s="6"/>
      <c r="H19" s="44">
        <f t="shared" si="0"/>
        <v>59.570513273152933</v>
      </c>
      <c r="I19" s="44">
        <f t="shared" si="1"/>
        <v>96.011712527732257</v>
      </c>
      <c r="K19" s="300">
        <f t="shared" si="2"/>
        <v>59.570513273152933</v>
      </c>
      <c r="L19" s="300">
        <f t="shared" si="3"/>
        <v>96.011712527732257</v>
      </c>
      <c r="M19" s="300" t="str">
        <f t="shared" si="4"/>
        <v>si</v>
      </c>
      <c r="N19" s="300" t="str">
        <f t="shared" si="5"/>
        <v>si</v>
      </c>
      <c r="O19" s="300"/>
      <c r="P19" s="301">
        <f t="shared" si="6"/>
        <v>0</v>
      </c>
      <c r="Q19" s="301">
        <f t="shared" si="7"/>
        <v>0</v>
      </c>
      <c r="R19" s="302"/>
      <c r="S19" s="113">
        <f t="shared" si="8"/>
        <v>-198911120.30000007</v>
      </c>
      <c r="T19" s="113">
        <f t="shared" si="9"/>
        <v>-12968334.350000024</v>
      </c>
    </row>
    <row r="20" spans="1:20" s="2" customFormat="1">
      <c r="A20" s="311"/>
      <c r="B20" s="310" t="s">
        <v>229</v>
      </c>
      <c r="C20" s="308">
        <v>49360919</v>
      </c>
      <c r="D20" s="308">
        <v>68260381.840000004</v>
      </c>
      <c r="E20" s="308">
        <v>29840303.660000011</v>
      </c>
      <c r="F20" s="308">
        <v>29661858.700000003</v>
      </c>
      <c r="G20" s="6"/>
      <c r="H20" s="44">
        <f t="shared" si="0"/>
        <v>43.453988829898989</v>
      </c>
      <c r="I20" s="44">
        <f t="shared" si="1"/>
        <v>99.402000187286262</v>
      </c>
      <c r="K20" s="300">
        <f t="shared" si="2"/>
        <v>43.453988829898989</v>
      </c>
      <c r="L20" s="300">
        <f t="shared" si="3"/>
        <v>99.402000187286262</v>
      </c>
      <c r="M20" s="300" t="str">
        <f t="shared" si="4"/>
        <v>si</v>
      </c>
      <c r="N20" s="300" t="str">
        <f t="shared" si="5"/>
        <v>si</v>
      </c>
      <c r="O20" s="300"/>
      <c r="P20" s="301">
        <f t="shared" si="6"/>
        <v>0</v>
      </c>
      <c r="Q20" s="301">
        <f t="shared" si="7"/>
        <v>0</v>
      </c>
      <c r="R20" s="302"/>
      <c r="S20" s="113">
        <f t="shared" si="8"/>
        <v>-38420078.179999992</v>
      </c>
      <c r="T20" s="113">
        <f t="shared" si="9"/>
        <v>-178444.96000000834</v>
      </c>
    </row>
    <row r="21" spans="1:20" s="2" customFormat="1">
      <c r="A21" s="311"/>
      <c r="B21" s="310" t="s">
        <v>176</v>
      </c>
      <c r="C21" s="308">
        <v>423266489</v>
      </c>
      <c r="D21" s="308">
        <v>359153708.52999985</v>
      </c>
      <c r="E21" s="308">
        <v>225389179.15000004</v>
      </c>
      <c r="F21" s="308">
        <v>221639933.17000005</v>
      </c>
      <c r="G21" s="6"/>
      <c r="H21" s="44">
        <f t="shared" si="0"/>
        <v>61.711720610421217</v>
      </c>
      <c r="I21" s="44">
        <f t="shared" si="1"/>
        <v>98.336545705459628</v>
      </c>
      <c r="K21" s="300">
        <f t="shared" si="2"/>
        <v>61.711720610421217</v>
      </c>
      <c r="L21" s="300">
        <f t="shared" si="3"/>
        <v>98.336545705459628</v>
      </c>
      <c r="M21" s="300" t="str">
        <f t="shared" si="4"/>
        <v>si</v>
      </c>
      <c r="N21" s="300" t="str">
        <f t="shared" si="5"/>
        <v>si</v>
      </c>
      <c r="O21" s="300"/>
      <c r="P21" s="301">
        <f t="shared" si="6"/>
        <v>0</v>
      </c>
      <c r="Q21" s="301">
        <f t="shared" si="7"/>
        <v>0</v>
      </c>
      <c r="R21" s="302"/>
      <c r="S21" s="113">
        <f t="shared" si="8"/>
        <v>-133764529.37999982</v>
      </c>
      <c r="T21" s="113">
        <f t="shared" si="9"/>
        <v>-3749245.9799999893</v>
      </c>
    </row>
    <row r="22" spans="1:20" s="2" customFormat="1">
      <c r="A22" s="311"/>
      <c r="B22" s="310" t="s">
        <v>228</v>
      </c>
      <c r="C22" s="308">
        <v>93634619.75999999</v>
      </c>
      <c r="D22" s="308">
        <v>95735269.466100037</v>
      </c>
      <c r="E22" s="308">
        <v>50968145.665799998</v>
      </c>
      <c r="F22" s="308">
        <v>50120654.759999998</v>
      </c>
      <c r="G22" s="6"/>
      <c r="H22" s="44">
        <f t="shared" si="0"/>
        <v>52.353385580376695</v>
      </c>
      <c r="I22" s="44">
        <f t="shared" si="1"/>
        <v>98.337214558761801</v>
      </c>
      <c r="K22" s="300">
        <f t="shared" si="2"/>
        <v>52.353385580376695</v>
      </c>
      <c r="L22" s="300">
        <f t="shared" si="3"/>
        <v>98.337214558761801</v>
      </c>
      <c r="M22" s="300" t="str">
        <f t="shared" si="4"/>
        <v>si</v>
      </c>
      <c r="N22" s="300" t="str">
        <f t="shared" si="5"/>
        <v>si</v>
      </c>
      <c r="O22" s="300"/>
      <c r="P22" s="301">
        <f t="shared" si="6"/>
        <v>0</v>
      </c>
      <c r="Q22" s="301">
        <f t="shared" si="7"/>
        <v>0</v>
      </c>
      <c r="R22" s="302"/>
      <c r="S22" s="113">
        <f t="shared" si="8"/>
        <v>-44767123.800300039</v>
      </c>
      <c r="T22" s="113">
        <f t="shared" si="9"/>
        <v>-847490.90579999983</v>
      </c>
    </row>
    <row r="23" spans="1:20" s="2" customFormat="1">
      <c r="A23" s="311"/>
      <c r="B23" s="310" t="s">
        <v>174</v>
      </c>
      <c r="C23" s="308">
        <v>40541451</v>
      </c>
      <c r="D23" s="308">
        <v>35359340.009999998</v>
      </c>
      <c r="E23" s="308">
        <v>27790062.210000005</v>
      </c>
      <c r="F23" s="308">
        <v>10235382.540000001</v>
      </c>
      <c r="G23" s="6"/>
      <c r="H23" s="44">
        <f t="shared" si="0"/>
        <v>28.946757878131564</v>
      </c>
      <c r="I23" s="44">
        <f t="shared" si="1"/>
        <v>36.831088979415419</v>
      </c>
      <c r="K23" s="300">
        <f t="shared" si="2"/>
        <v>28.946757878131564</v>
      </c>
      <c r="L23" s="300">
        <f t="shared" si="3"/>
        <v>36.831088979415419</v>
      </c>
      <c r="M23" s="300" t="str">
        <f t="shared" si="4"/>
        <v>si</v>
      </c>
      <c r="N23" s="300" t="str">
        <f t="shared" si="5"/>
        <v>si</v>
      </c>
      <c r="O23" s="300"/>
      <c r="P23" s="301">
        <f t="shared" si="6"/>
        <v>0</v>
      </c>
      <c r="Q23" s="301">
        <f t="shared" si="7"/>
        <v>0</v>
      </c>
      <c r="R23" s="302"/>
      <c r="S23" s="113">
        <f t="shared" si="8"/>
        <v>-7569277.7999999933</v>
      </c>
      <c r="T23" s="113">
        <f t="shared" si="9"/>
        <v>-17554679.670000002</v>
      </c>
    </row>
    <row r="24" spans="1:20" s="2" customFormat="1">
      <c r="A24" s="311"/>
      <c r="B24" s="310" t="s">
        <v>227</v>
      </c>
      <c r="C24" s="308">
        <v>182890128</v>
      </c>
      <c r="D24" s="308">
        <v>132496313.79000001</v>
      </c>
      <c r="E24" s="308">
        <v>126520474.17000002</v>
      </c>
      <c r="F24" s="308">
        <v>125670874.88000001</v>
      </c>
      <c r="G24" s="6"/>
      <c r="H24" s="44">
        <f t="shared" si="0"/>
        <v>94.848582036162938</v>
      </c>
      <c r="I24" s="44">
        <f t="shared" si="1"/>
        <v>99.328488692779928</v>
      </c>
      <c r="K24" s="300">
        <f t="shared" si="2"/>
        <v>94.848582036162938</v>
      </c>
      <c r="L24" s="300">
        <f t="shared" si="3"/>
        <v>99.328488692779928</v>
      </c>
      <c r="M24" s="300" t="str">
        <f t="shared" si="4"/>
        <v>si</v>
      </c>
      <c r="N24" s="300" t="str">
        <f t="shared" si="5"/>
        <v>si</v>
      </c>
      <c r="O24" s="300"/>
      <c r="P24" s="301">
        <f t="shared" si="6"/>
        <v>0</v>
      </c>
      <c r="Q24" s="301">
        <f t="shared" si="7"/>
        <v>0</v>
      </c>
      <c r="R24" s="302"/>
      <c r="S24" s="113">
        <f t="shared" si="8"/>
        <v>-5975839.6199999899</v>
      </c>
      <c r="T24" s="113">
        <f t="shared" si="9"/>
        <v>-849599.29000000656</v>
      </c>
    </row>
    <row r="25" spans="1:20" s="2" customFormat="1">
      <c r="A25" s="311"/>
      <c r="B25" s="310" t="s">
        <v>117</v>
      </c>
      <c r="C25" s="308">
        <v>325860015</v>
      </c>
      <c r="D25" s="308">
        <v>169145058.60999998</v>
      </c>
      <c r="E25" s="308">
        <v>120431233.01999998</v>
      </c>
      <c r="F25" s="308">
        <v>117189502.34999999</v>
      </c>
      <c r="G25" s="6"/>
      <c r="H25" s="44">
        <f t="shared" si="0"/>
        <v>69.283432405912251</v>
      </c>
      <c r="I25" s="44">
        <f t="shared" si="1"/>
        <v>97.308230939177022</v>
      </c>
      <c r="K25" s="300">
        <f t="shared" si="2"/>
        <v>69.283432405912251</v>
      </c>
      <c r="L25" s="300">
        <f t="shared" si="3"/>
        <v>97.308230939177022</v>
      </c>
      <c r="M25" s="300" t="str">
        <f t="shared" si="4"/>
        <v>si</v>
      </c>
      <c r="N25" s="300" t="str">
        <f t="shared" si="5"/>
        <v>si</v>
      </c>
      <c r="O25" s="300"/>
      <c r="P25" s="301">
        <f t="shared" si="6"/>
        <v>0</v>
      </c>
      <c r="Q25" s="301">
        <f t="shared" si="7"/>
        <v>0</v>
      </c>
      <c r="R25" s="302"/>
      <c r="S25" s="113">
        <f t="shared" si="8"/>
        <v>-48713825.590000004</v>
      </c>
      <c r="T25" s="113">
        <f t="shared" si="9"/>
        <v>-3241730.6699999869</v>
      </c>
    </row>
    <row r="26" spans="1:20" s="2" customFormat="1">
      <c r="A26" s="311"/>
      <c r="B26" s="310" t="s">
        <v>172</v>
      </c>
      <c r="C26" s="308">
        <v>135541741</v>
      </c>
      <c r="D26" s="308">
        <v>104144675.52</v>
      </c>
      <c r="E26" s="308">
        <v>91714601.780000001</v>
      </c>
      <c r="F26" s="308">
        <v>88925492.530000001</v>
      </c>
      <c r="G26" s="6"/>
      <c r="H26" s="44">
        <f t="shared" si="0"/>
        <v>85.386499200261753</v>
      </c>
      <c r="I26" s="44">
        <f t="shared" si="1"/>
        <v>96.95892562812368</v>
      </c>
      <c r="K26" s="300">
        <f t="shared" si="2"/>
        <v>85.386499200261753</v>
      </c>
      <c r="L26" s="300">
        <f t="shared" si="3"/>
        <v>96.95892562812368</v>
      </c>
      <c r="M26" s="300" t="str">
        <f t="shared" si="4"/>
        <v>si</v>
      </c>
      <c r="N26" s="300" t="str">
        <f t="shared" si="5"/>
        <v>si</v>
      </c>
      <c r="O26" s="300"/>
      <c r="P26" s="301">
        <f t="shared" si="6"/>
        <v>0</v>
      </c>
      <c r="Q26" s="301">
        <f t="shared" si="7"/>
        <v>0</v>
      </c>
      <c r="R26" s="302"/>
      <c r="S26" s="113">
        <f t="shared" si="8"/>
        <v>-12430073.739999995</v>
      </c>
      <c r="T26" s="113">
        <f t="shared" si="9"/>
        <v>-2789109.25</v>
      </c>
    </row>
    <row r="27" spans="1:20" s="2" customFormat="1">
      <c r="A27" s="311"/>
      <c r="B27" s="310" t="s">
        <v>168</v>
      </c>
      <c r="C27" s="308">
        <v>2605086400</v>
      </c>
      <c r="D27" s="308">
        <v>1905108145.9999998</v>
      </c>
      <c r="E27" s="308">
        <v>1708449113.9400001</v>
      </c>
      <c r="F27" s="308">
        <v>1436072469.6899998</v>
      </c>
      <c r="G27" s="6"/>
      <c r="H27" s="44">
        <f t="shared" si="0"/>
        <v>75.380102316249292</v>
      </c>
      <c r="I27" s="44">
        <f t="shared" si="1"/>
        <v>84.057081827749073</v>
      </c>
      <c r="K27" s="300">
        <f t="shared" si="2"/>
        <v>75.380102316249292</v>
      </c>
      <c r="L27" s="300">
        <f t="shared" si="3"/>
        <v>84.057081827749073</v>
      </c>
      <c r="M27" s="300" t="str">
        <f t="shared" si="4"/>
        <v>si</v>
      </c>
      <c r="N27" s="300" t="str">
        <f t="shared" si="5"/>
        <v>si</v>
      </c>
      <c r="O27" s="300"/>
      <c r="P27" s="301">
        <f t="shared" si="6"/>
        <v>0</v>
      </c>
      <c r="Q27" s="301">
        <f t="shared" si="7"/>
        <v>0</v>
      </c>
      <c r="R27" s="302"/>
      <c r="S27" s="113">
        <f t="shared" si="8"/>
        <v>-196659032.0599997</v>
      </c>
      <c r="T27" s="113">
        <f t="shared" si="9"/>
        <v>-272376644.25000024</v>
      </c>
    </row>
    <row r="28" spans="1:20" s="2" customFormat="1">
      <c r="A28" s="311"/>
      <c r="B28" s="310" t="s">
        <v>166</v>
      </c>
      <c r="C28" s="308">
        <v>824717955</v>
      </c>
      <c r="D28" s="308">
        <v>848663522.57999992</v>
      </c>
      <c r="E28" s="308">
        <v>566151173.57000017</v>
      </c>
      <c r="F28" s="308">
        <v>557180210.37000024</v>
      </c>
      <c r="G28" s="6"/>
      <c r="H28" s="44">
        <f t="shared" si="0"/>
        <v>65.65384225259632</v>
      </c>
      <c r="I28" s="44">
        <f t="shared" si="1"/>
        <v>98.415447389531778</v>
      </c>
      <c r="K28" s="300">
        <f t="shared" si="2"/>
        <v>65.65384225259632</v>
      </c>
      <c r="L28" s="300">
        <f t="shared" si="3"/>
        <v>98.415447389531778</v>
      </c>
      <c r="M28" s="300" t="str">
        <f t="shared" si="4"/>
        <v>si</v>
      </c>
      <c r="N28" s="300" t="str">
        <f t="shared" si="5"/>
        <v>si</v>
      </c>
      <c r="O28" s="300"/>
      <c r="P28" s="301">
        <f t="shared" si="6"/>
        <v>0</v>
      </c>
      <c r="Q28" s="301">
        <f t="shared" si="7"/>
        <v>0</v>
      </c>
      <c r="R28" s="302"/>
      <c r="S28" s="113">
        <f t="shared" si="8"/>
        <v>-282512349.00999975</v>
      </c>
      <c r="T28" s="113">
        <f t="shared" si="9"/>
        <v>-8970963.1999999285</v>
      </c>
    </row>
    <row r="29" spans="1:20" s="2" customFormat="1">
      <c r="A29" s="311"/>
      <c r="B29" s="310" t="s">
        <v>226</v>
      </c>
      <c r="C29" s="308">
        <v>1159893222.5400004</v>
      </c>
      <c r="D29" s="308">
        <v>1139836472.7055001</v>
      </c>
      <c r="E29" s="308">
        <v>773260280.4667002</v>
      </c>
      <c r="F29" s="308">
        <v>762959010.91649997</v>
      </c>
      <c r="G29" s="6"/>
      <c r="H29" s="44">
        <f t="shared" si="0"/>
        <v>66.935830637666029</v>
      </c>
      <c r="I29" s="44">
        <f t="shared" si="1"/>
        <v>98.66781343741296</v>
      </c>
      <c r="K29" s="300">
        <f t="shared" si="2"/>
        <v>66.935830637666029</v>
      </c>
      <c r="L29" s="300">
        <f t="shared" si="3"/>
        <v>98.66781343741296</v>
      </c>
      <c r="M29" s="300" t="str">
        <f t="shared" si="4"/>
        <v>si</v>
      </c>
      <c r="N29" s="300" t="str">
        <f t="shared" si="5"/>
        <v>si</v>
      </c>
      <c r="O29" s="300"/>
      <c r="P29" s="301">
        <f t="shared" si="6"/>
        <v>0</v>
      </c>
      <c r="Q29" s="301">
        <f t="shared" si="7"/>
        <v>0</v>
      </c>
      <c r="R29" s="302"/>
      <c r="S29" s="113">
        <f t="shared" si="8"/>
        <v>-366576192.23879993</v>
      </c>
      <c r="T29" s="113">
        <f t="shared" si="9"/>
        <v>-10301269.550200224</v>
      </c>
    </row>
    <row r="30" spans="1:20" s="2" customFormat="1">
      <c r="A30" s="418" t="s">
        <v>225</v>
      </c>
      <c r="B30" s="418"/>
      <c r="C30" s="357">
        <v>29130629.000000007</v>
      </c>
      <c r="D30" s="357">
        <v>24293837.66</v>
      </c>
      <c r="E30" s="357">
        <v>17737508.930000003</v>
      </c>
      <c r="F30" s="357">
        <f>+F31</f>
        <v>17694152.150000006</v>
      </c>
      <c r="G30" s="352"/>
      <c r="H30" s="353">
        <f t="shared" si="0"/>
        <v>72.833911206764881</v>
      </c>
      <c r="I30" s="353">
        <f t="shared" si="1"/>
        <v>99.755564435958263</v>
      </c>
      <c r="K30" s="300">
        <f t="shared" si="2"/>
        <v>72.833911206764881</v>
      </c>
      <c r="L30" s="300">
        <f t="shared" si="3"/>
        <v>99.755564435958263</v>
      </c>
      <c r="M30" s="300" t="str">
        <f t="shared" si="4"/>
        <v>si</v>
      </c>
      <c r="N30" s="300" t="str">
        <f t="shared" si="5"/>
        <v>si</v>
      </c>
      <c r="O30" s="300"/>
      <c r="P30" s="301">
        <f t="shared" si="6"/>
        <v>0</v>
      </c>
      <c r="Q30" s="301">
        <f t="shared" si="7"/>
        <v>0</v>
      </c>
      <c r="R30" s="302"/>
      <c r="S30" s="113">
        <f t="shared" si="8"/>
        <v>-6556328.7299999967</v>
      </c>
      <c r="T30" s="113">
        <f t="shared" si="9"/>
        <v>-43356.779999997467</v>
      </c>
    </row>
    <row r="31" spans="1:20" s="2" customFormat="1">
      <c r="A31" s="311"/>
      <c r="B31" s="310" t="s">
        <v>891</v>
      </c>
      <c r="C31" s="308">
        <v>29130629.000000007</v>
      </c>
      <c r="D31" s="308">
        <v>24293837.66</v>
      </c>
      <c r="E31" s="308">
        <v>17737508.930000003</v>
      </c>
      <c r="F31" s="308">
        <v>17694152.150000006</v>
      </c>
      <c r="G31" s="6"/>
      <c r="H31" s="44">
        <f t="shared" si="0"/>
        <v>72.833911206764881</v>
      </c>
      <c r="I31" s="44">
        <f t="shared" si="1"/>
        <v>99.755564435958263</v>
      </c>
      <c r="K31" s="300">
        <f t="shared" si="2"/>
        <v>72.833911206764881</v>
      </c>
      <c r="L31" s="300">
        <f t="shared" si="3"/>
        <v>99.755564435958263</v>
      </c>
      <c r="M31" s="300" t="str">
        <f t="shared" si="4"/>
        <v>si</v>
      </c>
      <c r="N31" s="300" t="str">
        <f t="shared" si="5"/>
        <v>si</v>
      </c>
      <c r="O31" s="300"/>
      <c r="P31" s="301">
        <f t="shared" si="6"/>
        <v>0</v>
      </c>
      <c r="Q31" s="301">
        <f t="shared" si="7"/>
        <v>0</v>
      </c>
      <c r="R31" s="302"/>
      <c r="S31" s="113">
        <f t="shared" si="8"/>
        <v>-6556328.7299999967</v>
      </c>
      <c r="T31" s="113">
        <f t="shared" si="9"/>
        <v>-43356.779999997467</v>
      </c>
    </row>
    <row r="32" spans="1:20" s="2" customFormat="1">
      <c r="A32" s="418" t="s">
        <v>224</v>
      </c>
      <c r="B32" s="418"/>
      <c r="C32" s="357">
        <v>40426522.252724737</v>
      </c>
      <c r="D32" s="357">
        <v>50401897.301568769</v>
      </c>
      <c r="E32" s="357">
        <v>36818629.343204454</v>
      </c>
      <c r="F32" s="357">
        <f>+F33</f>
        <v>35382693.461090565</v>
      </c>
      <c r="G32" s="352"/>
      <c r="H32" s="353">
        <f t="shared" si="0"/>
        <v>70.201114155258736</v>
      </c>
      <c r="I32" s="353">
        <f t="shared" si="1"/>
        <v>96.099974638575418</v>
      </c>
      <c r="K32" s="300">
        <f t="shared" si="2"/>
        <v>70.201114155258736</v>
      </c>
      <c r="L32" s="300">
        <f t="shared" si="3"/>
        <v>96.099974638575418</v>
      </c>
      <c r="M32" s="300" t="str">
        <f t="shared" si="4"/>
        <v>si</v>
      </c>
      <c r="N32" s="300" t="str">
        <f t="shared" si="5"/>
        <v>si</v>
      </c>
      <c r="O32" s="300"/>
      <c r="P32" s="301">
        <f t="shared" si="6"/>
        <v>0</v>
      </c>
      <c r="Q32" s="301">
        <f t="shared" si="7"/>
        <v>0</v>
      </c>
      <c r="R32" s="302"/>
      <c r="S32" s="113">
        <f t="shared" si="8"/>
        <v>-13583267.958364315</v>
      </c>
      <c r="T32" s="113">
        <f t="shared" si="9"/>
        <v>-1435935.8821138889</v>
      </c>
    </row>
    <row r="33" spans="1:20" s="2" customFormat="1">
      <c r="A33" s="311"/>
      <c r="B33" s="310" t="s">
        <v>99</v>
      </c>
      <c r="C33" s="308">
        <v>40426522.252724737</v>
      </c>
      <c r="D33" s="308">
        <v>50401897.301568769</v>
      </c>
      <c r="E33" s="308">
        <v>36818629.343204454</v>
      </c>
      <c r="F33" s="308">
        <v>35382693.461090565</v>
      </c>
      <c r="G33" s="6"/>
      <c r="H33" s="44">
        <f t="shared" si="0"/>
        <v>70.201114155258736</v>
      </c>
      <c r="I33" s="44">
        <f t="shared" si="1"/>
        <v>96.099974638575418</v>
      </c>
      <c r="K33" s="300">
        <f t="shared" si="2"/>
        <v>70.201114155258736</v>
      </c>
      <c r="L33" s="300">
        <f t="shared" si="3"/>
        <v>96.099974638575418</v>
      </c>
      <c r="M33" s="300" t="str">
        <f t="shared" si="4"/>
        <v>si</v>
      </c>
      <c r="N33" s="300" t="str">
        <f t="shared" si="5"/>
        <v>si</v>
      </c>
      <c r="O33" s="300"/>
      <c r="P33" s="301">
        <f t="shared" si="6"/>
        <v>0</v>
      </c>
      <c r="Q33" s="301">
        <f t="shared" si="7"/>
        <v>0</v>
      </c>
      <c r="R33" s="302"/>
      <c r="S33" s="113">
        <f t="shared" si="8"/>
        <v>-13583267.958364315</v>
      </c>
      <c r="T33" s="113">
        <f t="shared" si="9"/>
        <v>-1435935.8821138889</v>
      </c>
    </row>
    <row r="34" spans="1:20" s="2" customFormat="1">
      <c r="A34" s="418" t="s">
        <v>223</v>
      </c>
      <c r="B34" s="418"/>
      <c r="C34" s="357">
        <v>42831580103.000008</v>
      </c>
      <c r="D34" s="357">
        <v>42802354099.189995</v>
      </c>
      <c r="E34" s="357">
        <v>29309410521.609997</v>
      </c>
      <c r="F34" s="357">
        <f>SUM(F35:F43)</f>
        <v>29271905462.299995</v>
      </c>
      <c r="G34" s="352"/>
      <c r="H34" s="353">
        <f t="shared" si="0"/>
        <v>68.388540953764846</v>
      </c>
      <c r="I34" s="353">
        <f t="shared" si="1"/>
        <v>99.872037483379785</v>
      </c>
      <c r="K34" s="300">
        <f t="shared" si="2"/>
        <v>68.388540953764846</v>
      </c>
      <c r="L34" s="300">
        <f t="shared" si="3"/>
        <v>99.872037483379785</v>
      </c>
      <c r="M34" s="300" t="str">
        <f t="shared" si="4"/>
        <v>si</v>
      </c>
      <c r="N34" s="300" t="str">
        <f t="shared" si="5"/>
        <v>si</v>
      </c>
      <c r="O34" s="300"/>
      <c r="P34" s="301">
        <f t="shared" si="6"/>
        <v>0</v>
      </c>
      <c r="Q34" s="301">
        <f t="shared" si="7"/>
        <v>0</v>
      </c>
      <c r="R34" s="302"/>
      <c r="S34" s="113">
        <f t="shared" si="8"/>
        <v>-13492943577.579998</v>
      </c>
      <c r="T34" s="113">
        <f t="shared" si="9"/>
        <v>-37505059.310001373</v>
      </c>
    </row>
    <row r="35" spans="1:20" s="2" customFormat="1">
      <c r="A35" s="309"/>
      <c r="B35" s="310" t="s">
        <v>110</v>
      </c>
      <c r="C35" s="308">
        <v>245578735</v>
      </c>
      <c r="D35" s="308">
        <v>246036691.75000003</v>
      </c>
      <c r="E35" s="308">
        <v>196059313.24000001</v>
      </c>
      <c r="F35" s="308">
        <v>196040744.69</v>
      </c>
      <c r="G35" s="6"/>
      <c r="H35" s="44">
        <f t="shared" si="0"/>
        <v>79.679475161045758</v>
      </c>
      <c r="I35" s="44">
        <f t="shared" si="1"/>
        <v>99.99052911606536</v>
      </c>
      <c r="K35" s="300">
        <f t="shared" si="2"/>
        <v>79.679475161045758</v>
      </c>
      <c r="L35" s="300">
        <f t="shared" si="3"/>
        <v>99.99052911606536</v>
      </c>
      <c r="M35" s="300" t="str">
        <f t="shared" si="4"/>
        <v>si</v>
      </c>
      <c r="N35" s="300" t="str">
        <f t="shared" si="5"/>
        <v>si</v>
      </c>
      <c r="O35" s="300"/>
      <c r="P35" s="301">
        <f t="shared" si="6"/>
        <v>0</v>
      </c>
      <c r="Q35" s="301">
        <f t="shared" si="7"/>
        <v>0</v>
      </c>
      <c r="R35" s="302"/>
      <c r="S35" s="113">
        <f t="shared" si="8"/>
        <v>-49977378.51000002</v>
      </c>
      <c r="T35" s="113">
        <f t="shared" si="9"/>
        <v>-18568.550000011921</v>
      </c>
    </row>
    <row r="36" spans="1:20" s="2" customFormat="1">
      <c r="A36" s="309"/>
      <c r="B36" s="310" t="s">
        <v>222</v>
      </c>
      <c r="C36" s="308">
        <v>36829939448.000008</v>
      </c>
      <c r="D36" s="308">
        <v>36829939448</v>
      </c>
      <c r="E36" s="308">
        <v>24969096550</v>
      </c>
      <c r="F36" s="308">
        <v>24969096550</v>
      </c>
      <c r="G36" s="6"/>
      <c r="H36" s="44">
        <f t="shared" si="0"/>
        <v>67.795649203425214</v>
      </c>
      <c r="I36" s="44">
        <f t="shared" si="1"/>
        <v>100</v>
      </c>
      <c r="K36" s="300">
        <f t="shared" si="2"/>
        <v>67.795649203425214</v>
      </c>
      <c r="L36" s="300">
        <f t="shared" si="3"/>
        <v>100</v>
      </c>
      <c r="M36" s="300" t="str">
        <f t="shared" si="4"/>
        <v>si</v>
      </c>
      <c r="N36" s="300" t="str">
        <f t="shared" si="5"/>
        <v>si</v>
      </c>
      <c r="O36" s="300"/>
      <c r="P36" s="301">
        <f t="shared" si="6"/>
        <v>0</v>
      </c>
      <c r="Q36" s="301">
        <f t="shared" si="7"/>
        <v>0</v>
      </c>
      <c r="R36" s="302"/>
      <c r="S36" s="113">
        <f t="shared" si="8"/>
        <v>-11860842898</v>
      </c>
      <c r="T36" s="113">
        <f t="shared" si="9"/>
        <v>0</v>
      </c>
    </row>
    <row r="37" spans="1:20" s="2" customFormat="1" ht="17.25">
      <c r="A37" s="309"/>
      <c r="B37" s="310" t="s">
        <v>892</v>
      </c>
      <c r="C37" s="308">
        <v>303000000</v>
      </c>
      <c r="D37" s="308">
        <v>301363350</v>
      </c>
      <c r="E37" s="308">
        <v>294385840.41000003</v>
      </c>
      <c r="F37" s="308">
        <v>292099446.56999999</v>
      </c>
      <c r="G37" s="6"/>
      <c r="H37" s="44">
        <f t="shared" si="0"/>
        <v>96.92600197402902</v>
      </c>
      <c r="I37" s="44">
        <f t="shared" si="1"/>
        <v>99.223334302758687</v>
      </c>
      <c r="K37" s="300">
        <f t="shared" si="2"/>
        <v>96.92600197402902</v>
      </c>
      <c r="L37" s="300">
        <f t="shared" si="3"/>
        <v>99.223334302758687</v>
      </c>
      <c r="M37" s="300" t="str">
        <f t="shared" si="4"/>
        <v>si</v>
      </c>
      <c r="N37" s="300" t="str">
        <f t="shared" si="5"/>
        <v>si</v>
      </c>
      <c r="O37" s="300"/>
      <c r="P37" s="301">
        <f t="shared" si="6"/>
        <v>0</v>
      </c>
      <c r="Q37" s="301">
        <f t="shared" si="7"/>
        <v>0</v>
      </c>
      <c r="R37" s="302"/>
      <c r="S37" s="113">
        <f t="shared" si="8"/>
        <v>-6977509.5899999738</v>
      </c>
      <c r="T37" s="113">
        <f t="shared" si="9"/>
        <v>-2286393.8400000334</v>
      </c>
    </row>
    <row r="38" spans="1:20" s="2" customFormat="1">
      <c r="A38" s="309"/>
      <c r="B38" s="310" t="s">
        <v>221</v>
      </c>
      <c r="C38" s="308">
        <v>264060999.00000003</v>
      </c>
      <c r="D38" s="308">
        <v>261556024.06</v>
      </c>
      <c r="E38" s="308">
        <v>50404048</v>
      </c>
      <c r="F38" s="308">
        <v>50404048</v>
      </c>
      <c r="G38" s="6"/>
      <c r="H38" s="44">
        <f t="shared" si="0"/>
        <v>19.270841947206499</v>
      </c>
      <c r="I38" s="44">
        <f t="shared" si="1"/>
        <v>100</v>
      </c>
      <c r="K38" s="300">
        <f t="shared" si="2"/>
        <v>19.270841947206499</v>
      </c>
      <c r="L38" s="300">
        <f t="shared" si="3"/>
        <v>100</v>
      </c>
      <c r="M38" s="300" t="str">
        <f t="shared" si="4"/>
        <v>si</v>
      </c>
      <c r="N38" s="300" t="str">
        <f t="shared" si="5"/>
        <v>si</v>
      </c>
      <c r="O38" s="300"/>
      <c r="P38" s="301">
        <f t="shared" si="6"/>
        <v>0</v>
      </c>
      <c r="Q38" s="301">
        <f t="shared" si="7"/>
        <v>0</v>
      </c>
      <c r="R38" s="302"/>
      <c r="S38" s="113">
        <f t="shared" si="8"/>
        <v>-211151976.06</v>
      </c>
      <c r="T38" s="113">
        <f t="shared" si="9"/>
        <v>0</v>
      </c>
    </row>
    <row r="39" spans="1:20" s="2" customFormat="1">
      <c r="A39" s="309"/>
      <c r="B39" s="310" t="s">
        <v>893</v>
      </c>
      <c r="C39" s="308">
        <v>307991635</v>
      </c>
      <c r="D39" s="308">
        <v>307676789.51999992</v>
      </c>
      <c r="E39" s="308">
        <v>228448816.03000003</v>
      </c>
      <c r="F39" s="308">
        <v>228448816.03000003</v>
      </c>
      <c r="G39" s="6"/>
      <c r="H39" s="44">
        <f t="shared" si="0"/>
        <v>74.24960991903167</v>
      </c>
      <c r="I39" s="44">
        <f t="shared" si="1"/>
        <v>100</v>
      </c>
      <c r="K39" s="300">
        <f t="shared" si="2"/>
        <v>74.24960991903167</v>
      </c>
      <c r="L39" s="300">
        <f t="shared" si="3"/>
        <v>100</v>
      </c>
      <c r="M39" s="300" t="str">
        <f t="shared" si="4"/>
        <v>si</v>
      </c>
      <c r="N39" s="300" t="str">
        <f t="shared" si="5"/>
        <v>si</v>
      </c>
      <c r="O39" s="300"/>
      <c r="P39" s="301">
        <f t="shared" si="6"/>
        <v>0</v>
      </c>
      <c r="Q39" s="301">
        <f t="shared" si="7"/>
        <v>0</v>
      </c>
      <c r="R39" s="302"/>
      <c r="S39" s="113">
        <f t="shared" si="8"/>
        <v>-79227973.48999989</v>
      </c>
      <c r="T39" s="113">
        <f t="shared" si="9"/>
        <v>0</v>
      </c>
    </row>
    <row r="40" spans="1:20" s="2" customFormat="1">
      <c r="A40" s="309"/>
      <c r="B40" s="310" t="s">
        <v>117</v>
      </c>
      <c r="C40" s="308">
        <v>3458441961</v>
      </c>
      <c r="D40" s="308">
        <v>3482288065.6799998</v>
      </c>
      <c r="E40" s="308">
        <v>2312675091.5300007</v>
      </c>
      <c r="F40" s="308">
        <v>2286399897.1900005</v>
      </c>
      <c r="G40" s="6"/>
      <c r="H40" s="44">
        <f t="shared" si="0"/>
        <v>65.657976998623937</v>
      </c>
      <c r="I40" s="44">
        <f t="shared" si="1"/>
        <v>98.863861402916868</v>
      </c>
      <c r="K40" s="300">
        <f t="shared" si="2"/>
        <v>65.657976998623937</v>
      </c>
      <c r="L40" s="300">
        <f t="shared" si="3"/>
        <v>98.863861402916868</v>
      </c>
      <c r="M40" s="300" t="str">
        <f t="shared" si="4"/>
        <v>si</v>
      </c>
      <c r="N40" s="300" t="str">
        <f t="shared" si="5"/>
        <v>si</v>
      </c>
      <c r="O40" s="300"/>
      <c r="P40" s="301">
        <f t="shared" si="6"/>
        <v>0</v>
      </c>
      <c r="Q40" s="301">
        <f t="shared" si="7"/>
        <v>0</v>
      </c>
      <c r="R40" s="302"/>
      <c r="S40" s="113">
        <f t="shared" si="8"/>
        <v>-1169612974.1499991</v>
      </c>
      <c r="T40" s="113">
        <f t="shared" si="9"/>
        <v>-26275194.340000153</v>
      </c>
    </row>
    <row r="41" spans="1:20" s="2" customFormat="1">
      <c r="A41" s="309"/>
      <c r="B41" s="310" t="s">
        <v>894</v>
      </c>
      <c r="C41" s="308">
        <v>1036696392</v>
      </c>
      <c r="D41" s="308">
        <v>983354186.07000005</v>
      </c>
      <c r="E41" s="308">
        <v>983354186.07000005</v>
      </c>
      <c r="F41" s="308">
        <v>983354186.07000005</v>
      </c>
      <c r="G41" s="6"/>
      <c r="H41" s="44">
        <f t="shared" si="0"/>
        <v>100</v>
      </c>
      <c r="I41" s="44">
        <f t="shared" si="1"/>
        <v>100</v>
      </c>
      <c r="K41" s="300">
        <f t="shared" si="2"/>
        <v>100</v>
      </c>
      <c r="L41" s="300">
        <f t="shared" si="3"/>
        <v>100</v>
      </c>
      <c r="M41" s="300" t="str">
        <f t="shared" si="4"/>
        <v>si</v>
      </c>
      <c r="N41" s="300" t="str">
        <f t="shared" si="5"/>
        <v>si</v>
      </c>
      <c r="O41" s="300"/>
      <c r="P41" s="301">
        <f t="shared" si="6"/>
        <v>0</v>
      </c>
      <c r="Q41" s="301">
        <f t="shared" si="7"/>
        <v>0</v>
      </c>
      <c r="R41" s="302"/>
      <c r="S41" s="113">
        <f t="shared" si="8"/>
        <v>0</v>
      </c>
      <c r="T41" s="113">
        <f t="shared" si="9"/>
        <v>0</v>
      </c>
    </row>
    <row r="42" spans="1:20" s="2" customFormat="1">
      <c r="A42" s="309"/>
      <c r="B42" s="310" t="s">
        <v>220</v>
      </c>
      <c r="C42" s="308">
        <v>312028219</v>
      </c>
      <c r="D42" s="308">
        <v>315042581.66000003</v>
      </c>
      <c r="E42" s="308">
        <v>233170538.20999998</v>
      </c>
      <c r="F42" s="308">
        <v>233170538.20999998</v>
      </c>
      <c r="G42" s="6"/>
      <c r="H42" s="44">
        <f t="shared" si="0"/>
        <v>74.012388097315068</v>
      </c>
      <c r="I42" s="44">
        <f t="shared" si="1"/>
        <v>100</v>
      </c>
      <c r="K42" s="300">
        <f t="shared" si="2"/>
        <v>74.012388097315068</v>
      </c>
      <c r="L42" s="300">
        <f t="shared" si="3"/>
        <v>100</v>
      </c>
      <c r="M42" s="300" t="str">
        <f t="shared" si="4"/>
        <v>si</v>
      </c>
      <c r="N42" s="300" t="str">
        <f t="shared" si="5"/>
        <v>si</v>
      </c>
      <c r="O42" s="300"/>
      <c r="P42" s="301">
        <f t="shared" si="6"/>
        <v>0</v>
      </c>
      <c r="Q42" s="301">
        <f t="shared" si="7"/>
        <v>0</v>
      </c>
      <c r="R42" s="302"/>
      <c r="S42" s="113">
        <f t="shared" si="8"/>
        <v>-81872043.450000048</v>
      </c>
      <c r="T42" s="113">
        <f t="shared" si="9"/>
        <v>0</v>
      </c>
    </row>
    <row r="43" spans="1:20" s="2" customFormat="1">
      <c r="A43" s="309"/>
      <c r="B43" s="310" t="s">
        <v>219</v>
      </c>
      <c r="C43" s="308">
        <v>73842713.999999985</v>
      </c>
      <c r="D43" s="308">
        <v>75096962.450000003</v>
      </c>
      <c r="E43" s="308">
        <v>41816138.120000005</v>
      </c>
      <c r="F43" s="308">
        <v>32891235.540000007</v>
      </c>
      <c r="G43" s="6"/>
      <c r="H43" s="44">
        <f t="shared" si="0"/>
        <v>43.798356773616753</v>
      </c>
      <c r="I43" s="44">
        <f t="shared" si="1"/>
        <v>78.65679859199777</v>
      </c>
      <c r="K43" s="300">
        <f t="shared" si="2"/>
        <v>43.798356773616753</v>
      </c>
      <c r="L43" s="300">
        <f t="shared" si="3"/>
        <v>78.65679859199777</v>
      </c>
      <c r="M43" s="300" t="str">
        <f t="shared" si="4"/>
        <v>si</v>
      </c>
      <c r="N43" s="300" t="str">
        <f t="shared" si="5"/>
        <v>si</v>
      </c>
      <c r="O43" s="300"/>
      <c r="P43" s="301">
        <f t="shared" si="6"/>
        <v>0</v>
      </c>
      <c r="Q43" s="301">
        <f t="shared" si="7"/>
        <v>0</v>
      </c>
      <c r="R43" s="302"/>
      <c r="S43" s="113">
        <f t="shared" si="8"/>
        <v>-33280824.329999998</v>
      </c>
      <c r="T43" s="113">
        <f t="shared" si="9"/>
        <v>-8924902.5799999982</v>
      </c>
    </row>
    <row r="44" spans="1:20" s="2" customFormat="1">
      <c r="A44" s="418" t="s">
        <v>218</v>
      </c>
      <c r="B44" s="418"/>
      <c r="C44" s="357">
        <v>600000000</v>
      </c>
      <c r="D44" s="357">
        <v>600000000</v>
      </c>
      <c r="E44" s="357">
        <v>194181420</v>
      </c>
      <c r="F44" s="357">
        <f>SUM(F45:F45)</f>
        <v>194181420</v>
      </c>
      <c r="G44" s="352"/>
      <c r="H44" s="353">
        <f t="shared" si="0"/>
        <v>32.363570000000003</v>
      </c>
      <c r="I44" s="353">
        <f t="shared" si="1"/>
        <v>100</v>
      </c>
      <c r="K44" s="300">
        <f t="shared" si="2"/>
        <v>32.363570000000003</v>
      </c>
      <c r="L44" s="300">
        <f t="shared" si="3"/>
        <v>100</v>
      </c>
      <c r="M44" s="300" t="str">
        <f t="shared" si="4"/>
        <v>si</v>
      </c>
      <c r="N44" s="300" t="str">
        <f t="shared" si="5"/>
        <v>si</v>
      </c>
      <c r="O44" s="300"/>
      <c r="P44" s="301">
        <f t="shared" si="6"/>
        <v>0</v>
      </c>
      <c r="Q44" s="301">
        <f t="shared" si="7"/>
        <v>0</v>
      </c>
      <c r="R44" s="302"/>
      <c r="S44" s="113">
        <f t="shared" si="8"/>
        <v>-405818580</v>
      </c>
      <c r="T44" s="113">
        <f t="shared" si="9"/>
        <v>0</v>
      </c>
    </row>
    <row r="45" spans="1:20" s="2" customFormat="1">
      <c r="A45" s="309"/>
      <c r="B45" s="310" t="s">
        <v>217</v>
      </c>
      <c r="C45" s="308">
        <v>600000000</v>
      </c>
      <c r="D45" s="308">
        <v>600000000</v>
      </c>
      <c r="E45" s="308">
        <v>194181420</v>
      </c>
      <c r="F45" s="308">
        <v>194181420</v>
      </c>
      <c r="G45" s="6"/>
      <c r="H45" s="44">
        <f t="shared" si="0"/>
        <v>32.363570000000003</v>
      </c>
      <c r="I45" s="44">
        <f t="shared" si="1"/>
        <v>100</v>
      </c>
      <c r="K45" s="300">
        <f t="shared" si="2"/>
        <v>32.363570000000003</v>
      </c>
      <c r="L45" s="300">
        <f t="shared" si="3"/>
        <v>100</v>
      </c>
      <c r="M45" s="300" t="str">
        <f t="shared" si="4"/>
        <v>si</v>
      </c>
      <c r="N45" s="300" t="str">
        <f t="shared" si="5"/>
        <v>si</v>
      </c>
      <c r="O45" s="300"/>
      <c r="P45" s="301">
        <f t="shared" si="6"/>
        <v>0</v>
      </c>
      <c r="Q45" s="301">
        <f t="shared" si="7"/>
        <v>0</v>
      </c>
      <c r="R45" s="302"/>
      <c r="S45" s="113">
        <f t="shared" si="8"/>
        <v>-405818580</v>
      </c>
      <c r="T45" s="113">
        <f t="shared" si="9"/>
        <v>0</v>
      </c>
    </row>
    <row r="46" spans="1:20" s="2" customFormat="1">
      <c r="A46" s="418" t="s">
        <v>141</v>
      </c>
      <c r="B46" s="418"/>
      <c r="C46" s="357">
        <v>29580494</v>
      </c>
      <c r="D46" s="357">
        <v>29599197.020000003</v>
      </c>
      <c r="E46" s="357">
        <v>21050834.02</v>
      </c>
      <c r="F46" s="357">
        <f>+F47+F48</f>
        <v>14989680.710000001</v>
      </c>
      <c r="G46" s="352"/>
      <c r="H46" s="353">
        <f t="shared" si="0"/>
        <v>50.642187015653029</v>
      </c>
      <c r="I46" s="353">
        <f t="shared" si="1"/>
        <v>71.207063319954869</v>
      </c>
      <c r="K46" s="300">
        <f t="shared" si="2"/>
        <v>50.642187015653029</v>
      </c>
      <c r="L46" s="300">
        <f t="shared" si="3"/>
        <v>71.207063319954869</v>
      </c>
      <c r="M46" s="300" t="str">
        <f t="shared" si="4"/>
        <v>si</v>
      </c>
      <c r="N46" s="300" t="str">
        <f t="shared" si="5"/>
        <v>si</v>
      </c>
      <c r="O46" s="300"/>
      <c r="P46" s="301">
        <f t="shared" si="6"/>
        <v>0</v>
      </c>
      <c r="Q46" s="301">
        <f t="shared" si="7"/>
        <v>0</v>
      </c>
      <c r="R46" s="302"/>
      <c r="S46" s="113">
        <f t="shared" si="8"/>
        <v>-8548363.0000000037</v>
      </c>
      <c r="T46" s="113">
        <f t="shared" si="9"/>
        <v>-6061153.3099999987</v>
      </c>
    </row>
    <row r="47" spans="1:20" s="2" customFormat="1">
      <c r="A47" s="309"/>
      <c r="B47" s="310" t="s">
        <v>216</v>
      </c>
      <c r="C47" s="308">
        <v>21120103</v>
      </c>
      <c r="D47" s="308">
        <v>21138806.020000003</v>
      </c>
      <c r="E47" s="308">
        <v>14694919.02</v>
      </c>
      <c r="F47" s="308">
        <v>11486304.050000001</v>
      </c>
      <c r="G47" s="6"/>
      <c r="H47" s="44">
        <f t="shared" si="0"/>
        <v>54.337525209004212</v>
      </c>
      <c r="I47" s="44">
        <f t="shared" si="1"/>
        <v>78.165140171014031</v>
      </c>
      <c r="K47" s="300">
        <f t="shared" si="2"/>
        <v>54.337525209004212</v>
      </c>
      <c r="L47" s="300">
        <f t="shared" si="3"/>
        <v>78.165140171014031</v>
      </c>
      <c r="M47" s="300" t="str">
        <f t="shared" si="4"/>
        <v>si</v>
      </c>
      <c r="N47" s="300" t="str">
        <f t="shared" si="5"/>
        <v>si</v>
      </c>
      <c r="O47" s="300"/>
      <c r="P47" s="301">
        <f t="shared" si="6"/>
        <v>0</v>
      </c>
      <c r="Q47" s="301">
        <f t="shared" si="7"/>
        <v>0</v>
      </c>
      <c r="R47" s="302"/>
      <c r="S47" s="113">
        <f t="shared" si="8"/>
        <v>-6443887.0000000037</v>
      </c>
      <c r="T47" s="113">
        <f t="shared" si="9"/>
        <v>-3208614.9699999988</v>
      </c>
    </row>
    <row r="48" spans="1:20" s="2" customFormat="1" ht="16.5">
      <c r="A48" s="309"/>
      <c r="B48" s="310" t="s">
        <v>215</v>
      </c>
      <c r="C48" s="308">
        <v>8460391</v>
      </c>
      <c r="D48" s="308">
        <v>8460391</v>
      </c>
      <c r="E48" s="308">
        <v>6355915</v>
      </c>
      <c r="F48" s="308">
        <v>3503376.6600000006</v>
      </c>
      <c r="G48" s="6"/>
      <c r="H48" s="44">
        <f t="shared" si="0"/>
        <v>41.409157803699628</v>
      </c>
      <c r="I48" s="44">
        <f t="shared" si="1"/>
        <v>55.119941975309629</v>
      </c>
      <c r="K48" s="300">
        <f t="shared" si="2"/>
        <v>41.409157803699628</v>
      </c>
      <c r="L48" s="300">
        <f t="shared" si="3"/>
        <v>55.119941975309629</v>
      </c>
      <c r="M48" s="300" t="str">
        <f t="shared" si="4"/>
        <v>si</v>
      </c>
      <c r="N48" s="300" t="str">
        <f t="shared" si="5"/>
        <v>si</v>
      </c>
      <c r="O48" s="300"/>
      <c r="P48" s="301">
        <f t="shared" si="6"/>
        <v>0</v>
      </c>
      <c r="Q48" s="301">
        <f t="shared" si="7"/>
        <v>0</v>
      </c>
      <c r="R48" s="302"/>
      <c r="S48" s="113">
        <f t="shared" si="8"/>
        <v>-2104476</v>
      </c>
      <c r="T48" s="113">
        <f t="shared" si="9"/>
        <v>-2852538.3399999994</v>
      </c>
    </row>
    <row r="49" spans="1:20" s="2" customFormat="1">
      <c r="A49" s="418" t="s">
        <v>414</v>
      </c>
      <c r="B49" s="418"/>
      <c r="C49" s="357">
        <v>21019686</v>
      </c>
      <c r="D49" s="357">
        <v>39028797</v>
      </c>
      <c r="E49" s="357">
        <v>39028797</v>
      </c>
      <c r="F49" s="357">
        <f>+F50</f>
        <v>39028797</v>
      </c>
      <c r="G49" s="352"/>
      <c r="H49" s="353">
        <f t="shared" si="0"/>
        <v>100</v>
      </c>
      <c r="I49" s="353">
        <f t="shared" si="1"/>
        <v>100</v>
      </c>
      <c r="K49" s="300">
        <f t="shared" si="2"/>
        <v>100</v>
      </c>
      <c r="L49" s="300">
        <f t="shared" si="3"/>
        <v>100</v>
      </c>
      <c r="M49" s="300" t="str">
        <f t="shared" si="4"/>
        <v>si</v>
      </c>
      <c r="N49" s="300" t="str">
        <f t="shared" si="5"/>
        <v>si</v>
      </c>
      <c r="O49" s="300"/>
      <c r="P49" s="301">
        <f t="shared" si="6"/>
        <v>0</v>
      </c>
      <c r="Q49" s="301">
        <f t="shared" si="7"/>
        <v>0</v>
      </c>
      <c r="R49" s="302"/>
      <c r="S49" s="113">
        <f t="shared" si="8"/>
        <v>0</v>
      </c>
      <c r="T49" s="113">
        <f t="shared" si="9"/>
        <v>0</v>
      </c>
    </row>
    <row r="50" spans="1:20" s="2" customFormat="1">
      <c r="A50" s="309"/>
      <c r="B50" s="310" t="s">
        <v>214</v>
      </c>
      <c r="C50" s="308">
        <v>21019686</v>
      </c>
      <c r="D50" s="308">
        <v>39028797</v>
      </c>
      <c r="E50" s="308">
        <v>39028797</v>
      </c>
      <c r="F50" s="308">
        <v>39028797</v>
      </c>
      <c r="G50" s="6"/>
      <c r="H50" s="44">
        <f t="shared" si="0"/>
        <v>100</v>
      </c>
      <c r="I50" s="44">
        <f t="shared" si="1"/>
        <v>100</v>
      </c>
      <c r="K50" s="300">
        <f t="shared" si="2"/>
        <v>100</v>
      </c>
      <c r="L50" s="300">
        <f t="shared" si="3"/>
        <v>100</v>
      </c>
      <c r="M50" s="300" t="str">
        <f t="shared" si="4"/>
        <v>si</v>
      </c>
      <c r="N50" s="300" t="str">
        <f t="shared" si="5"/>
        <v>si</v>
      </c>
      <c r="O50" s="300"/>
      <c r="P50" s="301">
        <f t="shared" si="6"/>
        <v>0</v>
      </c>
      <c r="Q50" s="301">
        <f t="shared" si="7"/>
        <v>0</v>
      </c>
      <c r="R50" s="302"/>
      <c r="S50" s="113">
        <f t="shared" si="8"/>
        <v>0</v>
      </c>
      <c r="T50" s="113">
        <f t="shared" si="9"/>
        <v>0</v>
      </c>
    </row>
    <row r="51" spans="1:20" s="2" customFormat="1" ht="12.75" thickBot="1">
      <c r="A51" s="43"/>
      <c r="B51" s="42"/>
      <c r="C51" s="9"/>
      <c r="D51" s="9"/>
      <c r="E51" s="9"/>
      <c r="F51" s="9"/>
      <c r="G51" s="9"/>
      <c r="H51" s="10"/>
      <c r="I51" s="10"/>
    </row>
    <row r="52" spans="1:20" ht="91.5" customHeight="1">
      <c r="A52" s="387" t="s">
        <v>890</v>
      </c>
      <c r="B52" s="399"/>
      <c r="C52" s="399"/>
      <c r="D52" s="399"/>
      <c r="E52" s="399"/>
      <c r="F52" s="399"/>
      <c r="G52" s="399"/>
      <c r="H52" s="399"/>
      <c r="I52" s="399"/>
      <c r="J52" s="41"/>
    </row>
    <row r="53" spans="1:20">
      <c r="A53" s="22" t="s">
        <v>213</v>
      </c>
      <c r="B53" s="23"/>
      <c r="C53" s="24"/>
      <c r="D53" s="24"/>
      <c r="E53" s="24"/>
      <c r="F53" s="24"/>
      <c r="G53" s="25"/>
      <c r="H53" s="26"/>
      <c r="I53" s="26"/>
    </row>
    <row r="54" spans="1:20" hidden="1">
      <c r="B54" s="179" t="s">
        <v>122</v>
      </c>
      <c r="C54" s="181" t="s">
        <v>123</v>
      </c>
      <c r="D54" s="179" t="s">
        <v>124</v>
      </c>
      <c r="E54" s="179" t="s">
        <v>125</v>
      </c>
      <c r="F54" s="179" t="s">
        <v>126</v>
      </c>
    </row>
    <row r="55" spans="1:20" s="179" customFormat="1" ht="9" hidden="1">
      <c r="A55" s="236"/>
      <c r="B55" s="179">
        <v>4</v>
      </c>
      <c r="C55" s="181">
        <v>150946296</v>
      </c>
      <c r="D55" s="179">
        <v>157487539.78999999</v>
      </c>
      <c r="E55" s="179">
        <v>96799159.969999984</v>
      </c>
      <c r="F55" s="179">
        <v>96799159.969999984</v>
      </c>
      <c r="G55" s="180"/>
      <c r="H55" s="237">
        <f>+C55-C9</f>
        <v>0</v>
      </c>
      <c r="I55" s="237">
        <f>+D55-D9</f>
        <v>0</v>
      </c>
      <c r="J55" s="237">
        <f>+E55-E9</f>
        <v>0</v>
      </c>
      <c r="K55" s="237">
        <f>+F55-F9</f>
        <v>0</v>
      </c>
    </row>
    <row r="56" spans="1:20" s="179" customFormat="1" ht="9" hidden="1">
      <c r="A56" s="236"/>
      <c r="B56" s="179">
        <v>5</v>
      </c>
      <c r="C56" s="181">
        <v>225700000</v>
      </c>
      <c r="D56" s="179">
        <v>318836886.97000003</v>
      </c>
      <c r="E56" s="179">
        <v>270812343.82999998</v>
      </c>
      <c r="F56" s="179">
        <v>258507118.46999997</v>
      </c>
      <c r="G56" s="180"/>
      <c r="H56" s="237">
        <f>+C56-C11</f>
        <v>0</v>
      </c>
      <c r="I56" s="237">
        <f>+D56-D11</f>
        <v>0</v>
      </c>
      <c r="J56" s="237">
        <f>+E56-E11</f>
        <v>0</v>
      </c>
      <c r="K56" s="237">
        <f>+F56-F11</f>
        <v>0</v>
      </c>
    </row>
    <row r="57" spans="1:20" s="179" customFormat="1" ht="9" hidden="1">
      <c r="A57" s="236"/>
      <c r="B57" s="179">
        <v>11</v>
      </c>
      <c r="C57" s="181">
        <v>1800472650.4611404</v>
      </c>
      <c r="D57" s="179">
        <v>1461546413.5681517</v>
      </c>
      <c r="E57" s="179">
        <v>1236707168.7317359</v>
      </c>
      <c r="F57" s="179">
        <v>1188406384.8919132</v>
      </c>
      <c r="G57" s="180"/>
      <c r="H57" s="237">
        <f>+C57-C13</f>
        <v>-2.338860034942627</v>
      </c>
      <c r="I57" s="237">
        <f>+D57-D13</f>
        <v>0</v>
      </c>
      <c r="J57" s="237">
        <f>+E57-E13</f>
        <v>0</v>
      </c>
      <c r="K57" s="237">
        <f>+F57-F13</f>
        <v>0</v>
      </c>
    </row>
    <row r="58" spans="1:20" s="179" customFormat="1" ht="9" hidden="1">
      <c r="A58" s="236"/>
      <c r="B58" s="179">
        <v>12</v>
      </c>
      <c r="C58" s="181">
        <v>6381617455.2999992</v>
      </c>
      <c r="D58" s="179">
        <v>5381974480.861599</v>
      </c>
      <c r="E58" s="179">
        <v>4045675039.1425018</v>
      </c>
      <c r="F58" s="179">
        <v>3711847527.0665016</v>
      </c>
      <c r="G58" s="180"/>
      <c r="H58" s="237">
        <f>+C58-C18</f>
        <v>0</v>
      </c>
      <c r="I58" s="237">
        <f>+D58-D18</f>
        <v>0</v>
      </c>
      <c r="J58" s="237">
        <f>+E58-E18</f>
        <v>0</v>
      </c>
      <c r="K58" s="237">
        <f>+F58-F18</f>
        <v>0</v>
      </c>
    </row>
    <row r="59" spans="1:20" s="179" customFormat="1" ht="9" hidden="1">
      <c r="A59" s="236"/>
      <c r="B59" s="179">
        <v>14</v>
      </c>
      <c r="C59" s="181">
        <v>29130628.969999999</v>
      </c>
      <c r="D59" s="179">
        <v>24293837.66</v>
      </c>
      <c r="E59" s="179">
        <v>17737508.930000003</v>
      </c>
      <c r="F59" s="179">
        <v>17694152.150000006</v>
      </c>
      <c r="G59" s="180"/>
      <c r="H59" s="237">
        <f>+C59-C30</f>
        <v>-3.0000008642673492E-2</v>
      </c>
      <c r="I59" s="237">
        <f>+D59-D30</f>
        <v>0</v>
      </c>
      <c r="J59" s="237">
        <f>+E59-E30</f>
        <v>0</v>
      </c>
      <c r="K59" s="237">
        <f>+F59-F30</f>
        <v>0</v>
      </c>
    </row>
    <row r="60" spans="1:20" s="179" customFormat="1" ht="9" hidden="1">
      <c r="A60" s="236"/>
      <c r="B60" s="179">
        <v>15</v>
      </c>
      <c r="C60" s="181">
        <v>40426522.252724737</v>
      </c>
      <c r="D60" s="179">
        <v>50401897.301568761</v>
      </c>
      <c r="E60" s="179">
        <v>36818629.343204461</v>
      </c>
      <c r="F60" s="179">
        <v>35382693.461090565</v>
      </c>
      <c r="G60" s="180"/>
      <c r="H60" s="237">
        <f>+C60-C32</f>
        <v>0</v>
      </c>
      <c r="I60" s="237">
        <f>+D60-D32</f>
        <v>0</v>
      </c>
      <c r="J60" s="237">
        <f>+E60-E32</f>
        <v>0</v>
      </c>
      <c r="K60" s="237">
        <f>+F60-F32</f>
        <v>0</v>
      </c>
    </row>
    <row r="61" spans="1:20" s="179" customFormat="1" ht="9" hidden="1">
      <c r="A61" s="236"/>
      <c r="B61" s="179">
        <v>20</v>
      </c>
      <c r="C61" s="181">
        <v>42831580103</v>
      </c>
      <c r="D61" s="179">
        <v>42802354099.190025</v>
      </c>
      <c r="E61" s="179">
        <v>29309410521.609989</v>
      </c>
      <c r="F61" s="179">
        <v>29271905462.29998</v>
      </c>
      <c r="G61" s="180"/>
      <c r="H61" s="237">
        <f>+C61-C34</f>
        <v>0</v>
      </c>
      <c r="I61" s="237">
        <f>+D61-D34</f>
        <v>0</v>
      </c>
      <c r="J61" s="237">
        <f>+E61-E34</f>
        <v>0</v>
      </c>
      <c r="K61" s="237">
        <f>+F61-F34</f>
        <v>0</v>
      </c>
    </row>
    <row r="62" spans="1:20" s="179" customFormat="1" ht="9" hidden="1">
      <c r="A62" s="236"/>
      <c r="B62" s="179">
        <v>23</v>
      </c>
      <c r="C62" s="181">
        <v>600000000</v>
      </c>
      <c r="D62" s="179">
        <v>600000000</v>
      </c>
      <c r="E62" s="179">
        <v>194181420</v>
      </c>
      <c r="F62" s="179">
        <v>194181420</v>
      </c>
      <c r="G62" s="180"/>
      <c r="H62" s="237">
        <f>+C62-C44</f>
        <v>0</v>
      </c>
      <c r="I62" s="237">
        <f>+D62-D44</f>
        <v>0</v>
      </c>
      <c r="J62" s="237">
        <f>+E62-E44</f>
        <v>0</v>
      </c>
      <c r="K62" s="237">
        <f>+F62-F44</f>
        <v>0</v>
      </c>
    </row>
    <row r="63" spans="1:20" s="179" customFormat="1" ht="9" hidden="1">
      <c r="A63" s="236"/>
      <c r="B63" s="179">
        <v>35</v>
      </c>
      <c r="C63" s="181">
        <v>29580494</v>
      </c>
      <c r="D63" s="179">
        <v>29599197.019999996</v>
      </c>
      <c r="E63" s="179">
        <v>21050834.02</v>
      </c>
      <c r="F63" s="179">
        <v>14989680.709999999</v>
      </c>
      <c r="G63" s="180"/>
      <c r="H63" s="237">
        <f>+C63-C46</f>
        <v>0</v>
      </c>
      <c r="I63" s="237">
        <f>+D63-D46</f>
        <v>0</v>
      </c>
      <c r="J63" s="237">
        <f>+E63-E46</f>
        <v>0</v>
      </c>
      <c r="K63" s="237">
        <f>+F63-F46</f>
        <v>0</v>
      </c>
    </row>
    <row r="64" spans="1:20" s="179" customFormat="1" ht="9" hidden="1">
      <c r="A64" s="236"/>
      <c r="B64" s="179">
        <v>51</v>
      </c>
      <c r="C64" s="181">
        <v>21019686</v>
      </c>
      <c r="D64" s="179">
        <v>39028797</v>
      </c>
      <c r="E64" s="179">
        <v>39028797</v>
      </c>
      <c r="F64" s="179">
        <v>39028797</v>
      </c>
      <c r="G64" s="180"/>
      <c r="H64" s="237">
        <f>+C64-C49</f>
        <v>0</v>
      </c>
      <c r="I64" s="237">
        <f>+D64-D49</f>
        <v>0</v>
      </c>
      <c r="J64" s="237">
        <f>+E64-E49</f>
        <v>0</v>
      </c>
      <c r="K64" s="237">
        <f>+F64-F49</f>
        <v>0</v>
      </c>
    </row>
    <row r="65" spans="1:11" s="179" customFormat="1" ht="9" hidden="1">
      <c r="A65" s="236"/>
      <c r="B65" s="179" t="s">
        <v>127</v>
      </c>
      <c r="C65" s="181">
        <v>52110473835.983864</v>
      </c>
      <c r="D65" s="179">
        <v>50865523149.361343</v>
      </c>
      <c r="E65" s="179">
        <v>35268221422.577431</v>
      </c>
      <c r="F65" s="179">
        <v>34828742396.019485</v>
      </c>
      <c r="G65" s="180"/>
      <c r="H65" s="237">
        <f>+C65-C8</f>
        <v>-2.36883544921875</v>
      </c>
      <c r="I65" s="237">
        <f>+D65-D8</f>
        <v>0</v>
      </c>
      <c r="J65" s="237">
        <f>+E65-E8</f>
        <v>0</v>
      </c>
      <c r="K65" s="237">
        <f>+F65-F8</f>
        <v>0</v>
      </c>
    </row>
    <row r="66" spans="1:11" s="179" customFormat="1" ht="9">
      <c r="A66" s="236"/>
      <c r="C66" s="181"/>
      <c r="G66" s="180"/>
    </row>
  </sheetData>
  <mergeCells count="20">
    <mergeCell ref="A9:B9"/>
    <mergeCell ref="A11:B11"/>
    <mergeCell ref="A13:B13"/>
    <mergeCell ref="A1:B1"/>
    <mergeCell ref="A3:I3"/>
    <mergeCell ref="A4:A7"/>
    <mergeCell ref="B4:B7"/>
    <mergeCell ref="E4:F4"/>
    <mergeCell ref="H4:I5"/>
    <mergeCell ref="C5:C6"/>
    <mergeCell ref="D5:D6"/>
    <mergeCell ref="E5:E6"/>
    <mergeCell ref="A18:B18"/>
    <mergeCell ref="A30:B30"/>
    <mergeCell ref="A49:B49"/>
    <mergeCell ref="A52:I52"/>
    <mergeCell ref="A32:B32"/>
    <mergeCell ref="A34:B34"/>
    <mergeCell ref="A44:B44"/>
    <mergeCell ref="A46:B46"/>
  </mergeCells>
  <conditionalFormatting sqref="S8:T50">
    <cfRule type="cellIs" dxfId="50" priority="3" operator="greaterThan">
      <formula>0</formula>
    </cfRule>
    <cfRule type="cellIs" dxfId="49" priority="4" operator="greaterThan">
      <formula>1</formula>
    </cfRule>
  </conditionalFormatting>
  <conditionalFormatting sqref="S8:T50">
    <cfRule type="cellIs" dxfId="48" priority="1" operator="greaterThan">
      <formula>0.1</formula>
    </cfRule>
    <cfRule type="cellIs" dxfId="47" priority="2" operator="greaterThan">
      <formula>1</formula>
    </cfRule>
  </conditionalFormatting>
  <pageMargins left="0" right="0" top="0" bottom="0" header="0.31496062992125984" footer="0.39370078740157483"/>
  <pageSetup scale="95" fitToHeight="10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showGridLines="0" zoomScale="120" zoomScaleNormal="120" workbookViewId="0">
      <selection sqref="A1:B1"/>
    </sheetView>
  </sheetViews>
  <sheetFormatPr baseColWidth="10" defaultRowHeight="12"/>
  <cols>
    <col min="1" max="1" width="4.7109375" style="18" customWidth="1"/>
    <col min="2" max="2" width="51.7109375" style="1" customWidth="1"/>
    <col min="3" max="3" width="13.7109375" style="3" customWidth="1"/>
    <col min="4" max="6" width="13.7109375" style="1" customWidth="1"/>
    <col min="7" max="7" width="0.85546875" style="4" customWidth="1"/>
    <col min="8" max="8" width="8.140625" style="1" customWidth="1"/>
    <col min="9" max="9" width="10.42578125" style="1" customWidth="1"/>
    <col min="10" max="10" width="2.85546875" style="1" customWidth="1"/>
    <col min="11" max="12" width="4.28515625" style="1" hidden="1" customWidth="1"/>
    <col min="13" max="14" width="2.7109375" style="1" hidden="1" customWidth="1"/>
    <col min="15" max="15" width="1.7109375" style="1" hidden="1" customWidth="1"/>
    <col min="16" max="17" width="3.85546875" style="1" hidden="1" customWidth="1"/>
    <col min="18" max="18" width="1" style="1" hidden="1" customWidth="1"/>
    <col min="19" max="20" width="9.85546875" style="1" hidden="1" customWidth="1"/>
    <col min="21" max="16384" width="11.42578125" style="1"/>
  </cols>
  <sheetData>
    <row r="1" spans="1:20" s="19" customFormat="1" ht="42" customHeight="1">
      <c r="A1" s="396" t="s">
        <v>0</v>
      </c>
      <c r="B1" s="396"/>
      <c r="C1" s="20" t="s">
        <v>19</v>
      </c>
      <c r="D1" s="20"/>
      <c r="G1" s="28"/>
    </row>
    <row r="2" spans="1:20" ht="13.5" customHeight="1">
      <c r="C2" s="1"/>
    </row>
    <row r="3" spans="1:20" s="27" customFormat="1" ht="57.75" customHeight="1">
      <c r="A3" s="389" t="s">
        <v>826</v>
      </c>
      <c r="B3" s="389"/>
      <c r="C3" s="389"/>
      <c r="D3" s="389"/>
      <c r="E3" s="389"/>
      <c r="F3" s="389"/>
      <c r="G3" s="389"/>
      <c r="H3" s="389"/>
      <c r="I3" s="389"/>
    </row>
    <row r="4" spans="1:20" ht="12.75" customHeight="1">
      <c r="A4" s="390" t="s">
        <v>6</v>
      </c>
      <c r="B4" s="392" t="s">
        <v>12</v>
      </c>
      <c r="C4" s="12"/>
      <c r="D4" s="12"/>
      <c r="E4" s="394" t="s">
        <v>1</v>
      </c>
      <c r="F4" s="394"/>
      <c r="G4" s="11"/>
      <c r="H4" s="392" t="s">
        <v>5</v>
      </c>
      <c r="I4" s="392"/>
    </row>
    <row r="5" spans="1:20" ht="12.75" customHeight="1">
      <c r="A5" s="390"/>
      <c r="B5" s="392"/>
      <c r="C5" s="395" t="s">
        <v>2</v>
      </c>
      <c r="D5" s="395" t="s">
        <v>3</v>
      </c>
      <c r="E5" s="395" t="s">
        <v>4</v>
      </c>
      <c r="F5" s="21" t="s">
        <v>13</v>
      </c>
      <c r="G5" s="238"/>
      <c r="H5" s="393"/>
      <c r="I5" s="393"/>
    </row>
    <row r="6" spans="1:20" ht="18" customHeight="1">
      <c r="A6" s="390"/>
      <c r="B6" s="392"/>
      <c r="C6" s="395"/>
      <c r="D6" s="395"/>
      <c r="E6" s="395"/>
      <c r="F6" s="239" t="s">
        <v>20</v>
      </c>
      <c r="G6" s="239"/>
      <c r="H6" s="238" t="s">
        <v>3</v>
      </c>
      <c r="I6" s="238" t="s">
        <v>7</v>
      </c>
    </row>
    <row r="7" spans="1:20" ht="12.75" customHeight="1">
      <c r="A7" s="391"/>
      <c r="B7" s="393"/>
      <c r="C7" s="13" t="s">
        <v>8</v>
      </c>
      <c r="D7" s="13" t="s">
        <v>9</v>
      </c>
      <c r="E7" s="13" t="s">
        <v>10</v>
      </c>
      <c r="F7" s="14" t="s">
        <v>11</v>
      </c>
      <c r="G7" s="14"/>
      <c r="H7" s="14" t="s">
        <v>17</v>
      </c>
      <c r="I7" s="14" t="s">
        <v>18</v>
      </c>
    </row>
    <row r="8" spans="1:20" s="2" customFormat="1" ht="11.25" customHeight="1">
      <c r="A8" s="5" t="s">
        <v>121</v>
      </c>
      <c r="B8" s="5"/>
      <c r="C8" s="6">
        <f>C9+C11+C13+C15+C17</f>
        <v>19108803087</v>
      </c>
      <c r="D8" s="6">
        <f>D9+D11+D13+D15+D17</f>
        <v>18418498224.980003</v>
      </c>
      <c r="E8" s="6">
        <f>E9+E11+E13+E15+E17</f>
        <v>14165970950.18</v>
      </c>
      <c r="F8" s="6">
        <f>F9+F11+F13+F15+F17</f>
        <v>11959388307.67</v>
      </c>
      <c r="G8" s="6"/>
      <c r="H8" s="246">
        <f t="shared" ref="H8:H25" si="0">IFERROR(+F8/D8*100,"n.a.")</f>
        <v>64.931397563402498</v>
      </c>
      <c r="I8" s="245">
        <f t="shared" ref="I8:I25" si="1">IFERROR(+F8/E8*100,"n.a.")</f>
        <v>84.423357563909434</v>
      </c>
      <c r="K8" s="300">
        <f>IFERROR(F8/D8*100,"n.a.")</f>
        <v>64.931397563402498</v>
      </c>
      <c r="L8" s="300">
        <f>IFERROR(F8/E8*100,"n.a.")</f>
        <v>84.423357563909434</v>
      </c>
      <c r="M8" s="300" t="str">
        <f>IF(K8=H8,"si","no")</f>
        <v>si</v>
      </c>
      <c r="N8" s="300" t="str">
        <f>IF(L8=I8,"si","no")</f>
        <v>si</v>
      </c>
      <c r="O8" s="300"/>
      <c r="P8" s="301">
        <f>((F8/D8)*100)-H8</f>
        <v>0</v>
      </c>
      <c r="Q8" s="301">
        <f>((F8/E8)*100)-I8</f>
        <v>0</v>
      </c>
      <c r="R8" s="302"/>
      <c r="S8" s="113">
        <f>+E8-D8</f>
        <v>-4252527274.8000031</v>
      </c>
      <c r="T8" s="113">
        <f>F8-E8</f>
        <v>-2206582642.5100002</v>
      </c>
    </row>
    <row r="9" spans="1:20" s="2" customFormat="1">
      <c r="A9" s="351" t="s">
        <v>238</v>
      </c>
      <c r="B9" s="351"/>
      <c r="C9" s="352">
        <f>C10</f>
        <v>1173836</v>
      </c>
      <c r="D9" s="352">
        <f>D10</f>
        <v>1173836</v>
      </c>
      <c r="E9" s="352">
        <f>E10</f>
        <v>704303</v>
      </c>
      <c r="F9" s="352">
        <f>F10</f>
        <v>704303</v>
      </c>
      <c r="G9" s="352"/>
      <c r="H9" s="353">
        <f t="shared" si="0"/>
        <v>60.000119267086717</v>
      </c>
      <c r="I9" s="353">
        <f t="shared" si="1"/>
        <v>100</v>
      </c>
      <c r="K9" s="300">
        <f t="shared" ref="K9:K25" si="2">IFERROR(F9/D9*100,"n.a.")</f>
        <v>60.000119267086717</v>
      </c>
      <c r="L9" s="300">
        <f t="shared" ref="L9:L25" si="3">IFERROR(F9/E9*100,"n.a.")</f>
        <v>100</v>
      </c>
      <c r="M9" s="300" t="str">
        <f t="shared" ref="M9:M25" si="4">IF(K9=H9,"si","no")</f>
        <v>si</v>
      </c>
      <c r="N9" s="300" t="str">
        <f t="shared" ref="N9:N25" si="5">IF(L9=I9,"si","no")</f>
        <v>si</v>
      </c>
      <c r="O9" s="300"/>
      <c r="P9" s="301">
        <f t="shared" ref="P9:P25" si="6">((F9/D9)*100)-H9</f>
        <v>0</v>
      </c>
      <c r="Q9" s="301">
        <f t="shared" ref="Q9:Q25" si="7">((F9/E9)*100)-I9</f>
        <v>0</v>
      </c>
      <c r="R9" s="302"/>
      <c r="S9" s="113">
        <f t="shared" ref="S9:S25" si="8">+E9-D9</f>
        <v>-469533</v>
      </c>
      <c r="T9" s="113">
        <f t="shared" ref="T9:T25" si="9">F9-E9</f>
        <v>0</v>
      </c>
    </row>
    <row r="10" spans="1:20" s="2" customFormat="1">
      <c r="A10" s="87"/>
      <c r="B10" s="88" t="s">
        <v>825</v>
      </c>
      <c r="C10" s="7">
        <v>1173836</v>
      </c>
      <c r="D10" s="7">
        <v>1173836</v>
      </c>
      <c r="E10" s="7">
        <v>704303</v>
      </c>
      <c r="F10" s="7">
        <v>704303</v>
      </c>
      <c r="G10" s="7"/>
      <c r="H10" s="44">
        <f t="shared" si="0"/>
        <v>60.000119267086717</v>
      </c>
      <c r="I10" s="44">
        <f t="shared" si="1"/>
        <v>100</v>
      </c>
      <c r="K10" s="300">
        <f t="shared" si="2"/>
        <v>60.000119267086717</v>
      </c>
      <c r="L10" s="300">
        <f t="shared" si="3"/>
        <v>100</v>
      </c>
      <c r="M10" s="300" t="str">
        <f t="shared" si="4"/>
        <v>si</v>
      </c>
      <c r="N10" s="300" t="str">
        <f t="shared" si="5"/>
        <v>si</v>
      </c>
      <c r="O10" s="300"/>
      <c r="P10" s="301">
        <f t="shared" si="6"/>
        <v>0</v>
      </c>
      <c r="Q10" s="301">
        <f t="shared" si="7"/>
        <v>0</v>
      </c>
      <c r="R10" s="302"/>
      <c r="S10" s="113">
        <f t="shared" si="8"/>
        <v>-469533</v>
      </c>
      <c r="T10" s="113">
        <f t="shared" si="9"/>
        <v>0</v>
      </c>
    </row>
    <row r="11" spans="1:20" s="2" customFormat="1">
      <c r="A11" s="351" t="s">
        <v>515</v>
      </c>
      <c r="B11" s="351"/>
      <c r="C11" s="354">
        <f>C12</f>
        <v>435422591</v>
      </c>
      <c r="D11" s="354">
        <f>D12</f>
        <v>370396169.23999995</v>
      </c>
      <c r="E11" s="354">
        <f>E12</f>
        <v>370120518.82999998</v>
      </c>
      <c r="F11" s="354">
        <f>F12</f>
        <v>369140283.62999994</v>
      </c>
      <c r="G11" s="354"/>
      <c r="H11" s="353">
        <f t="shared" si="0"/>
        <v>99.660934503567645</v>
      </c>
      <c r="I11" s="353">
        <f t="shared" si="1"/>
        <v>99.735157833697329</v>
      </c>
      <c r="K11" s="300">
        <f t="shared" si="2"/>
        <v>99.660934503567645</v>
      </c>
      <c r="L11" s="300">
        <f t="shared" si="3"/>
        <v>99.735157833697329</v>
      </c>
      <c r="M11" s="300" t="str">
        <f t="shared" si="4"/>
        <v>si</v>
      </c>
      <c r="N11" s="300" t="str">
        <f t="shared" si="5"/>
        <v>si</v>
      </c>
      <c r="O11" s="300"/>
      <c r="P11" s="301">
        <f t="shared" si="6"/>
        <v>0</v>
      </c>
      <c r="Q11" s="301">
        <f t="shared" si="7"/>
        <v>0</v>
      </c>
      <c r="R11" s="302"/>
      <c r="S11" s="113">
        <f t="shared" si="8"/>
        <v>-275650.40999996662</v>
      </c>
      <c r="T11" s="113">
        <f t="shared" si="9"/>
        <v>-980235.20000004768</v>
      </c>
    </row>
    <row r="12" spans="1:20" s="2" customFormat="1">
      <c r="A12" s="87"/>
      <c r="B12" s="88" t="s">
        <v>513</v>
      </c>
      <c r="C12" s="7">
        <v>435422591</v>
      </c>
      <c r="D12" s="7">
        <v>370396169.23999995</v>
      </c>
      <c r="E12" s="7">
        <v>370120518.82999998</v>
      </c>
      <c r="F12" s="7">
        <v>369140283.62999994</v>
      </c>
      <c r="G12" s="7"/>
      <c r="H12" s="44">
        <f t="shared" si="0"/>
        <v>99.660934503567645</v>
      </c>
      <c r="I12" s="44">
        <f t="shared" si="1"/>
        <v>99.735157833697329</v>
      </c>
      <c r="K12" s="300">
        <f t="shared" si="2"/>
        <v>99.660934503567645</v>
      </c>
      <c r="L12" s="300">
        <f t="shared" si="3"/>
        <v>99.735157833697329</v>
      </c>
      <c r="M12" s="300" t="str">
        <f t="shared" si="4"/>
        <v>si</v>
      </c>
      <c r="N12" s="300" t="str">
        <f t="shared" si="5"/>
        <v>si</v>
      </c>
      <c r="O12" s="300"/>
      <c r="P12" s="301">
        <f t="shared" si="6"/>
        <v>0</v>
      </c>
      <c r="Q12" s="301">
        <f t="shared" si="7"/>
        <v>0</v>
      </c>
      <c r="R12" s="302"/>
      <c r="S12" s="113">
        <f t="shared" si="8"/>
        <v>-275650.40999996662</v>
      </c>
      <c r="T12" s="113">
        <f t="shared" si="9"/>
        <v>-980235.20000004768</v>
      </c>
    </row>
    <row r="13" spans="1:20" s="2" customFormat="1">
      <c r="A13" s="351" t="s">
        <v>183</v>
      </c>
      <c r="B13" s="356"/>
      <c r="C13" s="354">
        <f>C14</f>
        <v>33000000</v>
      </c>
      <c r="D13" s="354">
        <f>D14</f>
        <v>13446885.41</v>
      </c>
      <c r="E13" s="354">
        <f>E14</f>
        <v>4562327.1500000004</v>
      </c>
      <c r="F13" s="354">
        <f>F14</f>
        <v>4562327.1500000004</v>
      </c>
      <c r="G13" s="354"/>
      <c r="H13" s="353">
        <f t="shared" si="0"/>
        <v>33.928504712378597</v>
      </c>
      <c r="I13" s="353">
        <f t="shared" si="1"/>
        <v>100</v>
      </c>
      <c r="K13" s="300">
        <f t="shared" si="2"/>
        <v>33.928504712378597</v>
      </c>
      <c r="L13" s="300">
        <f t="shared" si="3"/>
        <v>100</v>
      </c>
      <c r="M13" s="300" t="str">
        <f t="shared" si="4"/>
        <v>si</v>
      </c>
      <c r="N13" s="300" t="str">
        <f t="shared" si="5"/>
        <v>si</v>
      </c>
      <c r="O13" s="300"/>
      <c r="P13" s="301">
        <f t="shared" si="6"/>
        <v>0</v>
      </c>
      <c r="Q13" s="301">
        <f t="shared" si="7"/>
        <v>0</v>
      </c>
      <c r="R13" s="302"/>
      <c r="S13" s="113">
        <f t="shared" si="8"/>
        <v>-8884558.2599999998</v>
      </c>
      <c r="T13" s="113">
        <f t="shared" si="9"/>
        <v>0</v>
      </c>
    </row>
    <row r="14" spans="1:20" s="2" customFormat="1">
      <c r="A14" s="88"/>
      <c r="B14" s="67" t="s">
        <v>824</v>
      </c>
      <c r="C14" s="7">
        <v>33000000</v>
      </c>
      <c r="D14" s="7">
        <v>13446885.41</v>
      </c>
      <c r="E14" s="7">
        <v>4562327.1500000004</v>
      </c>
      <c r="F14" s="7">
        <v>4562327.1500000004</v>
      </c>
      <c r="G14" s="7"/>
      <c r="H14" s="44">
        <f t="shared" si="0"/>
        <v>33.928504712378597</v>
      </c>
      <c r="I14" s="44">
        <f t="shared" si="1"/>
        <v>100</v>
      </c>
      <c r="K14" s="300">
        <f t="shared" si="2"/>
        <v>33.928504712378597</v>
      </c>
      <c r="L14" s="300">
        <f t="shared" si="3"/>
        <v>100</v>
      </c>
      <c r="M14" s="300" t="str">
        <f t="shared" si="4"/>
        <v>si</v>
      </c>
      <c r="N14" s="300" t="str">
        <f t="shared" si="5"/>
        <v>si</v>
      </c>
      <c r="O14" s="300"/>
      <c r="P14" s="301">
        <f t="shared" si="6"/>
        <v>0</v>
      </c>
      <c r="Q14" s="301">
        <f t="shared" si="7"/>
        <v>0</v>
      </c>
      <c r="R14" s="302"/>
      <c r="S14" s="113">
        <f t="shared" si="8"/>
        <v>-8884558.2599999998</v>
      </c>
      <c r="T14" s="113">
        <f t="shared" si="9"/>
        <v>0</v>
      </c>
    </row>
    <row r="15" spans="1:20" s="2" customFormat="1">
      <c r="A15" s="351" t="s">
        <v>317</v>
      </c>
      <c r="B15" s="355"/>
      <c r="C15" s="354">
        <f>C16</f>
        <v>3239350</v>
      </c>
      <c r="D15" s="354">
        <f>D16</f>
        <v>1205615.18</v>
      </c>
      <c r="E15" s="354">
        <f>E16</f>
        <v>1205615.18</v>
      </c>
      <c r="F15" s="354">
        <f>F16</f>
        <v>1158974.45</v>
      </c>
      <c r="G15" s="354"/>
      <c r="H15" s="353">
        <f t="shared" si="0"/>
        <v>96.131375021339721</v>
      </c>
      <c r="I15" s="353">
        <f t="shared" si="1"/>
        <v>96.131375021339721</v>
      </c>
      <c r="K15" s="300">
        <f t="shared" si="2"/>
        <v>96.131375021339721</v>
      </c>
      <c r="L15" s="300">
        <f t="shared" si="3"/>
        <v>96.131375021339721</v>
      </c>
      <c r="M15" s="300" t="str">
        <f t="shared" si="4"/>
        <v>si</v>
      </c>
      <c r="N15" s="300" t="str">
        <f t="shared" si="5"/>
        <v>si</v>
      </c>
      <c r="O15" s="300"/>
      <c r="P15" s="301">
        <f t="shared" si="6"/>
        <v>0</v>
      </c>
      <c r="Q15" s="301">
        <f t="shared" si="7"/>
        <v>0</v>
      </c>
      <c r="R15" s="302"/>
      <c r="S15" s="113">
        <f t="shared" si="8"/>
        <v>0</v>
      </c>
      <c r="T15" s="113">
        <f t="shared" si="9"/>
        <v>-46640.729999999981</v>
      </c>
    </row>
    <row r="16" spans="1:20" s="2" customFormat="1">
      <c r="A16" s="88"/>
      <c r="B16" s="67" t="s">
        <v>823</v>
      </c>
      <c r="C16" s="7">
        <v>3239350</v>
      </c>
      <c r="D16" s="7">
        <v>1205615.18</v>
      </c>
      <c r="E16" s="7">
        <v>1205615.18</v>
      </c>
      <c r="F16" s="7">
        <v>1158974.45</v>
      </c>
      <c r="G16" s="7"/>
      <c r="H16" s="44">
        <f t="shared" si="0"/>
        <v>96.131375021339721</v>
      </c>
      <c r="I16" s="44">
        <f t="shared" si="1"/>
        <v>96.131375021339721</v>
      </c>
      <c r="K16" s="300">
        <f t="shared" si="2"/>
        <v>96.131375021339721</v>
      </c>
      <c r="L16" s="300">
        <f t="shared" si="3"/>
        <v>96.131375021339721</v>
      </c>
      <c r="M16" s="300" t="str">
        <f t="shared" si="4"/>
        <v>si</v>
      </c>
      <c r="N16" s="300" t="str">
        <f t="shared" si="5"/>
        <v>si</v>
      </c>
      <c r="O16" s="300"/>
      <c r="P16" s="301">
        <f t="shared" si="6"/>
        <v>0</v>
      </c>
      <c r="Q16" s="301">
        <f t="shared" si="7"/>
        <v>0</v>
      </c>
      <c r="R16" s="302"/>
      <c r="S16" s="113">
        <f t="shared" si="8"/>
        <v>0</v>
      </c>
      <c r="T16" s="113">
        <f t="shared" si="9"/>
        <v>-46640.729999999981</v>
      </c>
    </row>
    <row r="17" spans="1:20" s="2" customFormat="1">
      <c r="A17" s="351" t="s">
        <v>452</v>
      </c>
      <c r="B17" s="355"/>
      <c r="C17" s="354">
        <f>SUM(C18:C25)</f>
        <v>18635967310</v>
      </c>
      <c r="D17" s="354">
        <f>SUM(D18:D25)</f>
        <v>18032275719.150002</v>
      </c>
      <c r="E17" s="354">
        <f>SUM(E18:E25)</f>
        <v>13789378186.02</v>
      </c>
      <c r="F17" s="354">
        <f>SUM(F18:F25)</f>
        <v>11583822419.440001</v>
      </c>
      <c r="G17" s="354"/>
      <c r="H17" s="353">
        <f t="shared" si="0"/>
        <v>64.23938165019382</v>
      </c>
      <c r="I17" s="353">
        <f t="shared" si="1"/>
        <v>84.005400846747065</v>
      </c>
      <c r="K17" s="300">
        <f t="shared" si="2"/>
        <v>64.23938165019382</v>
      </c>
      <c r="L17" s="300">
        <f t="shared" si="3"/>
        <v>84.005400846747065</v>
      </c>
      <c r="M17" s="300" t="str">
        <f t="shared" si="4"/>
        <v>si</v>
      </c>
      <c r="N17" s="300" t="str">
        <f t="shared" si="5"/>
        <v>si</v>
      </c>
      <c r="O17" s="300"/>
      <c r="P17" s="301">
        <f t="shared" si="6"/>
        <v>0</v>
      </c>
      <c r="Q17" s="301">
        <f t="shared" si="7"/>
        <v>0</v>
      </c>
      <c r="R17" s="302"/>
      <c r="S17" s="113">
        <f t="shared" si="8"/>
        <v>-4242897533.1300011</v>
      </c>
      <c r="T17" s="113">
        <f t="shared" si="9"/>
        <v>-2205555766.5799999</v>
      </c>
    </row>
    <row r="18" spans="1:20" s="2" customFormat="1">
      <c r="A18" s="88"/>
      <c r="B18" s="67" t="s">
        <v>822</v>
      </c>
      <c r="C18" s="7">
        <v>430300000</v>
      </c>
      <c r="D18" s="7">
        <v>420300000</v>
      </c>
      <c r="E18" s="7">
        <v>420300000</v>
      </c>
      <c r="F18" s="7">
        <v>420300000</v>
      </c>
      <c r="G18" s="7"/>
      <c r="H18" s="44">
        <f t="shared" si="0"/>
        <v>100</v>
      </c>
      <c r="I18" s="44">
        <f t="shared" si="1"/>
        <v>100</v>
      </c>
      <c r="K18" s="300">
        <f t="shared" si="2"/>
        <v>100</v>
      </c>
      <c r="L18" s="300">
        <f t="shared" si="3"/>
        <v>100</v>
      </c>
      <c r="M18" s="300" t="str">
        <f t="shared" si="4"/>
        <v>si</v>
      </c>
      <c r="N18" s="300" t="str">
        <f t="shared" si="5"/>
        <v>si</v>
      </c>
      <c r="O18" s="300"/>
      <c r="P18" s="301">
        <f t="shared" si="6"/>
        <v>0</v>
      </c>
      <c r="Q18" s="301">
        <f t="shared" si="7"/>
        <v>0</v>
      </c>
      <c r="R18" s="302"/>
      <c r="S18" s="113">
        <f t="shared" si="8"/>
        <v>0</v>
      </c>
      <c r="T18" s="113">
        <f t="shared" si="9"/>
        <v>0</v>
      </c>
    </row>
    <row r="19" spans="1:20" s="2" customFormat="1">
      <c r="A19" s="88"/>
      <c r="B19" s="67" t="s">
        <v>887</v>
      </c>
      <c r="C19" s="7">
        <v>16508454440</v>
      </c>
      <c r="D19" s="7">
        <v>16508454439.990002</v>
      </c>
      <c r="E19" s="7">
        <v>12492087214.940001</v>
      </c>
      <c r="F19" s="7">
        <v>10302877432.059999</v>
      </c>
      <c r="G19" s="7"/>
      <c r="H19" s="44">
        <f t="shared" si="0"/>
        <v>62.409703279686546</v>
      </c>
      <c r="I19" s="44">
        <f t="shared" si="1"/>
        <v>82.475228156734289</v>
      </c>
      <c r="K19" s="300">
        <f t="shared" si="2"/>
        <v>62.409703279686546</v>
      </c>
      <c r="L19" s="300">
        <f t="shared" si="3"/>
        <v>82.475228156734289</v>
      </c>
      <c r="M19" s="300" t="str">
        <f t="shared" si="4"/>
        <v>si</v>
      </c>
      <c r="N19" s="300" t="str">
        <f t="shared" si="5"/>
        <v>si</v>
      </c>
      <c r="O19" s="300"/>
      <c r="P19" s="301">
        <f t="shared" si="6"/>
        <v>0</v>
      </c>
      <c r="Q19" s="301">
        <f t="shared" si="7"/>
        <v>0</v>
      </c>
      <c r="R19" s="302"/>
      <c r="S19" s="113">
        <f t="shared" si="8"/>
        <v>-4016367225.0500011</v>
      </c>
      <c r="T19" s="113">
        <f t="shared" si="9"/>
        <v>-2189209782.8800011</v>
      </c>
    </row>
    <row r="20" spans="1:20" s="2" customFormat="1">
      <c r="A20" s="88"/>
      <c r="B20" s="67" t="s">
        <v>821</v>
      </c>
      <c r="C20" s="7">
        <v>487296796</v>
      </c>
      <c r="D20" s="7">
        <v>177370204</v>
      </c>
      <c r="E20" s="7">
        <v>164126357</v>
      </c>
      <c r="F20" s="7">
        <v>164126357</v>
      </c>
      <c r="G20" s="7"/>
      <c r="H20" s="44">
        <f t="shared" si="0"/>
        <v>92.533217698729146</v>
      </c>
      <c r="I20" s="44">
        <f t="shared" si="1"/>
        <v>100</v>
      </c>
      <c r="K20" s="300">
        <f t="shared" si="2"/>
        <v>92.533217698729146</v>
      </c>
      <c r="L20" s="300">
        <f t="shared" si="3"/>
        <v>100</v>
      </c>
      <c r="M20" s="300" t="str">
        <f t="shared" si="4"/>
        <v>si</v>
      </c>
      <c r="N20" s="300" t="str">
        <f t="shared" si="5"/>
        <v>si</v>
      </c>
      <c r="O20" s="300"/>
      <c r="P20" s="301">
        <f t="shared" si="6"/>
        <v>0</v>
      </c>
      <c r="Q20" s="301">
        <f t="shared" si="7"/>
        <v>0</v>
      </c>
      <c r="R20" s="302"/>
      <c r="S20" s="113">
        <f t="shared" si="8"/>
        <v>-13243847</v>
      </c>
      <c r="T20" s="113">
        <f t="shared" si="9"/>
        <v>0</v>
      </c>
    </row>
    <row r="21" spans="1:20" s="2" customFormat="1">
      <c r="A21" s="88"/>
      <c r="B21" s="67" t="s">
        <v>820</v>
      </c>
      <c r="C21" s="7">
        <v>897761301</v>
      </c>
      <c r="D21" s="7">
        <v>779180594</v>
      </c>
      <c r="E21" s="7">
        <v>623234304</v>
      </c>
      <c r="F21" s="7">
        <v>623074327</v>
      </c>
      <c r="G21" s="7"/>
      <c r="H21" s="44">
        <f t="shared" si="0"/>
        <v>79.965329192990652</v>
      </c>
      <c r="I21" s="44">
        <f t="shared" si="1"/>
        <v>99.974331162618412</v>
      </c>
      <c r="K21" s="300">
        <f t="shared" si="2"/>
        <v>79.965329192990652</v>
      </c>
      <c r="L21" s="300">
        <f t="shared" si="3"/>
        <v>99.974331162618412</v>
      </c>
      <c r="M21" s="300" t="str">
        <f t="shared" si="4"/>
        <v>si</v>
      </c>
      <c r="N21" s="300" t="str">
        <f t="shared" si="5"/>
        <v>si</v>
      </c>
      <c r="O21" s="300"/>
      <c r="P21" s="301">
        <f t="shared" si="6"/>
        <v>0</v>
      </c>
      <c r="Q21" s="301">
        <f t="shared" si="7"/>
        <v>0</v>
      </c>
      <c r="R21" s="302"/>
      <c r="S21" s="113">
        <f t="shared" si="8"/>
        <v>-155946290</v>
      </c>
      <c r="T21" s="113">
        <f t="shared" si="9"/>
        <v>-159977</v>
      </c>
    </row>
    <row r="22" spans="1:20" s="2" customFormat="1">
      <c r="A22" s="88"/>
      <c r="B22" s="67" t="s">
        <v>819</v>
      </c>
      <c r="C22" s="7">
        <v>21521181</v>
      </c>
      <c r="D22" s="7">
        <v>26680261</v>
      </c>
      <c r="E22" s="7">
        <v>4203305</v>
      </c>
      <c r="F22" s="7">
        <v>4203305</v>
      </c>
      <c r="G22" s="7"/>
      <c r="H22" s="44">
        <f t="shared" si="0"/>
        <v>15.754362372991778</v>
      </c>
      <c r="I22" s="44">
        <f t="shared" si="1"/>
        <v>100</v>
      </c>
      <c r="K22" s="300">
        <f t="shared" si="2"/>
        <v>15.754362372991778</v>
      </c>
      <c r="L22" s="300">
        <f t="shared" si="3"/>
        <v>100</v>
      </c>
      <c r="M22" s="300" t="str">
        <f t="shared" si="4"/>
        <v>si</v>
      </c>
      <c r="N22" s="300" t="str">
        <f t="shared" si="5"/>
        <v>si</v>
      </c>
      <c r="O22" s="300"/>
      <c r="P22" s="301">
        <f t="shared" si="6"/>
        <v>0</v>
      </c>
      <c r="Q22" s="301">
        <f t="shared" si="7"/>
        <v>0</v>
      </c>
      <c r="R22" s="302"/>
      <c r="S22" s="113">
        <f t="shared" si="8"/>
        <v>-22476956</v>
      </c>
      <c r="T22" s="113">
        <f t="shared" si="9"/>
        <v>0</v>
      </c>
    </row>
    <row r="23" spans="1:20" s="2" customFormat="1">
      <c r="A23" s="88"/>
      <c r="B23" s="67" t="s">
        <v>818</v>
      </c>
      <c r="C23" s="7">
        <v>176893874</v>
      </c>
      <c r="D23" s="7">
        <v>5520002</v>
      </c>
      <c r="E23" s="7">
        <v>1630270</v>
      </c>
      <c r="F23" s="7">
        <v>1610274</v>
      </c>
      <c r="G23" s="7"/>
      <c r="H23" s="44">
        <f t="shared" si="0"/>
        <v>29.171619865355119</v>
      </c>
      <c r="I23" s="44">
        <f t="shared" si="1"/>
        <v>98.773454703822068</v>
      </c>
      <c r="K23" s="300">
        <f t="shared" si="2"/>
        <v>29.171619865355119</v>
      </c>
      <c r="L23" s="300">
        <f t="shared" si="3"/>
        <v>98.773454703822068</v>
      </c>
      <c r="M23" s="300" t="str">
        <f t="shared" si="4"/>
        <v>si</v>
      </c>
      <c r="N23" s="300" t="str">
        <f t="shared" si="5"/>
        <v>si</v>
      </c>
      <c r="O23" s="300"/>
      <c r="P23" s="301">
        <f t="shared" si="6"/>
        <v>0</v>
      </c>
      <c r="Q23" s="301">
        <f t="shared" si="7"/>
        <v>0</v>
      </c>
      <c r="R23" s="302"/>
      <c r="S23" s="113">
        <f t="shared" si="8"/>
        <v>-3889732</v>
      </c>
      <c r="T23" s="113">
        <f t="shared" si="9"/>
        <v>-19996</v>
      </c>
    </row>
    <row r="24" spans="1:20" s="2" customFormat="1">
      <c r="A24" s="88"/>
      <c r="B24" s="67" t="s">
        <v>450</v>
      </c>
      <c r="C24" s="7">
        <v>700000</v>
      </c>
      <c r="D24" s="7">
        <v>700000</v>
      </c>
      <c r="E24" s="7">
        <v>400000</v>
      </c>
      <c r="F24" s="7">
        <v>258471.01</v>
      </c>
      <c r="G24" s="7"/>
      <c r="H24" s="44">
        <f t="shared" si="0"/>
        <v>36.924430000000001</v>
      </c>
      <c r="I24" s="44">
        <f t="shared" si="1"/>
        <v>64.617752500000009</v>
      </c>
      <c r="K24" s="300">
        <f t="shared" si="2"/>
        <v>36.924430000000001</v>
      </c>
      <c r="L24" s="300">
        <f t="shared" si="3"/>
        <v>64.617752500000009</v>
      </c>
      <c r="M24" s="300" t="str">
        <f t="shared" si="4"/>
        <v>si</v>
      </c>
      <c r="N24" s="300" t="str">
        <f t="shared" si="5"/>
        <v>si</v>
      </c>
      <c r="O24" s="300"/>
      <c r="P24" s="301">
        <f t="shared" si="6"/>
        <v>0</v>
      </c>
      <c r="Q24" s="301">
        <f t="shared" si="7"/>
        <v>0</v>
      </c>
      <c r="R24" s="302"/>
      <c r="S24" s="113">
        <f t="shared" si="8"/>
        <v>-300000</v>
      </c>
      <c r="T24" s="113">
        <f t="shared" si="9"/>
        <v>-141528.99</v>
      </c>
    </row>
    <row r="25" spans="1:20" s="2" customFormat="1" ht="12.75" thickBot="1">
      <c r="A25" s="17"/>
      <c r="B25" s="8" t="s">
        <v>817</v>
      </c>
      <c r="C25" s="9">
        <v>113039718</v>
      </c>
      <c r="D25" s="9">
        <v>114070218.16000003</v>
      </c>
      <c r="E25" s="9">
        <v>83396735.080000043</v>
      </c>
      <c r="F25" s="9">
        <v>67372253.370000005</v>
      </c>
      <c r="G25" s="9"/>
      <c r="H25" s="10">
        <f t="shared" si="0"/>
        <v>59.062088647451041</v>
      </c>
      <c r="I25" s="10">
        <f t="shared" si="1"/>
        <v>80.785240939434587</v>
      </c>
      <c r="K25" s="300">
        <f t="shared" si="2"/>
        <v>59.062088647451041</v>
      </c>
      <c r="L25" s="300">
        <f t="shared" si="3"/>
        <v>80.785240939434587</v>
      </c>
      <c r="M25" s="300" t="str">
        <f t="shared" si="4"/>
        <v>si</v>
      </c>
      <c r="N25" s="300" t="str">
        <f t="shared" si="5"/>
        <v>si</v>
      </c>
      <c r="O25" s="300"/>
      <c r="P25" s="301">
        <f t="shared" si="6"/>
        <v>0</v>
      </c>
      <c r="Q25" s="301">
        <f t="shared" si="7"/>
        <v>0</v>
      </c>
      <c r="R25" s="302"/>
      <c r="S25" s="113">
        <f t="shared" si="8"/>
        <v>-30673483.079999983</v>
      </c>
      <c r="T25" s="113">
        <f t="shared" si="9"/>
        <v>-16024481.710000038</v>
      </c>
    </row>
    <row r="26" spans="1:20" ht="9" customHeight="1">
      <c r="A26" s="399" t="s">
        <v>15</v>
      </c>
      <c r="B26" s="399"/>
      <c r="C26" s="399"/>
      <c r="D26" s="399"/>
      <c r="E26" s="399"/>
      <c r="F26" s="399"/>
      <c r="G26" s="399"/>
      <c r="H26" s="399"/>
      <c r="I26" s="399"/>
    </row>
    <row r="27" spans="1:20" ht="9" customHeight="1">
      <c r="A27" s="419" t="s">
        <v>523</v>
      </c>
      <c r="B27" s="419"/>
      <c r="C27" s="419"/>
      <c r="D27" s="419"/>
      <c r="E27" s="419"/>
      <c r="F27" s="419"/>
      <c r="G27" s="419"/>
      <c r="H27" s="419"/>
      <c r="I27" s="419"/>
    </row>
    <row r="28" spans="1:20" ht="9" customHeight="1">
      <c r="A28" s="419"/>
      <c r="B28" s="419"/>
      <c r="C28" s="419"/>
      <c r="D28" s="419"/>
      <c r="E28" s="419"/>
      <c r="F28" s="419"/>
      <c r="G28" s="419"/>
      <c r="H28" s="419"/>
      <c r="I28" s="419"/>
    </row>
    <row r="29" spans="1:20" ht="9" customHeight="1">
      <c r="A29" s="240" t="s">
        <v>816</v>
      </c>
      <c r="B29" s="240"/>
      <c r="C29" s="240"/>
      <c r="D29" s="240"/>
      <c r="E29" s="240"/>
      <c r="F29" s="240"/>
      <c r="G29" s="240"/>
      <c r="H29" s="240"/>
      <c r="I29" s="240"/>
    </row>
    <row r="30" spans="1:20" ht="9" customHeight="1">
      <c r="A30" s="400" t="s">
        <v>16</v>
      </c>
      <c r="B30" s="400"/>
      <c r="C30" s="400"/>
      <c r="D30" s="400"/>
      <c r="E30" s="400"/>
      <c r="F30" s="400"/>
      <c r="G30" s="400"/>
      <c r="H30" s="400"/>
      <c r="I30" s="400"/>
    </row>
    <row r="31" spans="1:20" ht="9" customHeight="1">
      <c r="A31" s="400" t="s">
        <v>14</v>
      </c>
      <c r="B31" s="400"/>
      <c r="C31" s="400"/>
      <c r="D31" s="400"/>
      <c r="E31" s="400"/>
      <c r="F31" s="400"/>
      <c r="G31" s="400"/>
      <c r="H31" s="400"/>
      <c r="I31" s="400"/>
    </row>
    <row r="32" spans="1:20">
      <c r="A32" s="22"/>
      <c r="B32" s="23"/>
      <c r="C32" s="24"/>
      <c r="D32" s="24"/>
      <c r="E32" s="24"/>
      <c r="F32" s="24"/>
      <c r="G32" s="25"/>
      <c r="H32" s="26"/>
      <c r="I32" s="26"/>
    </row>
    <row r="34" spans="2:11" hidden="1">
      <c r="B34" s="1" t="s">
        <v>122</v>
      </c>
      <c r="C34" s="3" t="s">
        <v>123</v>
      </c>
      <c r="D34" s="1" t="s">
        <v>124</v>
      </c>
      <c r="E34" s="1" t="s">
        <v>125</v>
      </c>
      <c r="F34" s="1" t="s">
        <v>126</v>
      </c>
    </row>
    <row r="35" spans="2:11" hidden="1">
      <c r="B35" s="1">
        <v>4</v>
      </c>
      <c r="C35" s="3">
        <v>1173836</v>
      </c>
      <c r="D35" s="1">
        <v>1173836</v>
      </c>
      <c r="E35" s="1">
        <v>704303</v>
      </c>
      <c r="F35" s="1">
        <v>704303</v>
      </c>
      <c r="H35" s="3">
        <f>+C9-C35</f>
        <v>0</v>
      </c>
      <c r="I35" s="3">
        <f t="shared" ref="I35:K35" si="10">+D9-D35</f>
        <v>0</v>
      </c>
      <c r="J35" s="3">
        <f t="shared" si="10"/>
        <v>0</v>
      </c>
      <c r="K35" s="3">
        <f t="shared" si="10"/>
        <v>0</v>
      </c>
    </row>
    <row r="36" spans="2:11" hidden="1">
      <c r="B36" s="1">
        <v>8</v>
      </c>
      <c r="C36" s="3">
        <v>435422591</v>
      </c>
      <c r="D36" s="1">
        <v>370396169.23999995</v>
      </c>
      <c r="E36" s="1">
        <v>370120518.82999998</v>
      </c>
      <c r="F36" s="1">
        <v>369140283.62999994</v>
      </c>
      <c r="H36" s="290">
        <f>+C36-C11</f>
        <v>0</v>
      </c>
      <c r="I36" s="290">
        <f t="shared" ref="I36:K36" si="11">+D36-D11</f>
        <v>0</v>
      </c>
      <c r="J36" s="290">
        <f t="shared" si="11"/>
        <v>0</v>
      </c>
      <c r="K36" s="290">
        <f t="shared" si="11"/>
        <v>0</v>
      </c>
    </row>
    <row r="37" spans="2:11" hidden="1">
      <c r="B37" s="1">
        <v>12</v>
      </c>
      <c r="C37" s="3">
        <v>33000000</v>
      </c>
      <c r="D37" s="1">
        <v>13446885.41</v>
      </c>
      <c r="E37" s="1">
        <v>4562327.1500000004</v>
      </c>
      <c r="F37" s="1">
        <v>4562327.1500000004</v>
      </c>
      <c r="H37" s="290">
        <f>+C37-C13</f>
        <v>0</v>
      </c>
      <c r="I37" s="290">
        <f t="shared" ref="I37:K37" si="12">+D37-D13</f>
        <v>0</v>
      </c>
      <c r="J37" s="290">
        <f t="shared" si="12"/>
        <v>0</v>
      </c>
      <c r="K37" s="290">
        <f t="shared" si="12"/>
        <v>0</v>
      </c>
    </row>
    <row r="38" spans="2:11" hidden="1">
      <c r="B38" s="1">
        <v>16</v>
      </c>
      <c r="C38" s="3">
        <v>3239350</v>
      </c>
      <c r="D38" s="1">
        <v>1205615.18</v>
      </c>
      <c r="E38" s="1">
        <v>1205615.18</v>
      </c>
      <c r="F38" s="1">
        <v>1158974.45</v>
      </c>
      <c r="H38" s="290">
        <f>+C38-C15</f>
        <v>0</v>
      </c>
      <c r="I38" s="290">
        <f t="shared" ref="I38:K38" si="13">+D38-D15</f>
        <v>0</v>
      </c>
      <c r="J38" s="290">
        <f t="shared" si="13"/>
        <v>0</v>
      </c>
      <c r="K38" s="290">
        <f t="shared" si="13"/>
        <v>0</v>
      </c>
    </row>
    <row r="39" spans="2:11" hidden="1">
      <c r="B39" s="1">
        <v>18</v>
      </c>
      <c r="C39" s="3">
        <v>18635967310</v>
      </c>
      <c r="D39" s="1">
        <v>18032275719.150002</v>
      </c>
      <c r="E39" s="1">
        <v>13789378186.02</v>
      </c>
      <c r="F39" s="1">
        <v>11583822419.440001</v>
      </c>
      <c r="H39" s="3">
        <f>+C17-C39</f>
        <v>0</v>
      </c>
      <c r="I39" s="3">
        <f t="shared" ref="I39:K39" si="14">+D17-D39</f>
        <v>0</v>
      </c>
      <c r="J39" s="3">
        <f t="shared" si="14"/>
        <v>0</v>
      </c>
      <c r="K39" s="3">
        <f t="shared" si="14"/>
        <v>0</v>
      </c>
    </row>
    <row r="40" spans="2:11" hidden="1">
      <c r="B40" s="1" t="s">
        <v>127</v>
      </c>
      <c r="C40" s="3">
        <v>19108803087</v>
      </c>
      <c r="D40" s="1">
        <v>18418498224.980003</v>
      </c>
      <c r="E40" s="1">
        <v>14165970950.18</v>
      </c>
      <c r="F40" s="1">
        <v>11959388307.67</v>
      </c>
      <c r="H40" s="290">
        <f>+C40-C8</f>
        <v>0</v>
      </c>
      <c r="I40" s="290">
        <f t="shared" ref="I40:K40" si="15">+D40-D8</f>
        <v>0</v>
      </c>
      <c r="J40" s="290">
        <f t="shared" si="15"/>
        <v>0</v>
      </c>
      <c r="K40" s="290">
        <f t="shared" si="15"/>
        <v>0</v>
      </c>
    </row>
  </sheetData>
  <mergeCells count="13">
    <mergeCell ref="A31:I31"/>
    <mergeCell ref="A1:B1"/>
    <mergeCell ref="A3:I3"/>
    <mergeCell ref="A4:A7"/>
    <mergeCell ref="B4:B7"/>
    <mergeCell ref="E4:F4"/>
    <mergeCell ref="H4:I5"/>
    <mergeCell ref="C5:C6"/>
    <mergeCell ref="D5:D6"/>
    <mergeCell ref="E5:E6"/>
    <mergeCell ref="A27:I28"/>
    <mergeCell ref="A26:I26"/>
    <mergeCell ref="A30:I30"/>
  </mergeCells>
  <conditionalFormatting sqref="S8:T25">
    <cfRule type="cellIs" dxfId="46" priority="3" operator="greaterThan">
      <formula>0</formula>
    </cfRule>
    <cfRule type="cellIs" dxfId="45" priority="4" operator="greaterThan">
      <formula>1</formula>
    </cfRule>
  </conditionalFormatting>
  <conditionalFormatting sqref="S8:T25">
    <cfRule type="cellIs" dxfId="44" priority="1" operator="greaterThan">
      <formula>0.1</formula>
    </cfRule>
    <cfRule type="cellIs" dxfId="43" priority="2" operator="greaterThan">
      <formula>1</formula>
    </cfRule>
  </conditionalFormatting>
  <printOptions horizontalCentered="1" verticalCentered="1"/>
  <pageMargins left="0" right="0" top="0" bottom="0" header="0.31496062992125984" footer="0.39370078740157483"/>
  <pageSetup fitToHeight="10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3"/>
  <sheetViews>
    <sheetView showGridLines="0" zoomScale="115" zoomScaleNormal="115" zoomScaleSheetLayoutView="100" workbookViewId="0">
      <pane ySplit="7" topLeftCell="A8" activePane="bottomLeft" state="frozen"/>
      <selection sqref="A1:B1"/>
      <selection pane="bottomLeft" activeCell="A8" sqref="A8:B8"/>
    </sheetView>
  </sheetViews>
  <sheetFormatPr baseColWidth="10" defaultRowHeight="12.75"/>
  <cols>
    <col min="1" max="1" width="7.7109375" style="254" customWidth="1"/>
    <col min="2" max="2" width="42" style="254" customWidth="1"/>
    <col min="3" max="3" width="15.7109375" style="250" customWidth="1"/>
    <col min="4" max="6" width="15.7109375" style="254" customWidth="1"/>
    <col min="7" max="7" width="7.28515625" style="253" customWidth="1"/>
    <col min="8" max="8" width="17.140625" style="252" bestFit="1" customWidth="1"/>
    <col min="9" max="9" width="9.7109375" style="252" customWidth="1"/>
    <col min="10" max="10" width="2.5703125" style="251" customWidth="1"/>
    <col min="11" max="14" width="4.42578125" style="250" hidden="1" customWidth="1"/>
    <col min="15" max="15" width="1.85546875" style="250" hidden="1" customWidth="1"/>
    <col min="16" max="17" width="4.28515625" style="250" hidden="1" customWidth="1"/>
    <col min="18" max="18" width="1.28515625" style="250" hidden="1" customWidth="1"/>
    <col min="19" max="19" width="13.140625" style="250" hidden="1" customWidth="1"/>
    <col min="20" max="20" width="11.42578125" style="250" hidden="1" customWidth="1"/>
    <col min="21" max="16384" width="11.42578125" style="250"/>
  </cols>
  <sheetData>
    <row r="1" spans="1:20" ht="54" customHeight="1">
      <c r="A1" s="422" t="s">
        <v>0</v>
      </c>
      <c r="B1" s="422"/>
      <c r="C1" s="20" t="s">
        <v>883</v>
      </c>
    </row>
    <row r="2" spans="1:20" ht="14.25">
      <c r="A2" s="108"/>
      <c r="B2" s="108"/>
      <c r="C2" s="287"/>
      <c r="D2" s="250"/>
      <c r="E2" s="250"/>
      <c r="F2" s="250"/>
      <c r="G2" s="251"/>
      <c r="H2" s="286"/>
      <c r="I2" s="286"/>
    </row>
    <row r="3" spans="1:20" ht="65.25" customHeight="1">
      <c r="A3" s="389" t="s">
        <v>885</v>
      </c>
      <c r="B3" s="389"/>
      <c r="C3" s="389"/>
      <c r="D3" s="389"/>
      <c r="E3" s="389"/>
      <c r="F3" s="389"/>
      <c r="G3" s="389"/>
      <c r="H3" s="389"/>
      <c r="I3" s="389"/>
    </row>
    <row r="4" spans="1:20" ht="15" customHeight="1">
      <c r="A4" s="423" t="s">
        <v>6</v>
      </c>
      <c r="B4" s="425" t="s">
        <v>12</v>
      </c>
      <c r="C4" s="12"/>
      <c r="D4" s="12"/>
      <c r="E4" s="394" t="s">
        <v>1</v>
      </c>
      <c r="F4" s="394"/>
      <c r="G4" s="11"/>
      <c r="H4" s="392" t="s">
        <v>5</v>
      </c>
      <c r="I4" s="392"/>
    </row>
    <row r="5" spans="1:20" ht="12.75" customHeight="1">
      <c r="A5" s="423"/>
      <c r="B5" s="425"/>
      <c r="C5" s="395" t="s">
        <v>882</v>
      </c>
      <c r="D5" s="395" t="s">
        <v>881</v>
      </c>
      <c r="E5" s="395" t="s">
        <v>880</v>
      </c>
      <c r="F5" s="249" t="s">
        <v>884</v>
      </c>
      <c r="G5" s="244"/>
      <c r="H5" s="393"/>
      <c r="I5" s="393"/>
    </row>
    <row r="6" spans="1:20" ht="18">
      <c r="A6" s="423"/>
      <c r="B6" s="425"/>
      <c r="C6" s="395"/>
      <c r="D6" s="395"/>
      <c r="E6" s="395"/>
      <c r="F6" s="243" t="s">
        <v>879</v>
      </c>
      <c r="G6" s="243"/>
      <c r="H6" s="244" t="s">
        <v>3</v>
      </c>
      <c r="I6" s="244" t="s">
        <v>7</v>
      </c>
    </row>
    <row r="7" spans="1:20">
      <c r="A7" s="424"/>
      <c r="B7" s="426"/>
      <c r="C7" s="13" t="s">
        <v>8</v>
      </c>
      <c r="D7" s="13" t="s">
        <v>9</v>
      </c>
      <c r="E7" s="13" t="s">
        <v>10</v>
      </c>
      <c r="F7" s="14" t="s">
        <v>520</v>
      </c>
      <c r="G7" s="14"/>
      <c r="H7" s="14" t="s">
        <v>519</v>
      </c>
      <c r="I7" s="14" t="s">
        <v>518</v>
      </c>
    </row>
    <row r="8" spans="1:20" ht="12.75" customHeight="1">
      <c r="A8" s="436" t="s">
        <v>121</v>
      </c>
      <c r="B8" s="436"/>
      <c r="C8" s="358">
        <f t="shared" ref="C8:F8" si="0">+C9+C11+C13+C18+C20+C23+C26+C28+C31+C60+C74+C76+C79</f>
        <v>40663437822.267204</v>
      </c>
      <c r="D8" s="358">
        <f t="shared" si="0"/>
        <v>34839691032.453812</v>
      </c>
      <c r="E8" s="358">
        <f t="shared" si="0"/>
        <v>31289583757.586205</v>
      </c>
      <c r="F8" s="358">
        <f t="shared" si="0"/>
        <v>30734639672.578205</v>
      </c>
      <c r="G8" s="359"/>
      <c r="H8" s="360">
        <f t="shared" ref="H8:H39" si="1">IFERROR(+F8/D8*100,"n.a.")</f>
        <v>88.217314108636387</v>
      </c>
      <c r="I8" s="360">
        <f t="shared" ref="I8:I39" si="2">IFERROR(+F8/E8*100,"n.a.")</f>
        <v>98.226425479778229</v>
      </c>
      <c r="J8" s="284"/>
      <c r="K8" s="119">
        <f t="shared" ref="K8:K39" si="3">IFERROR(F8/D8*100,"n.a.")</f>
        <v>88.217314108636387</v>
      </c>
      <c r="L8" s="119">
        <f t="shared" ref="L8:L39" si="4">IFERROR(F8/E8*100,"n.a.")</f>
        <v>98.226425479778229</v>
      </c>
      <c r="M8" s="349" t="str">
        <f t="shared" ref="M8:M39" si="5">IF(K8=H8,"si","no")</f>
        <v>si</v>
      </c>
      <c r="N8" s="349" t="str">
        <f t="shared" ref="N8:N39" si="6">IF(L8=I8,"si","no")</f>
        <v>si</v>
      </c>
      <c r="O8" s="349"/>
      <c r="P8" s="350">
        <f t="shared" ref="P8:P39" si="7">((F8/D8)*100)-H8</f>
        <v>0</v>
      </c>
      <c r="Q8" s="350">
        <f t="shared" ref="Q8:Q39" si="8">((F8/E8)*100)-I8</f>
        <v>0</v>
      </c>
      <c r="R8" s="199"/>
      <c r="S8" s="198">
        <f>+E8-D8</f>
        <v>-3550107274.8676071</v>
      </c>
      <c r="T8" s="198">
        <f>F8-E8</f>
        <v>-554944085.00799942</v>
      </c>
    </row>
    <row r="9" spans="1:20" ht="15" customHeight="1">
      <c r="A9" s="421" t="s">
        <v>878</v>
      </c>
      <c r="B9" s="421"/>
      <c r="C9" s="80">
        <f t="shared" ref="C9:F9" si="9">+C10</f>
        <v>240030704</v>
      </c>
      <c r="D9" s="80">
        <f t="shared" si="9"/>
        <v>193905088.89999998</v>
      </c>
      <c r="E9" s="80">
        <f t="shared" si="9"/>
        <v>115494650.59999999</v>
      </c>
      <c r="F9" s="80">
        <f t="shared" si="9"/>
        <v>113724023.59999999</v>
      </c>
      <c r="G9" s="275"/>
      <c r="H9" s="274">
        <f t="shared" si="1"/>
        <v>58.649323875480817</v>
      </c>
      <c r="I9" s="274">
        <f t="shared" si="2"/>
        <v>98.466918605492538</v>
      </c>
      <c r="K9" s="119">
        <f t="shared" si="3"/>
        <v>58.649323875480817</v>
      </c>
      <c r="L9" s="119">
        <f t="shared" si="4"/>
        <v>98.466918605492538</v>
      </c>
      <c r="M9" s="118" t="str">
        <f t="shared" si="5"/>
        <v>si</v>
      </c>
      <c r="N9" s="118" t="str">
        <f t="shared" si="6"/>
        <v>si</v>
      </c>
      <c r="O9" s="118"/>
      <c r="P9" s="117">
        <f t="shared" si="7"/>
        <v>0</v>
      </c>
      <c r="Q9" s="117">
        <f t="shared" si="8"/>
        <v>0</v>
      </c>
      <c r="R9" s="116"/>
      <c r="S9" s="113">
        <f t="shared" ref="S9:S72" si="10">+E9-D9</f>
        <v>-78410438.299999982</v>
      </c>
      <c r="T9" s="113">
        <f t="shared" ref="T9:T72" si="11">F9-E9</f>
        <v>-1770627</v>
      </c>
    </row>
    <row r="10" spans="1:20" ht="12.75" customHeight="1">
      <c r="A10" s="276"/>
      <c r="B10" s="285" t="s">
        <v>877</v>
      </c>
      <c r="C10" s="271">
        <v>240030704</v>
      </c>
      <c r="D10" s="270">
        <v>193905088.89999998</v>
      </c>
      <c r="E10" s="270">
        <v>115494650.59999999</v>
      </c>
      <c r="F10" s="270">
        <v>113724023.59999999</v>
      </c>
      <c r="G10" s="269"/>
      <c r="H10" s="268">
        <f t="shared" si="1"/>
        <v>58.649323875480817</v>
      </c>
      <c r="I10" s="268">
        <f t="shared" si="2"/>
        <v>98.466918605492538</v>
      </c>
      <c r="K10" s="119">
        <f t="shared" si="3"/>
        <v>58.649323875480817</v>
      </c>
      <c r="L10" s="119">
        <f t="shared" si="4"/>
        <v>98.466918605492538</v>
      </c>
      <c r="M10" s="118" t="str">
        <f t="shared" si="5"/>
        <v>si</v>
      </c>
      <c r="N10" s="118" t="str">
        <f t="shared" si="6"/>
        <v>si</v>
      </c>
      <c r="O10" s="118"/>
      <c r="P10" s="117">
        <f t="shared" si="7"/>
        <v>0</v>
      </c>
      <c r="Q10" s="117">
        <f t="shared" si="8"/>
        <v>0</v>
      </c>
      <c r="R10" s="116"/>
      <c r="S10" s="113">
        <f t="shared" si="10"/>
        <v>-78410438.299999982</v>
      </c>
      <c r="T10" s="113">
        <f t="shared" si="11"/>
        <v>-1770627</v>
      </c>
    </row>
    <row r="11" spans="1:20" ht="15" customHeight="1">
      <c r="A11" s="421" t="s">
        <v>876</v>
      </c>
      <c r="B11" s="421"/>
      <c r="C11" s="80">
        <f t="shared" ref="C11:F11" si="12">+C12</f>
        <v>54150000</v>
      </c>
      <c r="D11" s="80">
        <f t="shared" si="12"/>
        <v>60450000</v>
      </c>
      <c r="E11" s="80">
        <f t="shared" si="12"/>
        <v>60450000</v>
      </c>
      <c r="F11" s="80">
        <f t="shared" si="12"/>
        <v>60450000</v>
      </c>
      <c r="G11" s="275"/>
      <c r="H11" s="274">
        <f t="shared" si="1"/>
        <v>100</v>
      </c>
      <c r="I11" s="274">
        <f t="shared" si="2"/>
        <v>100</v>
      </c>
      <c r="K11" s="119">
        <f t="shared" si="3"/>
        <v>100</v>
      </c>
      <c r="L11" s="119">
        <f t="shared" si="4"/>
        <v>100</v>
      </c>
      <c r="M11" s="118" t="str">
        <f t="shared" si="5"/>
        <v>si</v>
      </c>
      <c r="N11" s="118" t="str">
        <f t="shared" si="6"/>
        <v>si</v>
      </c>
      <c r="O11" s="118"/>
      <c r="P11" s="117">
        <f t="shared" si="7"/>
        <v>0</v>
      </c>
      <c r="Q11" s="117">
        <f t="shared" si="8"/>
        <v>0</v>
      </c>
      <c r="R11" s="116"/>
      <c r="S11" s="113">
        <f t="shared" si="10"/>
        <v>0</v>
      </c>
      <c r="T11" s="113">
        <f t="shared" si="11"/>
        <v>0</v>
      </c>
    </row>
    <row r="12" spans="1:20" ht="12.75" customHeight="1">
      <c r="A12" s="276"/>
      <c r="B12" s="272" t="s">
        <v>385</v>
      </c>
      <c r="C12" s="271">
        <v>54150000</v>
      </c>
      <c r="D12" s="270">
        <v>60450000</v>
      </c>
      <c r="E12" s="270">
        <v>60450000</v>
      </c>
      <c r="F12" s="270">
        <v>60450000</v>
      </c>
      <c r="G12" s="269"/>
      <c r="H12" s="268">
        <f t="shared" si="1"/>
        <v>100</v>
      </c>
      <c r="I12" s="268">
        <f t="shared" si="2"/>
        <v>100</v>
      </c>
      <c r="K12" s="119">
        <f t="shared" si="3"/>
        <v>100</v>
      </c>
      <c r="L12" s="119">
        <f t="shared" si="4"/>
        <v>100</v>
      </c>
      <c r="M12" s="118" t="str">
        <f t="shared" si="5"/>
        <v>si</v>
      </c>
      <c r="N12" s="118" t="str">
        <f t="shared" si="6"/>
        <v>si</v>
      </c>
      <c r="O12" s="118"/>
      <c r="P12" s="117">
        <f t="shared" si="7"/>
        <v>0</v>
      </c>
      <c r="Q12" s="117">
        <f t="shared" si="8"/>
        <v>0</v>
      </c>
      <c r="R12" s="116"/>
      <c r="S12" s="113">
        <f t="shared" si="10"/>
        <v>0</v>
      </c>
      <c r="T12" s="113">
        <f t="shared" si="11"/>
        <v>0</v>
      </c>
    </row>
    <row r="13" spans="1:20" ht="15" customHeight="1">
      <c r="A13" s="420" t="s">
        <v>875</v>
      </c>
      <c r="B13" s="420"/>
      <c r="C13" s="80">
        <f t="shared" ref="C13:F13" si="13">SUM(C14:C17)</f>
        <v>13492474379</v>
      </c>
      <c r="D13" s="80">
        <f t="shared" si="13"/>
        <v>7391244956.9700012</v>
      </c>
      <c r="E13" s="80">
        <f t="shared" si="13"/>
        <v>6953119362.380003</v>
      </c>
      <c r="F13" s="80">
        <f t="shared" si="13"/>
        <v>6880975452.1200018</v>
      </c>
      <c r="G13" s="275"/>
      <c r="H13" s="274">
        <f t="shared" si="1"/>
        <v>93.096298285056676</v>
      </c>
      <c r="I13" s="274">
        <f t="shared" si="2"/>
        <v>98.96242382015852</v>
      </c>
      <c r="K13" s="119">
        <f t="shared" si="3"/>
        <v>93.096298285056676</v>
      </c>
      <c r="L13" s="119">
        <f t="shared" si="4"/>
        <v>98.96242382015852</v>
      </c>
      <c r="M13" s="118" t="str">
        <f t="shared" si="5"/>
        <v>si</v>
      </c>
      <c r="N13" s="118" t="str">
        <f t="shared" si="6"/>
        <v>si</v>
      </c>
      <c r="O13" s="118"/>
      <c r="P13" s="117">
        <f t="shared" si="7"/>
        <v>0</v>
      </c>
      <c r="Q13" s="117">
        <f t="shared" si="8"/>
        <v>0</v>
      </c>
      <c r="R13" s="116"/>
      <c r="S13" s="113">
        <f t="shared" si="10"/>
        <v>-438125594.58999825</v>
      </c>
      <c r="T13" s="113">
        <f t="shared" si="11"/>
        <v>-72143910.260001183</v>
      </c>
    </row>
    <row r="14" spans="1:20">
      <c r="A14" s="273"/>
      <c r="B14" s="272" t="s">
        <v>580</v>
      </c>
      <c r="C14" s="271">
        <v>1097958287</v>
      </c>
      <c r="D14" s="270">
        <v>1063835642.4000001</v>
      </c>
      <c r="E14" s="270">
        <v>1063835642.4000001</v>
      </c>
      <c r="F14" s="270">
        <v>1061351074.5599999</v>
      </c>
      <c r="G14" s="269"/>
      <c r="H14" s="268">
        <f t="shared" si="1"/>
        <v>99.766451908455053</v>
      </c>
      <c r="I14" s="268">
        <f t="shared" si="2"/>
        <v>99.766451908455053</v>
      </c>
      <c r="K14" s="119">
        <f t="shared" si="3"/>
        <v>99.766451908455053</v>
      </c>
      <c r="L14" s="119">
        <f t="shared" si="4"/>
        <v>99.766451908455053</v>
      </c>
      <c r="M14" s="118" t="str">
        <f t="shared" si="5"/>
        <v>si</v>
      </c>
      <c r="N14" s="118" t="str">
        <f t="shared" si="6"/>
        <v>si</v>
      </c>
      <c r="O14" s="118"/>
      <c r="P14" s="117">
        <f t="shared" si="7"/>
        <v>0</v>
      </c>
      <c r="Q14" s="117">
        <f t="shared" si="8"/>
        <v>0</v>
      </c>
      <c r="R14" s="116"/>
      <c r="S14" s="113">
        <f t="shared" si="10"/>
        <v>0</v>
      </c>
      <c r="T14" s="113">
        <f t="shared" si="11"/>
        <v>-2484567.8400001526</v>
      </c>
    </row>
    <row r="15" spans="1:20">
      <c r="A15" s="276"/>
      <c r="B15" s="272" t="s">
        <v>578</v>
      </c>
      <c r="C15" s="271">
        <v>1995840181</v>
      </c>
      <c r="D15" s="270">
        <v>1538678080.47</v>
      </c>
      <c r="E15" s="270">
        <v>1101170177.24</v>
      </c>
      <c r="F15" s="270">
        <v>1038390771.9</v>
      </c>
      <c r="G15" s="269"/>
      <c r="H15" s="268">
        <f t="shared" si="1"/>
        <v>67.485901377292407</v>
      </c>
      <c r="I15" s="268">
        <f t="shared" si="2"/>
        <v>94.298846205828795</v>
      </c>
      <c r="K15" s="119">
        <f t="shared" si="3"/>
        <v>67.485901377292407</v>
      </c>
      <c r="L15" s="119">
        <f t="shared" si="4"/>
        <v>94.298846205828795</v>
      </c>
      <c r="M15" s="118" t="str">
        <f t="shared" si="5"/>
        <v>si</v>
      </c>
      <c r="N15" s="118" t="str">
        <f t="shared" si="6"/>
        <v>si</v>
      </c>
      <c r="O15" s="118"/>
      <c r="P15" s="117">
        <f t="shared" si="7"/>
        <v>0</v>
      </c>
      <c r="Q15" s="117">
        <f t="shared" si="8"/>
        <v>0</v>
      </c>
      <c r="R15" s="116"/>
      <c r="S15" s="113">
        <f t="shared" si="10"/>
        <v>-437507903.23000002</v>
      </c>
      <c r="T15" s="113">
        <f t="shared" si="11"/>
        <v>-62779405.340000033</v>
      </c>
    </row>
    <row r="16" spans="1:20">
      <c r="A16" s="276"/>
      <c r="B16" s="272" t="s">
        <v>619</v>
      </c>
      <c r="C16" s="271">
        <v>4420744342</v>
      </c>
      <c r="D16" s="270">
        <v>2399773787.3200016</v>
      </c>
      <c r="E16" s="270">
        <v>2399156095.9600015</v>
      </c>
      <c r="F16" s="270">
        <v>2399013184.1500015</v>
      </c>
      <c r="G16" s="269"/>
      <c r="H16" s="268">
        <f t="shared" si="1"/>
        <v>99.96830521384895</v>
      </c>
      <c r="I16" s="268">
        <f t="shared" si="2"/>
        <v>99.994043246696592</v>
      </c>
      <c r="J16" s="284"/>
      <c r="K16" s="119">
        <f t="shared" si="3"/>
        <v>99.96830521384895</v>
      </c>
      <c r="L16" s="119">
        <f t="shared" si="4"/>
        <v>99.994043246696592</v>
      </c>
      <c r="M16" s="118" t="str">
        <f t="shared" si="5"/>
        <v>si</v>
      </c>
      <c r="N16" s="118" t="str">
        <f t="shared" si="6"/>
        <v>si</v>
      </c>
      <c r="O16" s="118"/>
      <c r="P16" s="117">
        <f t="shared" si="7"/>
        <v>0</v>
      </c>
      <c r="Q16" s="117">
        <f t="shared" si="8"/>
        <v>0</v>
      </c>
      <c r="R16" s="116"/>
      <c r="S16" s="113">
        <f t="shared" si="10"/>
        <v>-617691.36000013351</v>
      </c>
      <c r="T16" s="113">
        <f t="shared" si="11"/>
        <v>-142911.80999994278</v>
      </c>
    </row>
    <row r="17" spans="1:20" ht="12.75" customHeight="1">
      <c r="A17" s="276"/>
      <c r="B17" s="272" t="s">
        <v>371</v>
      </c>
      <c r="C17" s="271">
        <v>5977931569</v>
      </c>
      <c r="D17" s="270">
        <v>2388957446.7800002</v>
      </c>
      <c r="E17" s="270">
        <v>2388957446.7800002</v>
      </c>
      <c r="F17" s="270">
        <v>2382220421.5100002</v>
      </c>
      <c r="G17" s="269"/>
      <c r="H17" s="268">
        <f t="shared" si="1"/>
        <v>99.717993081916106</v>
      </c>
      <c r="I17" s="268">
        <f t="shared" si="2"/>
        <v>99.717993081916106</v>
      </c>
      <c r="J17" s="281"/>
      <c r="K17" s="119">
        <f t="shared" si="3"/>
        <v>99.717993081916106</v>
      </c>
      <c r="L17" s="119">
        <f t="shared" si="4"/>
        <v>99.717993081916106</v>
      </c>
      <c r="M17" s="118" t="str">
        <f t="shared" si="5"/>
        <v>si</v>
      </c>
      <c r="N17" s="118" t="str">
        <f t="shared" si="6"/>
        <v>si</v>
      </c>
      <c r="O17" s="118"/>
      <c r="P17" s="117">
        <f t="shared" si="7"/>
        <v>0</v>
      </c>
      <c r="Q17" s="117">
        <f t="shared" si="8"/>
        <v>0</v>
      </c>
      <c r="R17" s="116"/>
      <c r="S17" s="113">
        <f t="shared" si="10"/>
        <v>0</v>
      </c>
      <c r="T17" s="113">
        <f t="shared" si="11"/>
        <v>-6737025.2699999809</v>
      </c>
    </row>
    <row r="18" spans="1:20" ht="15" customHeight="1">
      <c r="A18" s="420" t="s">
        <v>874</v>
      </c>
      <c r="B18" s="420"/>
      <c r="C18" s="80">
        <f t="shared" ref="C18:F18" si="14">+C19</f>
        <v>1329333000.0300004</v>
      </c>
      <c r="D18" s="80">
        <f t="shared" si="14"/>
        <v>903336014.8500005</v>
      </c>
      <c r="E18" s="80">
        <f t="shared" si="14"/>
        <v>838499536.76000035</v>
      </c>
      <c r="F18" s="80">
        <f t="shared" si="14"/>
        <v>794097973.9600004</v>
      </c>
      <c r="G18" s="275"/>
      <c r="H18" s="274">
        <f t="shared" si="1"/>
        <v>87.907263842664435</v>
      </c>
      <c r="I18" s="274">
        <f t="shared" si="2"/>
        <v>94.704640747737372</v>
      </c>
      <c r="K18" s="119">
        <f t="shared" si="3"/>
        <v>87.907263842664435</v>
      </c>
      <c r="L18" s="119">
        <f t="shared" si="4"/>
        <v>94.704640747737372</v>
      </c>
      <c r="M18" s="118" t="str">
        <f t="shared" si="5"/>
        <v>si</v>
      </c>
      <c r="N18" s="118" t="str">
        <f t="shared" si="6"/>
        <v>si</v>
      </c>
      <c r="O18" s="118"/>
      <c r="P18" s="117">
        <f t="shared" si="7"/>
        <v>0</v>
      </c>
      <c r="Q18" s="117">
        <f t="shared" si="8"/>
        <v>0</v>
      </c>
      <c r="R18" s="116"/>
      <c r="S18" s="113">
        <f t="shared" si="10"/>
        <v>-64836478.090000153</v>
      </c>
      <c r="T18" s="113">
        <f t="shared" si="11"/>
        <v>-44401562.799999952</v>
      </c>
    </row>
    <row r="19" spans="1:20" ht="12.75" customHeight="1">
      <c r="A19" s="273"/>
      <c r="B19" s="272" t="s">
        <v>873</v>
      </c>
      <c r="C19" s="271">
        <v>1329333000.0300004</v>
      </c>
      <c r="D19" s="270">
        <v>903336014.8500005</v>
      </c>
      <c r="E19" s="270">
        <v>838499536.76000035</v>
      </c>
      <c r="F19" s="270">
        <v>794097973.9600004</v>
      </c>
      <c r="G19" s="269"/>
      <c r="H19" s="268">
        <f t="shared" si="1"/>
        <v>87.907263842664435</v>
      </c>
      <c r="I19" s="268">
        <f t="shared" si="2"/>
        <v>94.704640747737372</v>
      </c>
      <c r="J19" s="281"/>
      <c r="K19" s="119">
        <f t="shared" si="3"/>
        <v>87.907263842664435</v>
      </c>
      <c r="L19" s="119">
        <f t="shared" si="4"/>
        <v>94.704640747737372</v>
      </c>
      <c r="M19" s="118" t="str">
        <f t="shared" si="5"/>
        <v>si</v>
      </c>
      <c r="N19" s="118" t="str">
        <f t="shared" si="6"/>
        <v>si</v>
      </c>
      <c r="O19" s="118"/>
      <c r="P19" s="117">
        <f t="shared" si="7"/>
        <v>0</v>
      </c>
      <c r="Q19" s="117">
        <f t="shared" si="8"/>
        <v>0</v>
      </c>
      <c r="R19" s="116"/>
      <c r="S19" s="113">
        <f t="shared" si="10"/>
        <v>-64836478.090000153</v>
      </c>
      <c r="T19" s="113">
        <f t="shared" si="11"/>
        <v>-44401562.799999952</v>
      </c>
    </row>
    <row r="20" spans="1:20" ht="15" customHeight="1">
      <c r="A20" s="420" t="s">
        <v>872</v>
      </c>
      <c r="B20" s="420"/>
      <c r="C20" s="80">
        <f t="shared" ref="C20:F20" si="15">SUM(C21:C22)</f>
        <v>10450000</v>
      </c>
      <c r="D20" s="80">
        <f t="shared" si="15"/>
        <v>10450000</v>
      </c>
      <c r="E20" s="80">
        <f t="shared" si="15"/>
        <v>0</v>
      </c>
      <c r="F20" s="80">
        <f t="shared" si="15"/>
        <v>0</v>
      </c>
      <c r="G20" s="79"/>
      <c r="H20" s="274">
        <f t="shared" si="1"/>
        <v>0</v>
      </c>
      <c r="I20" s="274" t="str">
        <f t="shared" si="2"/>
        <v>n.a.</v>
      </c>
      <c r="K20" s="119">
        <f t="shared" si="3"/>
        <v>0</v>
      </c>
      <c r="L20" s="119" t="str">
        <f t="shared" si="4"/>
        <v>n.a.</v>
      </c>
      <c r="M20" s="118" t="str">
        <f t="shared" si="5"/>
        <v>si</v>
      </c>
      <c r="N20" s="118" t="str">
        <f t="shared" si="6"/>
        <v>si</v>
      </c>
      <c r="O20" s="118"/>
      <c r="P20" s="117">
        <f t="shared" si="7"/>
        <v>0</v>
      </c>
      <c r="Q20" s="117" t="e">
        <f t="shared" si="8"/>
        <v>#DIV/0!</v>
      </c>
      <c r="R20" s="116"/>
      <c r="S20" s="113">
        <f t="shared" si="10"/>
        <v>-10450000</v>
      </c>
      <c r="T20" s="113">
        <f t="shared" si="11"/>
        <v>0</v>
      </c>
    </row>
    <row r="21" spans="1:20">
      <c r="A21" s="273"/>
      <c r="B21" s="272" t="s">
        <v>871</v>
      </c>
      <c r="C21" s="271">
        <v>450000</v>
      </c>
      <c r="D21" s="271">
        <v>450000</v>
      </c>
      <c r="E21" s="271">
        <v>0</v>
      </c>
      <c r="F21" s="271">
        <v>0</v>
      </c>
      <c r="G21" s="280"/>
      <c r="H21" s="268">
        <f t="shared" si="1"/>
        <v>0</v>
      </c>
      <c r="I21" s="268" t="str">
        <f t="shared" si="2"/>
        <v>n.a.</v>
      </c>
      <c r="K21" s="119">
        <f t="shared" si="3"/>
        <v>0</v>
      </c>
      <c r="L21" s="119" t="str">
        <f t="shared" si="4"/>
        <v>n.a.</v>
      </c>
      <c r="M21" s="118" t="str">
        <f t="shared" si="5"/>
        <v>si</v>
      </c>
      <c r="N21" s="118" t="str">
        <f t="shared" si="6"/>
        <v>si</v>
      </c>
      <c r="O21" s="118"/>
      <c r="P21" s="117">
        <f t="shared" si="7"/>
        <v>0</v>
      </c>
      <c r="Q21" s="117" t="e">
        <f t="shared" si="8"/>
        <v>#DIV/0!</v>
      </c>
      <c r="R21" s="116"/>
      <c r="S21" s="113">
        <f t="shared" si="10"/>
        <v>-450000</v>
      </c>
      <c r="T21" s="113">
        <f t="shared" si="11"/>
        <v>0</v>
      </c>
    </row>
    <row r="22" spans="1:20">
      <c r="A22" s="273"/>
      <c r="B22" s="272" t="s">
        <v>870</v>
      </c>
      <c r="C22" s="271">
        <v>10000000</v>
      </c>
      <c r="D22" s="271">
        <v>10000000</v>
      </c>
      <c r="E22" s="271">
        <v>0</v>
      </c>
      <c r="F22" s="271">
        <v>0</v>
      </c>
      <c r="G22" s="280"/>
      <c r="H22" s="268">
        <f t="shared" si="1"/>
        <v>0</v>
      </c>
      <c r="I22" s="268" t="str">
        <f t="shared" si="2"/>
        <v>n.a.</v>
      </c>
      <c r="K22" s="119">
        <f t="shared" si="3"/>
        <v>0</v>
      </c>
      <c r="L22" s="119" t="str">
        <f t="shared" si="4"/>
        <v>n.a.</v>
      </c>
      <c r="M22" s="118" t="str">
        <f t="shared" si="5"/>
        <v>si</v>
      </c>
      <c r="N22" s="118" t="str">
        <f t="shared" si="6"/>
        <v>si</v>
      </c>
      <c r="O22" s="118"/>
      <c r="P22" s="117">
        <f t="shared" si="7"/>
        <v>0</v>
      </c>
      <c r="Q22" s="117" t="e">
        <f t="shared" si="8"/>
        <v>#DIV/0!</v>
      </c>
      <c r="R22" s="116"/>
      <c r="S22" s="113">
        <f t="shared" si="10"/>
        <v>-10000000</v>
      </c>
      <c r="T22" s="113">
        <f t="shared" si="11"/>
        <v>0</v>
      </c>
    </row>
    <row r="23" spans="1:20" ht="15" customHeight="1">
      <c r="A23" s="421" t="s">
        <v>869</v>
      </c>
      <c r="B23" s="421"/>
      <c r="C23" s="80">
        <f t="shared" ref="C23:F23" si="16">SUM(C24:C25)</f>
        <v>643783745.5999999</v>
      </c>
      <c r="D23" s="80">
        <f t="shared" si="16"/>
        <v>503882289.46199989</v>
      </c>
      <c r="E23" s="80">
        <f t="shared" si="16"/>
        <v>484476079.35000002</v>
      </c>
      <c r="F23" s="80">
        <f t="shared" si="16"/>
        <v>484410079.30799997</v>
      </c>
      <c r="G23" s="275"/>
      <c r="H23" s="274">
        <f t="shared" si="1"/>
        <v>96.135563689926357</v>
      </c>
      <c r="I23" s="274">
        <f t="shared" si="2"/>
        <v>99.986377027718561</v>
      </c>
      <c r="K23" s="119">
        <f t="shared" si="3"/>
        <v>96.135563689926357</v>
      </c>
      <c r="L23" s="119">
        <f t="shared" si="4"/>
        <v>99.986377027718561</v>
      </c>
      <c r="M23" s="118" t="str">
        <f t="shared" si="5"/>
        <v>si</v>
      </c>
      <c r="N23" s="118" t="str">
        <f t="shared" si="6"/>
        <v>si</v>
      </c>
      <c r="O23" s="118"/>
      <c r="P23" s="117">
        <f t="shared" si="7"/>
        <v>0</v>
      </c>
      <c r="Q23" s="117">
        <f t="shared" si="8"/>
        <v>0</v>
      </c>
      <c r="R23" s="116"/>
      <c r="S23" s="113">
        <f t="shared" si="10"/>
        <v>-19406210.111999869</v>
      </c>
      <c r="T23" s="113">
        <f t="shared" si="11"/>
        <v>-66000.042000055313</v>
      </c>
    </row>
    <row r="24" spans="1:20">
      <c r="A24" s="276"/>
      <c r="B24" s="272" t="s">
        <v>868</v>
      </c>
      <c r="C24" s="271">
        <v>270895963.59999985</v>
      </c>
      <c r="D24" s="270">
        <v>340531102.46199989</v>
      </c>
      <c r="E24" s="270">
        <v>321124892.35000002</v>
      </c>
      <c r="F24" s="270">
        <v>321058892.30799997</v>
      </c>
      <c r="G24" s="269"/>
      <c r="H24" s="268">
        <f t="shared" si="1"/>
        <v>94.281811554592778</v>
      </c>
      <c r="I24" s="268">
        <f t="shared" si="2"/>
        <v>99.979447235772639</v>
      </c>
      <c r="K24" s="119">
        <f t="shared" si="3"/>
        <v>94.281811554592778</v>
      </c>
      <c r="L24" s="119">
        <f t="shared" si="4"/>
        <v>99.979447235772639</v>
      </c>
      <c r="M24" s="118" t="str">
        <f t="shared" si="5"/>
        <v>si</v>
      </c>
      <c r="N24" s="118" t="str">
        <f t="shared" si="6"/>
        <v>si</v>
      </c>
      <c r="O24" s="118"/>
      <c r="P24" s="117">
        <f t="shared" si="7"/>
        <v>0</v>
      </c>
      <c r="Q24" s="117">
        <f t="shared" si="8"/>
        <v>0</v>
      </c>
      <c r="R24" s="116"/>
      <c r="S24" s="113">
        <f t="shared" si="10"/>
        <v>-19406210.111999869</v>
      </c>
      <c r="T24" s="113">
        <f t="shared" si="11"/>
        <v>-66000.042000055313</v>
      </c>
    </row>
    <row r="25" spans="1:20" ht="12.75" customHeight="1">
      <c r="A25" s="276"/>
      <c r="B25" s="272" t="s">
        <v>867</v>
      </c>
      <c r="C25" s="271">
        <v>372887782</v>
      </c>
      <c r="D25" s="270">
        <v>163351186.99999997</v>
      </c>
      <c r="E25" s="270">
        <v>163351186.99999997</v>
      </c>
      <c r="F25" s="270">
        <v>163351186.99999997</v>
      </c>
      <c r="G25" s="269"/>
      <c r="H25" s="268">
        <f t="shared" si="1"/>
        <v>100</v>
      </c>
      <c r="I25" s="268">
        <f t="shared" si="2"/>
        <v>100</v>
      </c>
      <c r="K25" s="119">
        <f t="shared" si="3"/>
        <v>100</v>
      </c>
      <c r="L25" s="119">
        <f t="shared" si="4"/>
        <v>100</v>
      </c>
      <c r="M25" s="118" t="str">
        <f t="shared" si="5"/>
        <v>si</v>
      </c>
      <c r="N25" s="118" t="str">
        <f t="shared" si="6"/>
        <v>si</v>
      </c>
      <c r="O25" s="118"/>
      <c r="P25" s="117">
        <f t="shared" si="7"/>
        <v>0</v>
      </c>
      <c r="Q25" s="117">
        <f t="shared" si="8"/>
        <v>0</v>
      </c>
      <c r="R25" s="116"/>
      <c r="S25" s="113">
        <f t="shared" si="10"/>
        <v>0</v>
      </c>
      <c r="T25" s="113">
        <f t="shared" si="11"/>
        <v>0</v>
      </c>
    </row>
    <row r="26" spans="1:20" ht="15" customHeight="1">
      <c r="A26" s="421" t="s">
        <v>866</v>
      </c>
      <c r="B26" s="421"/>
      <c r="C26" s="80">
        <f t="shared" ref="C26:F26" si="17">+C27</f>
        <v>178708250</v>
      </c>
      <c r="D26" s="80">
        <f t="shared" si="17"/>
        <v>135315176.74000001</v>
      </c>
      <c r="E26" s="80">
        <f t="shared" si="17"/>
        <v>102147837.70000005</v>
      </c>
      <c r="F26" s="80">
        <f t="shared" si="17"/>
        <v>102147837.70000005</v>
      </c>
      <c r="G26" s="275"/>
      <c r="H26" s="274">
        <f t="shared" si="1"/>
        <v>75.488825541181527</v>
      </c>
      <c r="I26" s="274">
        <f t="shared" si="2"/>
        <v>100</v>
      </c>
      <c r="K26" s="119">
        <f t="shared" si="3"/>
        <v>75.488825541181527</v>
      </c>
      <c r="L26" s="119">
        <f t="shared" si="4"/>
        <v>100</v>
      </c>
      <c r="M26" s="118" t="str">
        <f t="shared" si="5"/>
        <v>si</v>
      </c>
      <c r="N26" s="118" t="str">
        <f t="shared" si="6"/>
        <v>si</v>
      </c>
      <c r="O26" s="118"/>
      <c r="P26" s="117">
        <f t="shared" si="7"/>
        <v>0</v>
      </c>
      <c r="Q26" s="117">
        <f t="shared" si="8"/>
        <v>0</v>
      </c>
      <c r="R26" s="116"/>
      <c r="S26" s="113">
        <f t="shared" si="10"/>
        <v>-33167339.039999962</v>
      </c>
      <c r="T26" s="113">
        <f t="shared" si="11"/>
        <v>0</v>
      </c>
    </row>
    <row r="27" spans="1:20" ht="12.75" customHeight="1">
      <c r="A27" s="276"/>
      <c r="B27" s="272" t="s">
        <v>865</v>
      </c>
      <c r="C27" s="271">
        <v>178708250</v>
      </c>
      <c r="D27" s="270">
        <v>135315176.74000001</v>
      </c>
      <c r="E27" s="270">
        <v>102147837.70000005</v>
      </c>
      <c r="F27" s="270">
        <v>102147837.70000005</v>
      </c>
      <c r="G27" s="269"/>
      <c r="H27" s="268">
        <f t="shared" si="1"/>
        <v>75.488825541181527</v>
      </c>
      <c r="I27" s="268">
        <f t="shared" si="2"/>
        <v>100</v>
      </c>
      <c r="K27" s="119">
        <f t="shared" si="3"/>
        <v>75.488825541181527</v>
      </c>
      <c r="L27" s="119">
        <f t="shared" si="4"/>
        <v>100</v>
      </c>
      <c r="M27" s="118" t="str">
        <f t="shared" si="5"/>
        <v>si</v>
      </c>
      <c r="N27" s="118" t="str">
        <f t="shared" si="6"/>
        <v>si</v>
      </c>
      <c r="O27" s="118"/>
      <c r="P27" s="117">
        <f t="shared" si="7"/>
        <v>0</v>
      </c>
      <c r="Q27" s="117">
        <f t="shared" si="8"/>
        <v>0</v>
      </c>
      <c r="R27" s="116"/>
      <c r="S27" s="113">
        <f t="shared" si="10"/>
        <v>-33167339.039999962</v>
      </c>
      <c r="T27" s="113">
        <f t="shared" si="11"/>
        <v>0</v>
      </c>
    </row>
    <row r="28" spans="1:20" ht="15" customHeight="1">
      <c r="A28" s="421" t="s">
        <v>864</v>
      </c>
      <c r="B28" s="421"/>
      <c r="C28" s="80">
        <f t="shared" ref="C28:F28" si="18">+C29+C30</f>
        <v>52836193.290000007</v>
      </c>
      <c r="D28" s="80">
        <f t="shared" si="18"/>
        <v>169962313.66229999</v>
      </c>
      <c r="E28" s="80">
        <f t="shared" si="18"/>
        <v>169536146.0562</v>
      </c>
      <c r="F28" s="80">
        <f t="shared" si="18"/>
        <v>129835160.28019997</v>
      </c>
      <c r="G28" s="79"/>
      <c r="H28" s="274">
        <f t="shared" si="1"/>
        <v>76.390558284685923</v>
      </c>
      <c r="I28" s="274">
        <f t="shared" si="2"/>
        <v>76.582583301829075</v>
      </c>
      <c r="K28" s="119">
        <f t="shared" si="3"/>
        <v>76.390558284685923</v>
      </c>
      <c r="L28" s="119">
        <f t="shared" si="4"/>
        <v>76.582583301829075</v>
      </c>
      <c r="M28" s="118" t="str">
        <f t="shared" si="5"/>
        <v>si</v>
      </c>
      <c r="N28" s="118" t="str">
        <f t="shared" si="6"/>
        <v>si</v>
      </c>
      <c r="O28" s="118"/>
      <c r="P28" s="117">
        <f t="shared" si="7"/>
        <v>0</v>
      </c>
      <c r="Q28" s="117">
        <f t="shared" si="8"/>
        <v>0</v>
      </c>
      <c r="R28" s="116"/>
      <c r="S28" s="113">
        <f t="shared" si="10"/>
        <v>-426167.60609999299</v>
      </c>
      <c r="T28" s="113">
        <f t="shared" si="11"/>
        <v>-39700985.776000023</v>
      </c>
    </row>
    <row r="29" spans="1:20" ht="14.25" customHeight="1">
      <c r="A29" s="276"/>
      <c r="B29" s="272" t="s">
        <v>863</v>
      </c>
      <c r="C29" s="271">
        <v>35264198.200000003</v>
      </c>
      <c r="D29" s="271">
        <v>122899341.48799999</v>
      </c>
      <c r="E29" s="271">
        <v>122662032.98999999</v>
      </c>
      <c r="F29" s="271">
        <v>83124927.213999987</v>
      </c>
      <c r="G29" s="280"/>
      <c r="H29" s="268">
        <f t="shared" si="1"/>
        <v>67.636592847095429</v>
      </c>
      <c r="I29" s="268">
        <f t="shared" si="2"/>
        <v>67.767446199735446</v>
      </c>
      <c r="K29" s="119">
        <f t="shared" si="3"/>
        <v>67.636592847095429</v>
      </c>
      <c r="L29" s="119">
        <f t="shared" si="4"/>
        <v>67.767446199735446</v>
      </c>
      <c r="M29" s="118" t="str">
        <f t="shared" si="5"/>
        <v>si</v>
      </c>
      <c r="N29" s="118" t="str">
        <f t="shared" si="6"/>
        <v>si</v>
      </c>
      <c r="O29" s="118"/>
      <c r="P29" s="117">
        <f t="shared" si="7"/>
        <v>0</v>
      </c>
      <c r="Q29" s="117">
        <f t="shared" si="8"/>
        <v>0</v>
      </c>
      <c r="R29" s="116"/>
      <c r="S29" s="113">
        <f t="shared" si="10"/>
        <v>-237308.49799999595</v>
      </c>
      <c r="T29" s="113">
        <f t="shared" si="11"/>
        <v>-39537105.776000008</v>
      </c>
    </row>
    <row r="30" spans="1:20" ht="12.75" customHeight="1">
      <c r="A30" s="276"/>
      <c r="B30" s="272" t="s">
        <v>102</v>
      </c>
      <c r="C30" s="271">
        <v>17571995.09</v>
      </c>
      <c r="D30" s="271">
        <v>47062972.1743</v>
      </c>
      <c r="E30" s="271">
        <v>46874113.066199996</v>
      </c>
      <c r="F30" s="271">
        <v>46710233.066199996</v>
      </c>
      <c r="G30" s="280"/>
      <c r="H30" s="268">
        <f t="shared" si="1"/>
        <v>99.250495470635343</v>
      </c>
      <c r="I30" s="268">
        <f t="shared" si="2"/>
        <v>99.650382718135802</v>
      </c>
      <c r="K30" s="119">
        <f t="shared" si="3"/>
        <v>99.250495470635343</v>
      </c>
      <c r="L30" s="119">
        <f t="shared" si="4"/>
        <v>99.650382718135802</v>
      </c>
      <c r="M30" s="118" t="str">
        <f t="shared" si="5"/>
        <v>si</v>
      </c>
      <c r="N30" s="118" t="str">
        <f t="shared" si="6"/>
        <v>si</v>
      </c>
      <c r="O30" s="118"/>
      <c r="P30" s="117">
        <f t="shared" si="7"/>
        <v>0</v>
      </c>
      <c r="Q30" s="117">
        <f t="shared" si="8"/>
        <v>0</v>
      </c>
      <c r="R30" s="116"/>
      <c r="S30" s="113">
        <f t="shared" si="10"/>
        <v>-188859.10810000449</v>
      </c>
      <c r="T30" s="113">
        <f t="shared" si="11"/>
        <v>-163880</v>
      </c>
    </row>
    <row r="31" spans="1:20" ht="21" customHeight="1">
      <c r="A31" s="420" t="s">
        <v>862</v>
      </c>
      <c r="B31" s="420"/>
      <c r="C31" s="80">
        <f t="shared" ref="C31:F31" si="19">SUM(C32:C59)</f>
        <v>16551384030.307203</v>
      </c>
      <c r="D31" s="80">
        <f t="shared" si="19"/>
        <v>10098999438.609507</v>
      </c>
      <c r="E31" s="80">
        <f t="shared" si="19"/>
        <v>8228254887.6000023</v>
      </c>
      <c r="F31" s="80">
        <f t="shared" si="19"/>
        <v>7854615767.210001</v>
      </c>
      <c r="G31" s="275"/>
      <c r="H31" s="274">
        <f t="shared" si="1"/>
        <v>77.776177877394488</v>
      </c>
      <c r="I31" s="274">
        <f t="shared" si="2"/>
        <v>95.459072118037128</v>
      </c>
      <c r="K31" s="119">
        <f t="shared" si="3"/>
        <v>77.776177877394488</v>
      </c>
      <c r="L31" s="119">
        <f t="shared" si="4"/>
        <v>95.459072118037128</v>
      </c>
      <c r="M31" s="118" t="str">
        <f t="shared" si="5"/>
        <v>si</v>
      </c>
      <c r="N31" s="118" t="str">
        <f t="shared" si="6"/>
        <v>si</v>
      </c>
      <c r="O31" s="118"/>
      <c r="P31" s="117">
        <f t="shared" si="7"/>
        <v>0</v>
      </c>
      <c r="Q31" s="117">
        <f t="shared" si="8"/>
        <v>0</v>
      </c>
      <c r="R31" s="116"/>
      <c r="S31" s="113">
        <f t="shared" si="10"/>
        <v>-1870744551.0095043</v>
      </c>
      <c r="T31" s="113">
        <f t="shared" si="11"/>
        <v>-373639120.3900013</v>
      </c>
    </row>
    <row r="32" spans="1:20">
      <c r="A32" s="272"/>
      <c r="B32" s="272" t="s">
        <v>29</v>
      </c>
      <c r="C32" s="271">
        <v>4330694.7</v>
      </c>
      <c r="D32" s="271">
        <v>4350782.2860000003</v>
      </c>
      <c r="E32" s="271">
        <v>2838158.1260000002</v>
      </c>
      <c r="F32" s="271">
        <v>2799031.0040000002</v>
      </c>
      <c r="G32" s="269"/>
      <c r="H32" s="268">
        <f t="shared" si="1"/>
        <v>64.333970766745921</v>
      </c>
      <c r="I32" s="268">
        <f t="shared" si="2"/>
        <v>98.621390343210209</v>
      </c>
      <c r="K32" s="119">
        <f t="shared" si="3"/>
        <v>64.333970766745921</v>
      </c>
      <c r="L32" s="119">
        <f t="shared" si="4"/>
        <v>98.621390343210209</v>
      </c>
      <c r="M32" s="118" t="str">
        <f t="shared" si="5"/>
        <v>si</v>
      </c>
      <c r="N32" s="118" t="str">
        <f t="shared" si="6"/>
        <v>si</v>
      </c>
      <c r="O32" s="118"/>
      <c r="P32" s="117">
        <f t="shared" si="7"/>
        <v>0</v>
      </c>
      <c r="Q32" s="117">
        <f t="shared" si="8"/>
        <v>0</v>
      </c>
      <c r="R32" s="116"/>
      <c r="S32" s="113">
        <f t="shared" si="10"/>
        <v>-1512624.1600000001</v>
      </c>
      <c r="T32" s="113">
        <f t="shared" si="11"/>
        <v>-39127.121999999974</v>
      </c>
    </row>
    <row r="33" spans="1:20">
      <c r="A33" s="272"/>
      <c r="B33" s="272" t="s">
        <v>28</v>
      </c>
      <c r="C33" s="271">
        <v>13226305</v>
      </c>
      <c r="D33" s="271">
        <v>9021100</v>
      </c>
      <c r="E33" s="271">
        <v>7333908</v>
      </c>
      <c r="F33" s="271">
        <v>6616452</v>
      </c>
      <c r="G33" s="280"/>
      <c r="H33" s="268">
        <f t="shared" si="1"/>
        <v>73.344181973373537</v>
      </c>
      <c r="I33" s="268">
        <f t="shared" si="2"/>
        <v>90.217275700758719</v>
      </c>
      <c r="K33" s="119">
        <f t="shared" si="3"/>
        <v>73.344181973373537</v>
      </c>
      <c r="L33" s="119">
        <f t="shared" si="4"/>
        <v>90.217275700758719</v>
      </c>
      <c r="M33" s="118" t="str">
        <f t="shared" si="5"/>
        <v>si</v>
      </c>
      <c r="N33" s="118" t="str">
        <f t="shared" si="6"/>
        <v>si</v>
      </c>
      <c r="O33" s="118"/>
      <c r="P33" s="117">
        <f t="shared" si="7"/>
        <v>0</v>
      </c>
      <c r="Q33" s="117">
        <f t="shared" si="8"/>
        <v>0</v>
      </c>
      <c r="R33" s="116"/>
      <c r="S33" s="113">
        <f t="shared" si="10"/>
        <v>-1687192</v>
      </c>
      <c r="T33" s="113">
        <f t="shared" si="11"/>
        <v>-717456</v>
      </c>
    </row>
    <row r="34" spans="1:20" ht="9.9499999999999993" customHeight="1">
      <c r="A34" s="272"/>
      <c r="B34" s="272" t="s">
        <v>861</v>
      </c>
      <c r="C34" s="271">
        <v>7581473.2500000009</v>
      </c>
      <c r="D34" s="271">
        <v>7348443.4230000004</v>
      </c>
      <c r="E34" s="271">
        <v>3677736.4454999999</v>
      </c>
      <c r="F34" s="271">
        <v>2717587.5374999996</v>
      </c>
      <c r="G34" s="280"/>
      <c r="H34" s="268">
        <f t="shared" si="1"/>
        <v>36.981812080013881</v>
      </c>
      <c r="I34" s="268">
        <f t="shared" si="2"/>
        <v>73.892938707589607</v>
      </c>
      <c r="K34" s="119">
        <f t="shared" si="3"/>
        <v>36.981812080013881</v>
      </c>
      <c r="L34" s="119">
        <f t="shared" si="4"/>
        <v>73.892938707589607</v>
      </c>
      <c r="M34" s="118" t="str">
        <f t="shared" si="5"/>
        <v>si</v>
      </c>
      <c r="N34" s="118" t="str">
        <f t="shared" si="6"/>
        <v>si</v>
      </c>
      <c r="O34" s="118"/>
      <c r="P34" s="117">
        <f t="shared" si="7"/>
        <v>0</v>
      </c>
      <c r="Q34" s="117">
        <f t="shared" si="8"/>
        <v>0</v>
      </c>
      <c r="R34" s="116"/>
      <c r="S34" s="113">
        <f t="shared" si="10"/>
        <v>-3670706.9775000005</v>
      </c>
      <c r="T34" s="113">
        <f t="shared" si="11"/>
        <v>-960148.90800000029</v>
      </c>
    </row>
    <row r="35" spans="1:20" ht="9.9499999999999993" customHeight="1">
      <c r="A35" s="272"/>
      <c r="B35" s="272" t="s">
        <v>860</v>
      </c>
      <c r="C35" s="271">
        <v>246188091</v>
      </c>
      <c r="D35" s="271">
        <v>242540145.77000001</v>
      </c>
      <c r="E35" s="271">
        <v>176214818.70000002</v>
      </c>
      <c r="F35" s="271">
        <v>151856887.32999983</v>
      </c>
      <c r="G35" s="280"/>
      <c r="H35" s="268">
        <f t="shared" si="1"/>
        <v>62.611031607940568</v>
      </c>
      <c r="I35" s="268">
        <f t="shared" si="2"/>
        <v>86.177137910592663</v>
      </c>
      <c r="K35" s="119">
        <f t="shared" si="3"/>
        <v>62.611031607940568</v>
      </c>
      <c r="L35" s="119">
        <f t="shared" si="4"/>
        <v>86.177137910592663</v>
      </c>
      <c r="M35" s="118" t="str">
        <f t="shared" si="5"/>
        <v>si</v>
      </c>
      <c r="N35" s="118" t="str">
        <f t="shared" si="6"/>
        <v>si</v>
      </c>
      <c r="O35" s="118"/>
      <c r="P35" s="117">
        <f t="shared" si="7"/>
        <v>0</v>
      </c>
      <c r="Q35" s="117">
        <f t="shared" si="8"/>
        <v>0</v>
      </c>
      <c r="R35" s="116"/>
      <c r="S35" s="113">
        <f t="shared" si="10"/>
        <v>-66325327.069999993</v>
      </c>
      <c r="T35" s="113">
        <f t="shared" si="11"/>
        <v>-24357931.370000184</v>
      </c>
    </row>
    <row r="36" spans="1:20">
      <c r="A36" s="272"/>
      <c r="B36" s="272" t="s">
        <v>111</v>
      </c>
      <c r="C36" s="271">
        <v>18259938</v>
      </c>
      <c r="D36" s="271">
        <v>17322232.596000001</v>
      </c>
      <c r="E36" s="271">
        <v>17220146.362</v>
      </c>
      <c r="F36" s="271">
        <v>16645808.392000001</v>
      </c>
      <c r="G36" s="280"/>
      <c r="H36" s="268">
        <f t="shared" si="1"/>
        <v>96.095051834391157</v>
      </c>
      <c r="I36" s="268">
        <f t="shared" si="2"/>
        <v>96.664732355194133</v>
      </c>
      <c r="K36" s="119">
        <f t="shared" si="3"/>
        <v>96.095051834391157</v>
      </c>
      <c r="L36" s="119">
        <f t="shared" si="4"/>
        <v>96.664732355194133</v>
      </c>
      <c r="M36" s="118" t="str">
        <f t="shared" si="5"/>
        <v>si</v>
      </c>
      <c r="N36" s="118" t="str">
        <f t="shared" si="6"/>
        <v>si</v>
      </c>
      <c r="O36" s="118"/>
      <c r="P36" s="117">
        <f t="shared" si="7"/>
        <v>0</v>
      </c>
      <c r="Q36" s="117">
        <f t="shared" si="8"/>
        <v>0</v>
      </c>
      <c r="R36" s="116"/>
      <c r="S36" s="113">
        <f t="shared" si="10"/>
        <v>-102086.2340000011</v>
      </c>
      <c r="T36" s="113">
        <f t="shared" si="11"/>
        <v>-574337.96999999881</v>
      </c>
    </row>
    <row r="37" spans="1:20">
      <c r="A37" s="272"/>
      <c r="B37" s="272" t="s">
        <v>859</v>
      </c>
      <c r="C37" s="271">
        <v>1110000</v>
      </c>
      <c r="D37" s="271">
        <v>4110000</v>
      </c>
      <c r="E37" s="271">
        <v>4110000</v>
      </c>
      <c r="F37" s="271">
        <v>4110000</v>
      </c>
      <c r="G37" s="280"/>
      <c r="H37" s="268">
        <f t="shared" si="1"/>
        <v>100</v>
      </c>
      <c r="I37" s="268">
        <f t="shared" si="2"/>
        <v>100</v>
      </c>
      <c r="K37" s="119">
        <f t="shared" si="3"/>
        <v>100</v>
      </c>
      <c r="L37" s="119">
        <f t="shared" si="4"/>
        <v>100</v>
      </c>
      <c r="M37" s="118" t="str">
        <f t="shared" si="5"/>
        <v>si</v>
      </c>
      <c r="N37" s="118" t="str">
        <f t="shared" si="6"/>
        <v>si</v>
      </c>
      <c r="O37" s="118"/>
      <c r="P37" s="117">
        <f t="shared" si="7"/>
        <v>0</v>
      </c>
      <c r="Q37" s="117">
        <f t="shared" si="8"/>
        <v>0</v>
      </c>
      <c r="R37" s="116"/>
      <c r="S37" s="113">
        <f t="shared" si="10"/>
        <v>0</v>
      </c>
      <c r="T37" s="113">
        <f t="shared" si="11"/>
        <v>0</v>
      </c>
    </row>
    <row r="38" spans="1:20">
      <c r="A38" s="272"/>
      <c r="B38" s="272" t="s">
        <v>858</v>
      </c>
      <c r="C38" s="271">
        <v>1471005.75</v>
      </c>
      <c r="D38" s="271">
        <v>1568557.6935000001</v>
      </c>
      <c r="E38" s="271">
        <v>1118199.669</v>
      </c>
      <c r="F38" s="271">
        <v>762188.45550000004</v>
      </c>
      <c r="G38" s="280"/>
      <c r="H38" s="268">
        <f t="shared" si="1"/>
        <v>48.591674929042064</v>
      </c>
      <c r="I38" s="268">
        <f t="shared" si="2"/>
        <v>68.162107057465064</v>
      </c>
      <c r="K38" s="119">
        <f t="shared" si="3"/>
        <v>48.591674929042064</v>
      </c>
      <c r="L38" s="119">
        <f t="shared" si="4"/>
        <v>68.162107057465064</v>
      </c>
      <c r="M38" s="118" t="str">
        <f t="shared" si="5"/>
        <v>si</v>
      </c>
      <c r="N38" s="118" t="str">
        <f t="shared" si="6"/>
        <v>si</v>
      </c>
      <c r="O38" s="118"/>
      <c r="P38" s="117">
        <f t="shared" si="7"/>
        <v>0</v>
      </c>
      <c r="Q38" s="117">
        <f t="shared" si="8"/>
        <v>0</v>
      </c>
      <c r="R38" s="116"/>
      <c r="S38" s="113">
        <f t="shared" si="10"/>
        <v>-450358.02450000006</v>
      </c>
      <c r="T38" s="113">
        <f t="shared" si="11"/>
        <v>-356011.21349999995</v>
      </c>
    </row>
    <row r="39" spans="1:20" ht="16.5">
      <c r="A39" s="272"/>
      <c r="B39" s="272" t="s">
        <v>857</v>
      </c>
      <c r="C39" s="271">
        <v>179951127</v>
      </c>
      <c r="D39" s="271">
        <v>10504359.07</v>
      </c>
      <c r="E39" s="271">
        <v>1109750.6599999999</v>
      </c>
      <c r="F39" s="271">
        <v>0</v>
      </c>
      <c r="G39" s="280"/>
      <c r="H39" s="268">
        <f t="shared" si="1"/>
        <v>0</v>
      </c>
      <c r="I39" s="268">
        <f t="shared" si="2"/>
        <v>0</v>
      </c>
      <c r="K39" s="119">
        <f t="shared" si="3"/>
        <v>0</v>
      </c>
      <c r="L39" s="119">
        <f t="shared" si="4"/>
        <v>0</v>
      </c>
      <c r="M39" s="118" t="str">
        <f t="shared" si="5"/>
        <v>si</v>
      </c>
      <c r="N39" s="118" t="str">
        <f t="shared" si="6"/>
        <v>si</v>
      </c>
      <c r="O39" s="118"/>
      <c r="P39" s="117">
        <f t="shared" si="7"/>
        <v>0</v>
      </c>
      <c r="Q39" s="117">
        <f t="shared" si="8"/>
        <v>0</v>
      </c>
      <c r="R39" s="116"/>
      <c r="S39" s="113">
        <f t="shared" si="10"/>
        <v>-9394608.4100000001</v>
      </c>
      <c r="T39" s="113">
        <f t="shared" si="11"/>
        <v>-1109750.6599999999</v>
      </c>
    </row>
    <row r="40" spans="1:20">
      <c r="A40" s="272"/>
      <c r="B40" s="272" t="s">
        <v>856</v>
      </c>
      <c r="C40" s="271">
        <v>258500000</v>
      </c>
      <c r="D40" s="271">
        <v>223302689.69999999</v>
      </c>
      <c r="E40" s="271">
        <v>131887999.08</v>
      </c>
      <c r="F40" s="271">
        <v>131822569.43000001</v>
      </c>
      <c r="G40" s="280"/>
      <c r="H40" s="268">
        <f t="shared" ref="H40:H71" si="20">IFERROR(+F40/D40*100,"n.a.")</f>
        <v>59.033131041591759</v>
      </c>
      <c r="I40" s="268">
        <f t="shared" ref="I40:I71" si="21">IFERROR(+F40/E40*100,"n.a.")</f>
        <v>99.950389989645444</v>
      </c>
      <c r="K40" s="119">
        <f t="shared" ref="K40:K71" si="22">IFERROR(F40/D40*100,"n.a.")</f>
        <v>59.033131041591759</v>
      </c>
      <c r="L40" s="119">
        <f t="shared" ref="L40:L71" si="23">IFERROR(F40/E40*100,"n.a.")</f>
        <v>99.950389989645444</v>
      </c>
      <c r="M40" s="118" t="str">
        <f t="shared" ref="M40:M71" si="24">IF(K40=H40,"si","no")</f>
        <v>si</v>
      </c>
      <c r="N40" s="118" t="str">
        <f t="shared" ref="N40:N71" si="25">IF(L40=I40,"si","no")</f>
        <v>si</v>
      </c>
      <c r="O40" s="118"/>
      <c r="P40" s="117">
        <f t="shared" ref="P40:P71" si="26">((F40/D40)*100)-H40</f>
        <v>0</v>
      </c>
      <c r="Q40" s="117">
        <f t="shared" ref="Q40:Q71" si="27">((F40/E40)*100)-I40</f>
        <v>0</v>
      </c>
      <c r="R40" s="116"/>
      <c r="S40" s="113">
        <f t="shared" si="10"/>
        <v>-91414690.61999999</v>
      </c>
      <c r="T40" s="113">
        <f t="shared" si="11"/>
        <v>-65429.649999991059</v>
      </c>
    </row>
    <row r="41" spans="1:20">
      <c r="A41" s="272"/>
      <c r="B41" s="272" t="s">
        <v>855</v>
      </c>
      <c r="C41" s="271">
        <v>250006416</v>
      </c>
      <c r="D41" s="271">
        <v>246749776.53999999</v>
      </c>
      <c r="E41" s="271">
        <v>169951485.53999999</v>
      </c>
      <c r="F41" s="271">
        <v>167355505.28999996</v>
      </c>
      <c r="G41" s="280"/>
      <c r="H41" s="268">
        <f t="shared" si="20"/>
        <v>67.823974407073223</v>
      </c>
      <c r="I41" s="268">
        <f t="shared" si="21"/>
        <v>98.472516882243411</v>
      </c>
      <c r="K41" s="119">
        <f t="shared" si="22"/>
        <v>67.823974407073223</v>
      </c>
      <c r="L41" s="119">
        <f t="shared" si="23"/>
        <v>98.472516882243411</v>
      </c>
      <c r="M41" s="118" t="str">
        <f t="shared" si="24"/>
        <v>si</v>
      </c>
      <c r="N41" s="118" t="str">
        <f t="shared" si="25"/>
        <v>si</v>
      </c>
      <c r="O41" s="118"/>
      <c r="P41" s="117">
        <f t="shared" si="26"/>
        <v>0</v>
      </c>
      <c r="Q41" s="117">
        <f t="shared" si="27"/>
        <v>0</v>
      </c>
      <c r="R41" s="116"/>
      <c r="S41" s="113">
        <f t="shared" si="10"/>
        <v>-76798291</v>
      </c>
      <c r="T41" s="113">
        <f t="shared" si="11"/>
        <v>-2595980.2500000298</v>
      </c>
    </row>
    <row r="42" spans="1:20" ht="16.5">
      <c r="A42" s="272"/>
      <c r="B42" s="272" t="s">
        <v>854</v>
      </c>
      <c r="C42" s="271">
        <v>242417912</v>
      </c>
      <c r="D42" s="271">
        <v>217715960.89999998</v>
      </c>
      <c r="E42" s="271">
        <v>175118978.48999995</v>
      </c>
      <c r="F42" s="271">
        <v>143701516.86000001</v>
      </c>
      <c r="G42" s="280"/>
      <c r="H42" s="268">
        <f t="shared" si="20"/>
        <v>66.004125864710559</v>
      </c>
      <c r="I42" s="268">
        <f t="shared" si="21"/>
        <v>82.059362211392752</v>
      </c>
      <c r="J42" s="281"/>
      <c r="K42" s="119">
        <f t="shared" si="22"/>
        <v>66.004125864710559</v>
      </c>
      <c r="L42" s="119">
        <f t="shared" si="23"/>
        <v>82.059362211392752</v>
      </c>
      <c r="M42" s="118" t="str">
        <f t="shared" si="24"/>
        <v>si</v>
      </c>
      <c r="N42" s="118" t="str">
        <f t="shared" si="25"/>
        <v>si</v>
      </c>
      <c r="O42" s="118"/>
      <c r="P42" s="117">
        <f t="shared" si="26"/>
        <v>0</v>
      </c>
      <c r="Q42" s="117">
        <f t="shared" si="27"/>
        <v>0</v>
      </c>
      <c r="R42" s="116"/>
      <c r="S42" s="113">
        <f t="shared" si="10"/>
        <v>-42596982.410000026</v>
      </c>
      <c r="T42" s="113">
        <f t="shared" si="11"/>
        <v>-31417461.629999936</v>
      </c>
    </row>
    <row r="43" spans="1:20" ht="16.5">
      <c r="A43" s="272"/>
      <c r="B43" s="272" t="s">
        <v>853</v>
      </c>
      <c r="C43" s="271">
        <v>37547969</v>
      </c>
      <c r="D43" s="271">
        <v>21969438.858499989</v>
      </c>
      <c r="E43" s="271">
        <v>13299526.412499994</v>
      </c>
      <c r="F43" s="271">
        <v>12325549.262500003</v>
      </c>
      <c r="G43" s="280"/>
      <c r="H43" s="268">
        <f t="shared" si="20"/>
        <v>56.103159219887132</v>
      </c>
      <c r="I43" s="268">
        <f t="shared" si="21"/>
        <v>92.676602761700096</v>
      </c>
      <c r="K43" s="119">
        <f t="shared" si="22"/>
        <v>56.103159219887132</v>
      </c>
      <c r="L43" s="119">
        <f t="shared" si="23"/>
        <v>92.676602761700096</v>
      </c>
      <c r="M43" s="118" t="str">
        <f t="shared" si="24"/>
        <v>si</v>
      </c>
      <c r="N43" s="118" t="str">
        <f t="shared" si="25"/>
        <v>si</v>
      </c>
      <c r="O43" s="118"/>
      <c r="P43" s="117">
        <f t="shared" si="26"/>
        <v>0</v>
      </c>
      <c r="Q43" s="117">
        <f t="shared" si="27"/>
        <v>0</v>
      </c>
      <c r="R43" s="116"/>
      <c r="S43" s="113">
        <f t="shared" si="10"/>
        <v>-8669912.4459999949</v>
      </c>
      <c r="T43" s="113">
        <f t="shared" si="11"/>
        <v>-973977.14999999106</v>
      </c>
    </row>
    <row r="44" spans="1:20">
      <c r="A44" s="272"/>
      <c r="B44" s="272" t="s">
        <v>316</v>
      </c>
      <c r="C44" s="271">
        <v>143733540.94999999</v>
      </c>
      <c r="D44" s="271">
        <v>143385546.32100004</v>
      </c>
      <c r="E44" s="271">
        <v>82813009.04900001</v>
      </c>
      <c r="F44" s="271">
        <v>74020332.49500002</v>
      </c>
      <c r="G44" s="280"/>
      <c r="H44" s="268">
        <f t="shared" si="20"/>
        <v>51.623287279799634</v>
      </c>
      <c r="I44" s="268">
        <f t="shared" si="21"/>
        <v>89.382493578035053</v>
      </c>
      <c r="K44" s="119">
        <f t="shared" si="22"/>
        <v>51.623287279799634</v>
      </c>
      <c r="L44" s="119">
        <f t="shared" si="23"/>
        <v>89.382493578035053</v>
      </c>
      <c r="M44" s="118" t="str">
        <f t="shared" si="24"/>
        <v>si</v>
      </c>
      <c r="N44" s="118" t="str">
        <f t="shared" si="25"/>
        <v>si</v>
      </c>
      <c r="O44" s="118"/>
      <c r="P44" s="117">
        <f t="shared" si="26"/>
        <v>0</v>
      </c>
      <c r="Q44" s="117">
        <f t="shared" si="27"/>
        <v>0</v>
      </c>
      <c r="R44" s="116"/>
      <c r="S44" s="113">
        <f t="shared" si="10"/>
        <v>-60572537.27200003</v>
      </c>
      <c r="T44" s="113">
        <f t="shared" si="11"/>
        <v>-8792676.5539999902</v>
      </c>
    </row>
    <row r="45" spans="1:20">
      <c r="A45" s="272"/>
      <c r="B45" s="272" t="s">
        <v>852</v>
      </c>
      <c r="C45" s="271">
        <v>5226620</v>
      </c>
      <c r="D45" s="271">
        <v>5873412.5100000007</v>
      </c>
      <c r="E45" s="271">
        <v>4379687.0999999987</v>
      </c>
      <c r="F45" s="271">
        <v>2238466.46</v>
      </c>
      <c r="G45" s="280"/>
      <c r="H45" s="268">
        <f t="shared" si="20"/>
        <v>38.111855010844451</v>
      </c>
      <c r="I45" s="268">
        <f t="shared" si="21"/>
        <v>51.110191410706044</v>
      </c>
      <c r="K45" s="119">
        <f t="shared" si="22"/>
        <v>38.111855010844451</v>
      </c>
      <c r="L45" s="119">
        <f t="shared" si="23"/>
        <v>51.110191410706044</v>
      </c>
      <c r="M45" s="118" t="str">
        <f t="shared" si="24"/>
        <v>si</v>
      </c>
      <c r="N45" s="118" t="str">
        <f t="shared" si="25"/>
        <v>si</v>
      </c>
      <c r="O45" s="118"/>
      <c r="P45" s="117">
        <f t="shared" si="26"/>
        <v>0</v>
      </c>
      <c r="Q45" s="117">
        <f t="shared" si="27"/>
        <v>0</v>
      </c>
      <c r="R45" s="116"/>
      <c r="S45" s="113">
        <f t="shared" si="10"/>
        <v>-1493725.410000002</v>
      </c>
      <c r="T45" s="113">
        <f t="shared" si="11"/>
        <v>-2141220.6399999987</v>
      </c>
    </row>
    <row r="46" spans="1:20">
      <c r="A46" s="272"/>
      <c r="B46" s="272" t="s">
        <v>851</v>
      </c>
      <c r="C46" s="271">
        <v>675712008</v>
      </c>
      <c r="D46" s="271">
        <v>144663687.88999999</v>
      </c>
      <c r="E46" s="271">
        <v>105868247.62</v>
      </c>
      <c r="F46" s="271">
        <v>0</v>
      </c>
      <c r="G46" s="280"/>
      <c r="H46" s="268">
        <f t="shared" si="20"/>
        <v>0</v>
      </c>
      <c r="I46" s="268">
        <f t="shared" si="21"/>
        <v>0</v>
      </c>
      <c r="K46" s="119">
        <f t="shared" si="22"/>
        <v>0</v>
      </c>
      <c r="L46" s="119">
        <f t="shared" si="23"/>
        <v>0</v>
      </c>
      <c r="M46" s="118" t="str">
        <f t="shared" si="24"/>
        <v>si</v>
      </c>
      <c r="N46" s="118" t="str">
        <f t="shared" si="25"/>
        <v>si</v>
      </c>
      <c r="O46" s="118"/>
      <c r="P46" s="117">
        <f t="shared" si="26"/>
        <v>0</v>
      </c>
      <c r="Q46" s="117">
        <f t="shared" si="27"/>
        <v>0</v>
      </c>
      <c r="R46" s="116"/>
      <c r="S46" s="113">
        <f t="shared" si="10"/>
        <v>-38795440.269999981</v>
      </c>
      <c r="T46" s="113">
        <f t="shared" si="11"/>
        <v>-105868247.62</v>
      </c>
    </row>
    <row r="47" spans="1:20">
      <c r="A47" s="272"/>
      <c r="B47" s="272" t="s">
        <v>314</v>
      </c>
      <c r="C47" s="271">
        <v>226242795</v>
      </c>
      <c r="D47" s="271">
        <v>217163732.52000001</v>
      </c>
      <c r="E47" s="271">
        <v>211063470.03999999</v>
      </c>
      <c r="F47" s="271">
        <v>189445861.19</v>
      </c>
      <c r="G47" s="280"/>
      <c r="H47" s="268">
        <f t="shared" si="20"/>
        <v>87.236417882324204</v>
      </c>
      <c r="I47" s="268">
        <f t="shared" si="21"/>
        <v>89.757768672189883</v>
      </c>
      <c r="J47" s="284"/>
      <c r="K47" s="119">
        <f t="shared" si="22"/>
        <v>87.236417882324204</v>
      </c>
      <c r="L47" s="119">
        <f t="shared" si="23"/>
        <v>89.757768672189883</v>
      </c>
      <c r="M47" s="118" t="str">
        <f t="shared" si="24"/>
        <v>si</v>
      </c>
      <c r="N47" s="118" t="str">
        <f t="shared" si="25"/>
        <v>si</v>
      </c>
      <c r="O47" s="118"/>
      <c r="P47" s="117">
        <f t="shared" si="26"/>
        <v>0</v>
      </c>
      <c r="Q47" s="117">
        <f t="shared" si="27"/>
        <v>0</v>
      </c>
      <c r="R47" s="116"/>
      <c r="S47" s="113">
        <f t="shared" si="10"/>
        <v>-6100262.4800000191</v>
      </c>
      <c r="T47" s="113">
        <f t="shared" si="11"/>
        <v>-21617608.849999994</v>
      </c>
    </row>
    <row r="48" spans="1:20">
      <c r="A48" s="272"/>
      <c r="B48" s="272" t="s">
        <v>850</v>
      </c>
      <c r="C48" s="271">
        <v>465300</v>
      </c>
      <c r="D48" s="271">
        <v>16669.182000000001</v>
      </c>
      <c r="E48" s="271">
        <v>16669.182000000001</v>
      </c>
      <c r="F48" s="271">
        <v>0</v>
      </c>
      <c r="G48" s="280"/>
      <c r="H48" s="268">
        <f t="shared" si="20"/>
        <v>0</v>
      </c>
      <c r="I48" s="268">
        <f t="shared" si="21"/>
        <v>0</v>
      </c>
      <c r="K48" s="119">
        <f t="shared" si="22"/>
        <v>0</v>
      </c>
      <c r="L48" s="119">
        <f t="shared" si="23"/>
        <v>0</v>
      </c>
      <c r="M48" s="118" t="str">
        <f t="shared" si="24"/>
        <v>si</v>
      </c>
      <c r="N48" s="118" t="str">
        <f t="shared" si="25"/>
        <v>si</v>
      </c>
      <c r="O48" s="118"/>
      <c r="P48" s="117">
        <f t="shared" si="26"/>
        <v>0</v>
      </c>
      <c r="Q48" s="117">
        <f t="shared" si="27"/>
        <v>0</v>
      </c>
      <c r="R48" s="116"/>
      <c r="S48" s="113">
        <f t="shared" si="10"/>
        <v>0</v>
      </c>
      <c r="T48" s="113">
        <f t="shared" si="11"/>
        <v>-16669.182000000001</v>
      </c>
    </row>
    <row r="49" spans="1:20">
      <c r="A49" s="272"/>
      <c r="B49" s="272" t="s">
        <v>52</v>
      </c>
      <c r="C49" s="283">
        <v>589158594</v>
      </c>
      <c r="D49" s="283">
        <v>469136119.19</v>
      </c>
      <c r="E49" s="283">
        <v>461236891.35000002</v>
      </c>
      <c r="F49" s="283">
        <v>403864647.42000002</v>
      </c>
      <c r="G49" s="269"/>
      <c r="H49" s="277">
        <f t="shared" si="20"/>
        <v>86.086879884094998</v>
      </c>
      <c r="I49" s="277">
        <f t="shared" si="21"/>
        <v>87.561219623591583</v>
      </c>
      <c r="K49" s="119">
        <f t="shared" si="22"/>
        <v>86.086879884094998</v>
      </c>
      <c r="L49" s="119">
        <f t="shared" si="23"/>
        <v>87.561219623591583</v>
      </c>
      <c r="M49" s="118" t="str">
        <f t="shared" si="24"/>
        <v>si</v>
      </c>
      <c r="N49" s="118" t="str">
        <f t="shared" si="25"/>
        <v>si</v>
      </c>
      <c r="O49" s="118"/>
      <c r="P49" s="117">
        <f t="shared" si="26"/>
        <v>0</v>
      </c>
      <c r="Q49" s="117">
        <f t="shared" si="27"/>
        <v>0</v>
      </c>
      <c r="R49" s="116"/>
      <c r="S49" s="113">
        <f t="shared" si="10"/>
        <v>-7899227.8399999738</v>
      </c>
      <c r="T49" s="113">
        <f t="shared" si="11"/>
        <v>-57372243.930000007</v>
      </c>
    </row>
    <row r="50" spans="1:20" ht="16.5">
      <c r="A50" s="272"/>
      <c r="B50" s="272" t="s">
        <v>849</v>
      </c>
      <c r="C50" s="271">
        <v>56597819.400000006</v>
      </c>
      <c r="D50" s="271">
        <v>55673627.428499974</v>
      </c>
      <c r="E50" s="271">
        <v>44135840.878499933</v>
      </c>
      <c r="F50" s="271">
        <v>40644215.514000036</v>
      </c>
      <c r="G50" s="280"/>
      <c r="H50" s="268">
        <f t="shared" si="20"/>
        <v>73.004432064711835</v>
      </c>
      <c r="I50" s="268">
        <f t="shared" si="21"/>
        <v>92.088911653202956</v>
      </c>
      <c r="K50" s="119">
        <f t="shared" si="22"/>
        <v>73.004432064711835</v>
      </c>
      <c r="L50" s="119">
        <f t="shared" si="23"/>
        <v>92.088911653202956</v>
      </c>
      <c r="M50" s="118" t="str">
        <f t="shared" si="24"/>
        <v>si</v>
      </c>
      <c r="N50" s="118" t="str">
        <f t="shared" si="25"/>
        <v>si</v>
      </c>
      <c r="O50" s="118"/>
      <c r="P50" s="117">
        <f t="shared" si="26"/>
        <v>0</v>
      </c>
      <c r="Q50" s="117">
        <f t="shared" si="27"/>
        <v>0</v>
      </c>
      <c r="R50" s="116"/>
      <c r="S50" s="113">
        <f t="shared" si="10"/>
        <v>-11537786.550000042</v>
      </c>
      <c r="T50" s="113">
        <f t="shared" si="11"/>
        <v>-3491625.3644998968</v>
      </c>
    </row>
    <row r="51" spans="1:20">
      <c r="A51" s="272"/>
      <c r="B51" s="272" t="s">
        <v>848</v>
      </c>
      <c r="C51" s="271">
        <v>3263180.6072024996</v>
      </c>
      <c r="D51" s="271">
        <v>0</v>
      </c>
      <c r="E51" s="271">
        <v>0</v>
      </c>
      <c r="F51" s="271">
        <v>0</v>
      </c>
      <c r="G51" s="280"/>
      <c r="H51" s="268" t="str">
        <f t="shared" si="20"/>
        <v>n.a.</v>
      </c>
      <c r="I51" s="268" t="str">
        <f t="shared" si="21"/>
        <v>n.a.</v>
      </c>
      <c r="K51" s="119" t="str">
        <f t="shared" si="22"/>
        <v>n.a.</v>
      </c>
      <c r="L51" s="119" t="str">
        <f t="shared" si="23"/>
        <v>n.a.</v>
      </c>
      <c r="M51" s="118" t="str">
        <f t="shared" si="24"/>
        <v>si</v>
      </c>
      <c r="N51" s="118" t="str">
        <f t="shared" si="25"/>
        <v>si</v>
      </c>
      <c r="O51" s="118"/>
      <c r="P51" s="117" t="e">
        <f t="shared" si="26"/>
        <v>#DIV/0!</v>
      </c>
      <c r="Q51" s="117" t="e">
        <f t="shared" si="27"/>
        <v>#DIV/0!</v>
      </c>
      <c r="R51" s="116"/>
      <c r="S51" s="113">
        <f t="shared" si="10"/>
        <v>0</v>
      </c>
      <c r="T51" s="113">
        <f t="shared" si="11"/>
        <v>0</v>
      </c>
    </row>
    <row r="52" spans="1:20">
      <c r="A52" s="272"/>
      <c r="B52" s="272" t="s">
        <v>847</v>
      </c>
      <c r="C52" s="271">
        <v>2990087387</v>
      </c>
      <c r="D52" s="271">
        <v>2159514328.8900003</v>
      </c>
      <c r="E52" s="271">
        <v>1498347390.8800001</v>
      </c>
      <c r="F52" s="271">
        <v>1475020318.3299999</v>
      </c>
      <c r="G52" s="280"/>
      <c r="H52" s="268">
        <f t="shared" si="20"/>
        <v>68.303335550830397</v>
      </c>
      <c r="I52" s="268">
        <f t="shared" si="21"/>
        <v>98.443146583229947</v>
      </c>
      <c r="K52" s="119">
        <f t="shared" si="22"/>
        <v>68.303335550830397</v>
      </c>
      <c r="L52" s="119">
        <f t="shared" si="23"/>
        <v>98.443146583229947</v>
      </c>
      <c r="M52" s="118" t="str">
        <f t="shared" si="24"/>
        <v>si</v>
      </c>
      <c r="N52" s="118" t="str">
        <f t="shared" si="25"/>
        <v>si</v>
      </c>
      <c r="O52" s="118"/>
      <c r="P52" s="117">
        <f t="shared" si="26"/>
        <v>0</v>
      </c>
      <c r="Q52" s="117">
        <f t="shared" si="27"/>
        <v>0</v>
      </c>
      <c r="R52" s="116"/>
      <c r="S52" s="113">
        <f t="shared" si="10"/>
        <v>-661166938.01000023</v>
      </c>
      <c r="T52" s="113">
        <f t="shared" si="11"/>
        <v>-23327072.550000191</v>
      </c>
    </row>
    <row r="53" spans="1:20" ht="16.5">
      <c r="A53" s="272"/>
      <c r="B53" s="272" t="s">
        <v>846</v>
      </c>
      <c r="C53" s="271">
        <v>22231000</v>
      </c>
      <c r="D53" s="271">
        <v>21133000</v>
      </c>
      <c r="E53" s="271">
        <v>18828128.370000001</v>
      </c>
      <c r="F53" s="271">
        <v>15631889</v>
      </c>
      <c r="G53" s="280"/>
      <c r="H53" s="268">
        <f t="shared" si="20"/>
        <v>73.969095727061941</v>
      </c>
      <c r="I53" s="268">
        <f t="shared" si="21"/>
        <v>83.024125886602931</v>
      </c>
      <c r="K53" s="119">
        <f t="shared" si="22"/>
        <v>73.969095727061941</v>
      </c>
      <c r="L53" s="119">
        <f t="shared" si="23"/>
        <v>83.024125886602931</v>
      </c>
      <c r="M53" s="118" t="str">
        <f t="shared" si="24"/>
        <v>si</v>
      </c>
      <c r="N53" s="118" t="str">
        <f t="shared" si="25"/>
        <v>si</v>
      </c>
      <c r="O53" s="118"/>
      <c r="P53" s="117">
        <f t="shared" si="26"/>
        <v>0</v>
      </c>
      <c r="Q53" s="117">
        <f t="shared" si="27"/>
        <v>0</v>
      </c>
      <c r="R53" s="116"/>
      <c r="S53" s="113">
        <f t="shared" si="10"/>
        <v>-2304871.629999999</v>
      </c>
      <c r="T53" s="113">
        <f t="shared" si="11"/>
        <v>-3196239.370000001</v>
      </c>
    </row>
    <row r="54" spans="1:20">
      <c r="A54" s="272"/>
      <c r="B54" s="272" t="s">
        <v>309</v>
      </c>
      <c r="C54" s="271">
        <v>4185465</v>
      </c>
      <c r="D54" s="271">
        <v>3720465</v>
      </c>
      <c r="E54" s="271">
        <v>3169550.577</v>
      </c>
      <c r="F54" s="271">
        <v>3041106.5385000003</v>
      </c>
      <c r="G54" s="280"/>
      <c r="H54" s="268">
        <f t="shared" si="20"/>
        <v>81.739958271345131</v>
      </c>
      <c r="I54" s="268">
        <f t="shared" si="21"/>
        <v>95.947563057297131</v>
      </c>
      <c r="K54" s="119">
        <f t="shared" si="22"/>
        <v>81.739958271345131</v>
      </c>
      <c r="L54" s="119">
        <f t="shared" si="23"/>
        <v>95.947563057297131</v>
      </c>
      <c r="M54" s="118" t="str">
        <f t="shared" si="24"/>
        <v>si</v>
      </c>
      <c r="N54" s="118" t="str">
        <f t="shared" si="25"/>
        <v>si</v>
      </c>
      <c r="O54" s="118"/>
      <c r="P54" s="117">
        <f t="shared" si="26"/>
        <v>0</v>
      </c>
      <c r="Q54" s="117">
        <f t="shared" si="27"/>
        <v>0</v>
      </c>
      <c r="R54" s="116"/>
      <c r="S54" s="113">
        <f t="shared" si="10"/>
        <v>-550914.42299999995</v>
      </c>
      <c r="T54" s="113">
        <f t="shared" si="11"/>
        <v>-128444.03849999979</v>
      </c>
    </row>
    <row r="55" spans="1:20" ht="13.5" customHeight="1">
      <c r="A55" s="272"/>
      <c r="B55" s="272" t="s">
        <v>311</v>
      </c>
      <c r="C55" s="271">
        <v>2206617078</v>
      </c>
      <c r="D55" s="271">
        <v>2643719648.0400004</v>
      </c>
      <c r="E55" s="271">
        <v>2570872586.9699993</v>
      </c>
      <c r="F55" s="271">
        <v>2543942249.7099991</v>
      </c>
      <c r="G55" s="280"/>
      <c r="H55" s="268">
        <f t="shared" si="20"/>
        <v>96.225870681712635</v>
      </c>
      <c r="I55" s="268">
        <f t="shared" si="21"/>
        <v>98.95248261635011</v>
      </c>
      <c r="K55" s="119">
        <f t="shared" si="22"/>
        <v>96.225870681712635</v>
      </c>
      <c r="L55" s="119">
        <f t="shared" si="23"/>
        <v>98.95248261635011</v>
      </c>
      <c r="M55" s="118" t="str">
        <f t="shared" si="24"/>
        <v>si</v>
      </c>
      <c r="N55" s="118" t="str">
        <f t="shared" si="25"/>
        <v>si</v>
      </c>
      <c r="O55" s="118"/>
      <c r="P55" s="117">
        <f t="shared" si="26"/>
        <v>0</v>
      </c>
      <c r="Q55" s="117">
        <f t="shared" si="27"/>
        <v>0</v>
      </c>
      <c r="R55" s="116"/>
      <c r="S55" s="113">
        <f t="shared" si="10"/>
        <v>-72847061.070001125</v>
      </c>
      <c r="T55" s="113">
        <f t="shared" si="11"/>
        <v>-26930337.260000229</v>
      </c>
    </row>
    <row r="56" spans="1:20">
      <c r="A56" s="272"/>
      <c r="B56" s="272" t="s">
        <v>722</v>
      </c>
      <c r="C56" s="271">
        <v>2786727721</v>
      </c>
      <c r="D56" s="271">
        <v>1083656189.4599993</v>
      </c>
      <c r="E56" s="271">
        <v>883102532.99000025</v>
      </c>
      <c r="F56" s="271">
        <v>875192159.9200002</v>
      </c>
      <c r="G56" s="280"/>
      <c r="H56" s="268">
        <f t="shared" si="20"/>
        <v>80.762899564678392</v>
      </c>
      <c r="I56" s="268">
        <f t="shared" si="21"/>
        <v>99.104252023463545</v>
      </c>
      <c r="J56" s="284"/>
      <c r="K56" s="119">
        <f t="shared" si="22"/>
        <v>80.762899564678392</v>
      </c>
      <c r="L56" s="119">
        <f t="shared" si="23"/>
        <v>99.104252023463545</v>
      </c>
      <c r="M56" s="118" t="str">
        <f t="shared" si="24"/>
        <v>si</v>
      </c>
      <c r="N56" s="118" t="str">
        <f t="shared" si="25"/>
        <v>si</v>
      </c>
      <c r="O56" s="118"/>
      <c r="P56" s="117">
        <f t="shared" si="26"/>
        <v>0</v>
      </c>
      <c r="Q56" s="117">
        <f t="shared" si="27"/>
        <v>0</v>
      </c>
      <c r="R56" s="116"/>
      <c r="S56" s="113">
        <f t="shared" si="10"/>
        <v>-200553656.46999907</v>
      </c>
      <c r="T56" s="113">
        <f t="shared" si="11"/>
        <v>-7910373.0700000525</v>
      </c>
    </row>
    <row r="57" spans="1:20">
      <c r="A57" s="272"/>
      <c r="B57" s="272" t="s">
        <v>845</v>
      </c>
      <c r="C57" s="271">
        <v>2261070104</v>
      </c>
      <c r="D57" s="271">
        <v>2080871873.6200061</v>
      </c>
      <c r="E57" s="271">
        <v>1601664131.3100038</v>
      </c>
      <c r="F57" s="271">
        <v>1555236007.7500019</v>
      </c>
      <c r="G57" s="280"/>
      <c r="H57" s="268">
        <f t="shared" si="20"/>
        <v>74.739633298249288</v>
      </c>
      <c r="I57" s="268">
        <f t="shared" si="21"/>
        <v>97.101257207899877</v>
      </c>
      <c r="J57" s="281"/>
      <c r="K57" s="119">
        <f t="shared" si="22"/>
        <v>74.739633298249288</v>
      </c>
      <c r="L57" s="119">
        <f t="shared" si="23"/>
        <v>97.101257207899877</v>
      </c>
      <c r="M57" s="118" t="str">
        <f t="shared" si="24"/>
        <v>si</v>
      </c>
      <c r="N57" s="118" t="str">
        <f t="shared" si="25"/>
        <v>si</v>
      </c>
      <c r="O57" s="118"/>
      <c r="P57" s="117">
        <f t="shared" si="26"/>
        <v>0</v>
      </c>
      <c r="Q57" s="117">
        <f t="shared" si="27"/>
        <v>0</v>
      </c>
      <c r="R57" s="116"/>
      <c r="S57" s="113">
        <f t="shared" si="10"/>
        <v>-479207742.31000233</v>
      </c>
      <c r="T57" s="113">
        <f t="shared" si="11"/>
        <v>-46428123.56000185</v>
      </c>
    </row>
    <row r="58" spans="1:20">
      <c r="A58" s="272"/>
      <c r="B58" s="272" t="s">
        <v>844</v>
      </c>
      <c r="C58" s="271">
        <v>68890085.649999991</v>
      </c>
      <c r="D58" s="271">
        <v>63967651.720999978</v>
      </c>
      <c r="E58" s="271">
        <v>38876043.798499987</v>
      </c>
      <c r="F58" s="271">
        <v>35625417.320999973</v>
      </c>
      <c r="G58" s="280"/>
      <c r="H58" s="268">
        <f t="shared" si="20"/>
        <v>55.692864068831348</v>
      </c>
      <c r="I58" s="268">
        <f t="shared" si="21"/>
        <v>91.638484372667989</v>
      </c>
      <c r="K58" s="119">
        <f t="shared" si="22"/>
        <v>55.692864068831348</v>
      </c>
      <c r="L58" s="119">
        <f t="shared" si="23"/>
        <v>91.638484372667989</v>
      </c>
      <c r="M58" s="118" t="str">
        <f t="shared" si="24"/>
        <v>si</v>
      </c>
      <c r="N58" s="118" t="str">
        <f t="shared" si="25"/>
        <v>si</v>
      </c>
      <c r="O58" s="118"/>
      <c r="P58" s="117">
        <f t="shared" si="26"/>
        <v>0</v>
      </c>
      <c r="Q58" s="117">
        <f t="shared" si="27"/>
        <v>0</v>
      </c>
      <c r="R58" s="116"/>
      <c r="S58" s="113">
        <f t="shared" si="10"/>
        <v>-25091607.922499992</v>
      </c>
      <c r="T58" s="113">
        <f t="shared" si="11"/>
        <v>-3250626.477500014</v>
      </c>
    </row>
    <row r="59" spans="1:20" ht="12.75" customHeight="1">
      <c r="A59" s="272"/>
      <c r="B59" s="272" t="s">
        <v>843</v>
      </c>
      <c r="C59" s="271">
        <v>3250584400</v>
      </c>
      <c r="D59" s="271">
        <v>0</v>
      </c>
      <c r="E59" s="271">
        <v>0</v>
      </c>
      <c r="F59" s="271">
        <v>0</v>
      </c>
      <c r="G59" s="280"/>
      <c r="H59" s="268" t="str">
        <f t="shared" si="20"/>
        <v>n.a.</v>
      </c>
      <c r="I59" s="268" t="str">
        <f t="shared" si="21"/>
        <v>n.a.</v>
      </c>
      <c r="K59" s="119" t="str">
        <f t="shared" si="22"/>
        <v>n.a.</v>
      </c>
      <c r="L59" s="119" t="str">
        <f t="shared" si="23"/>
        <v>n.a.</v>
      </c>
      <c r="M59" s="118" t="str">
        <f t="shared" si="24"/>
        <v>si</v>
      </c>
      <c r="N59" s="118" t="str">
        <f t="shared" si="25"/>
        <v>si</v>
      </c>
      <c r="O59" s="118"/>
      <c r="P59" s="117" t="e">
        <f t="shared" si="26"/>
        <v>#DIV/0!</v>
      </c>
      <c r="Q59" s="117" t="e">
        <f t="shared" si="27"/>
        <v>#DIV/0!</v>
      </c>
      <c r="R59" s="116"/>
      <c r="S59" s="113">
        <f t="shared" si="10"/>
        <v>0</v>
      </c>
      <c r="T59" s="113">
        <f t="shared" si="11"/>
        <v>0</v>
      </c>
    </row>
    <row r="60" spans="1:20" ht="15" customHeight="1">
      <c r="A60" s="420" t="s">
        <v>842</v>
      </c>
      <c r="B60" s="420"/>
      <c r="C60" s="80">
        <f t="shared" ref="C60:F60" si="28">SUM(C61:C73)</f>
        <v>1509522257.04</v>
      </c>
      <c r="D60" s="80">
        <f t="shared" si="28"/>
        <v>1771380490.2600002</v>
      </c>
      <c r="E60" s="80">
        <f t="shared" si="28"/>
        <v>901552518.1400001</v>
      </c>
      <c r="F60" s="80">
        <f t="shared" si="28"/>
        <v>878330639.39999998</v>
      </c>
      <c r="G60" s="275"/>
      <c r="H60" s="274">
        <f t="shared" si="20"/>
        <v>49.584527109197197</v>
      </c>
      <c r="I60" s="274">
        <f t="shared" si="21"/>
        <v>97.424234498517137</v>
      </c>
      <c r="K60" s="119">
        <f t="shared" si="22"/>
        <v>49.584527109197197</v>
      </c>
      <c r="L60" s="119">
        <f t="shared" si="23"/>
        <v>97.424234498517137</v>
      </c>
      <c r="M60" s="118" t="str">
        <f t="shared" si="24"/>
        <v>si</v>
      </c>
      <c r="N60" s="118" t="str">
        <f t="shared" si="25"/>
        <v>si</v>
      </c>
      <c r="O60" s="118"/>
      <c r="P60" s="117">
        <f t="shared" si="26"/>
        <v>0</v>
      </c>
      <c r="Q60" s="117">
        <f t="shared" si="27"/>
        <v>0</v>
      </c>
      <c r="R60" s="116"/>
      <c r="S60" s="113">
        <f t="shared" si="10"/>
        <v>-869827972.12000012</v>
      </c>
      <c r="T60" s="113">
        <f t="shared" si="11"/>
        <v>-23221878.740000129</v>
      </c>
    </row>
    <row r="61" spans="1:20">
      <c r="A61" s="272"/>
      <c r="B61" s="272" t="s">
        <v>28</v>
      </c>
      <c r="C61" s="283">
        <v>4850000.040000001</v>
      </c>
      <c r="D61" s="283">
        <v>4830880.8400000017</v>
      </c>
      <c r="E61" s="283">
        <v>3686166.3300000005</v>
      </c>
      <c r="F61" s="270">
        <v>3686166.3300000005</v>
      </c>
      <c r="G61" s="269"/>
      <c r="H61" s="268">
        <f t="shared" si="20"/>
        <v>76.30422798836824</v>
      </c>
      <c r="I61" s="268">
        <f t="shared" si="21"/>
        <v>100</v>
      </c>
      <c r="K61" s="119">
        <f t="shared" si="22"/>
        <v>76.30422798836824</v>
      </c>
      <c r="L61" s="119">
        <f t="shared" si="23"/>
        <v>100</v>
      </c>
      <c r="M61" s="118" t="str">
        <f t="shared" si="24"/>
        <v>si</v>
      </c>
      <c r="N61" s="118" t="str">
        <f t="shared" si="25"/>
        <v>si</v>
      </c>
      <c r="O61" s="118"/>
      <c r="P61" s="117">
        <f t="shared" si="26"/>
        <v>0</v>
      </c>
      <c r="Q61" s="117">
        <f t="shared" si="27"/>
        <v>0</v>
      </c>
      <c r="R61" s="116"/>
      <c r="S61" s="113">
        <f t="shared" si="10"/>
        <v>-1144714.5100000012</v>
      </c>
      <c r="T61" s="113">
        <f t="shared" si="11"/>
        <v>0</v>
      </c>
    </row>
    <row r="62" spans="1:20">
      <c r="A62" s="272"/>
      <c r="B62" s="272" t="s">
        <v>841</v>
      </c>
      <c r="C62" s="283">
        <v>262613619</v>
      </c>
      <c r="D62" s="283">
        <v>326230444.71000034</v>
      </c>
      <c r="E62" s="283">
        <v>195183722.1100001</v>
      </c>
      <c r="F62" s="283">
        <v>187898076.10000008</v>
      </c>
      <c r="G62" s="282"/>
      <c r="H62" s="268">
        <f t="shared" si="20"/>
        <v>57.596732354955535</v>
      </c>
      <c r="I62" s="268">
        <f t="shared" si="21"/>
        <v>96.267288106180274</v>
      </c>
      <c r="K62" s="119">
        <f t="shared" si="22"/>
        <v>57.596732354955535</v>
      </c>
      <c r="L62" s="119">
        <f t="shared" si="23"/>
        <v>96.267288106180274</v>
      </c>
      <c r="M62" s="118" t="str">
        <f t="shared" si="24"/>
        <v>si</v>
      </c>
      <c r="N62" s="118" t="str">
        <f t="shared" si="25"/>
        <v>si</v>
      </c>
      <c r="O62" s="118"/>
      <c r="P62" s="117">
        <f t="shared" si="26"/>
        <v>0</v>
      </c>
      <c r="Q62" s="117">
        <f t="shared" si="27"/>
        <v>0</v>
      </c>
      <c r="R62" s="116"/>
      <c r="S62" s="113">
        <f t="shared" si="10"/>
        <v>-131046722.60000023</v>
      </c>
      <c r="T62" s="113">
        <f t="shared" si="11"/>
        <v>-7285646.0100000203</v>
      </c>
    </row>
    <row r="63" spans="1:20" ht="16.5">
      <c r="A63" s="272"/>
      <c r="B63" s="272" t="s">
        <v>296</v>
      </c>
      <c r="C63" s="283">
        <v>209040076</v>
      </c>
      <c r="D63" s="283">
        <v>252235973.40999994</v>
      </c>
      <c r="E63" s="283">
        <v>124853945.48999998</v>
      </c>
      <c r="F63" s="283">
        <v>122455989.28999996</v>
      </c>
      <c r="G63" s="282"/>
      <c r="H63" s="268">
        <f t="shared" si="20"/>
        <v>48.548185904852055</v>
      </c>
      <c r="I63" s="268">
        <f t="shared" si="21"/>
        <v>98.079390931068261</v>
      </c>
      <c r="K63" s="119">
        <f t="shared" si="22"/>
        <v>48.548185904852055</v>
      </c>
      <c r="L63" s="119">
        <f t="shared" si="23"/>
        <v>98.079390931068261</v>
      </c>
      <c r="M63" s="118" t="str">
        <f t="shared" si="24"/>
        <v>si</v>
      </c>
      <c r="N63" s="118" t="str">
        <f t="shared" si="25"/>
        <v>si</v>
      </c>
      <c r="O63" s="118"/>
      <c r="P63" s="117">
        <f t="shared" si="26"/>
        <v>0</v>
      </c>
      <c r="Q63" s="117">
        <f t="shared" si="27"/>
        <v>0</v>
      </c>
      <c r="R63" s="116"/>
      <c r="S63" s="113">
        <f t="shared" si="10"/>
        <v>-127382027.91999996</v>
      </c>
      <c r="T63" s="113">
        <f t="shared" si="11"/>
        <v>-2397956.2000000179</v>
      </c>
    </row>
    <row r="64" spans="1:20" ht="16.5">
      <c r="A64" s="272"/>
      <c r="B64" s="272" t="s">
        <v>840</v>
      </c>
      <c r="C64" s="271">
        <v>750000</v>
      </c>
      <c r="D64" s="271">
        <v>750000</v>
      </c>
      <c r="E64" s="271">
        <v>0</v>
      </c>
      <c r="F64" s="271">
        <v>0</v>
      </c>
      <c r="G64" s="280"/>
      <c r="H64" s="268">
        <f t="shared" si="20"/>
        <v>0</v>
      </c>
      <c r="I64" s="268" t="str">
        <f t="shared" si="21"/>
        <v>n.a.</v>
      </c>
      <c r="K64" s="119">
        <f t="shared" si="22"/>
        <v>0</v>
      </c>
      <c r="L64" s="119" t="str">
        <f t="shared" si="23"/>
        <v>n.a.</v>
      </c>
      <c r="M64" s="118" t="str">
        <f t="shared" si="24"/>
        <v>si</v>
      </c>
      <c r="N64" s="118" t="str">
        <f t="shared" si="25"/>
        <v>si</v>
      </c>
      <c r="O64" s="118"/>
      <c r="P64" s="117">
        <f t="shared" si="26"/>
        <v>0</v>
      </c>
      <c r="Q64" s="117" t="e">
        <f t="shared" si="27"/>
        <v>#DIV/0!</v>
      </c>
      <c r="R64" s="116"/>
      <c r="S64" s="113">
        <f t="shared" si="10"/>
        <v>-750000</v>
      </c>
      <c r="T64" s="113">
        <f t="shared" si="11"/>
        <v>0</v>
      </c>
    </row>
    <row r="65" spans="1:25" ht="16.5">
      <c r="A65" s="272"/>
      <c r="B65" s="272" t="s">
        <v>839</v>
      </c>
      <c r="C65" s="271">
        <v>430300000</v>
      </c>
      <c r="D65" s="271">
        <v>420300000</v>
      </c>
      <c r="E65" s="271">
        <v>420300000</v>
      </c>
      <c r="F65" s="271">
        <v>420300000</v>
      </c>
      <c r="G65" s="280"/>
      <c r="H65" s="268">
        <f t="shared" si="20"/>
        <v>100</v>
      </c>
      <c r="I65" s="268">
        <f t="shared" si="21"/>
        <v>100</v>
      </c>
      <c r="K65" s="119">
        <f t="shared" si="22"/>
        <v>100</v>
      </c>
      <c r="L65" s="119">
        <f t="shared" si="23"/>
        <v>100</v>
      </c>
      <c r="M65" s="118" t="str">
        <f t="shared" si="24"/>
        <v>si</v>
      </c>
      <c r="N65" s="118" t="str">
        <f t="shared" si="25"/>
        <v>si</v>
      </c>
      <c r="O65" s="118"/>
      <c r="P65" s="117">
        <f t="shared" si="26"/>
        <v>0</v>
      </c>
      <c r="Q65" s="117">
        <f t="shared" si="27"/>
        <v>0</v>
      </c>
      <c r="R65" s="116"/>
      <c r="S65" s="113">
        <f t="shared" si="10"/>
        <v>0</v>
      </c>
      <c r="T65" s="113">
        <f t="shared" si="11"/>
        <v>0</v>
      </c>
    </row>
    <row r="66" spans="1:25">
      <c r="A66" s="272"/>
      <c r="B66" s="272" t="s">
        <v>301</v>
      </c>
      <c r="C66" s="271">
        <v>33188562</v>
      </c>
      <c r="D66" s="271">
        <v>37760714.210000001</v>
      </c>
      <c r="E66" s="271">
        <v>28987194.719999999</v>
      </c>
      <c r="F66" s="271">
        <v>21136075.41</v>
      </c>
      <c r="G66" s="280"/>
      <c r="H66" s="268">
        <f t="shared" si="20"/>
        <v>55.973717267250812</v>
      </c>
      <c r="I66" s="268">
        <f t="shared" si="21"/>
        <v>72.915215198168028</v>
      </c>
      <c r="K66" s="119">
        <f t="shared" si="22"/>
        <v>55.973717267250812</v>
      </c>
      <c r="L66" s="119">
        <f t="shared" si="23"/>
        <v>72.915215198168028</v>
      </c>
      <c r="M66" s="349" t="str">
        <f t="shared" si="24"/>
        <v>si</v>
      </c>
      <c r="N66" s="349" t="str">
        <f t="shared" si="25"/>
        <v>si</v>
      </c>
      <c r="O66" s="349"/>
      <c r="P66" s="350">
        <f t="shared" si="26"/>
        <v>0</v>
      </c>
      <c r="Q66" s="350">
        <f t="shared" si="27"/>
        <v>0</v>
      </c>
      <c r="R66" s="199"/>
      <c r="S66" s="198">
        <f t="shared" si="10"/>
        <v>-8773519.4900000021</v>
      </c>
      <c r="T66" s="198">
        <f t="shared" si="11"/>
        <v>-7851119.3099999987</v>
      </c>
      <c r="U66" s="406"/>
      <c r="V66" s="406"/>
      <c r="W66" s="406"/>
      <c r="X66" s="406"/>
      <c r="Y66" s="406"/>
    </row>
    <row r="67" spans="1:25">
      <c r="A67" s="272"/>
      <c r="B67" s="272" t="s">
        <v>198</v>
      </c>
      <c r="C67" s="271">
        <v>125160315</v>
      </c>
      <c r="D67" s="271">
        <v>308237652</v>
      </c>
      <c r="E67" s="271">
        <v>81131502</v>
      </c>
      <c r="F67" s="271">
        <v>81231502</v>
      </c>
      <c r="G67" s="280"/>
      <c r="H67" s="268">
        <f t="shared" si="20"/>
        <v>26.353529970439819</v>
      </c>
      <c r="I67" s="268">
        <f t="shared" si="21"/>
        <v>100.12325668517761</v>
      </c>
      <c r="K67" s="119">
        <f t="shared" si="22"/>
        <v>26.353529970439819</v>
      </c>
      <c r="L67" s="119">
        <f t="shared" si="23"/>
        <v>100.12325668517761</v>
      </c>
      <c r="M67" s="349" t="str">
        <f t="shared" si="24"/>
        <v>si</v>
      </c>
      <c r="N67" s="349" t="str">
        <f t="shared" si="25"/>
        <v>si</v>
      </c>
      <c r="O67" s="349"/>
      <c r="P67" s="350">
        <f t="shared" si="26"/>
        <v>0</v>
      </c>
      <c r="Q67" s="350">
        <f t="shared" si="27"/>
        <v>0</v>
      </c>
      <c r="R67" s="199"/>
      <c r="S67" s="198">
        <f t="shared" si="10"/>
        <v>-227106150</v>
      </c>
      <c r="T67" s="198">
        <f t="shared" si="11"/>
        <v>100000</v>
      </c>
      <c r="U67" s="406"/>
      <c r="V67" s="406"/>
      <c r="W67" s="406"/>
      <c r="X67" s="406"/>
      <c r="Y67" s="406"/>
    </row>
    <row r="68" spans="1:25">
      <c r="A68" s="272"/>
      <c r="B68" s="272" t="s">
        <v>838</v>
      </c>
      <c r="C68" s="271">
        <v>54150864</v>
      </c>
      <c r="D68" s="271">
        <v>38786270</v>
      </c>
      <c r="E68" s="271">
        <v>0</v>
      </c>
      <c r="F68" s="271">
        <v>0</v>
      </c>
      <c r="G68" s="280"/>
      <c r="H68" s="268">
        <f t="shared" si="20"/>
        <v>0</v>
      </c>
      <c r="I68" s="268" t="str">
        <f t="shared" si="21"/>
        <v>n.a.</v>
      </c>
      <c r="K68" s="119">
        <f t="shared" si="22"/>
        <v>0</v>
      </c>
      <c r="L68" s="119" t="str">
        <f t="shared" si="23"/>
        <v>n.a.</v>
      </c>
      <c r="M68" s="349" t="str">
        <f t="shared" si="24"/>
        <v>si</v>
      </c>
      <c r="N68" s="349" t="str">
        <f t="shared" si="25"/>
        <v>si</v>
      </c>
      <c r="O68" s="349"/>
      <c r="P68" s="350">
        <f t="shared" si="26"/>
        <v>0</v>
      </c>
      <c r="Q68" s="350" t="e">
        <f t="shared" si="27"/>
        <v>#DIV/0!</v>
      </c>
      <c r="R68" s="199"/>
      <c r="S68" s="198">
        <f t="shared" si="10"/>
        <v>-38786270</v>
      </c>
      <c r="T68" s="198">
        <f t="shared" si="11"/>
        <v>0</v>
      </c>
      <c r="U68" s="406"/>
      <c r="V68" s="406"/>
      <c r="W68" s="406"/>
      <c r="X68" s="406"/>
      <c r="Y68" s="406"/>
    </row>
    <row r="69" spans="1:25">
      <c r="A69" s="272"/>
      <c r="B69" s="272" t="s">
        <v>254</v>
      </c>
      <c r="C69" s="271">
        <v>5313434</v>
      </c>
      <c r="D69" s="271">
        <v>1563434</v>
      </c>
      <c r="E69" s="271">
        <v>1265621</v>
      </c>
      <c r="F69" s="271">
        <v>2917021</v>
      </c>
      <c r="G69" s="280"/>
      <c r="H69" s="268">
        <f t="shared" si="20"/>
        <v>186.57781524515906</v>
      </c>
      <c r="I69" s="268">
        <f t="shared" si="21"/>
        <v>230.48140003998037</v>
      </c>
      <c r="K69" s="119">
        <f t="shared" si="22"/>
        <v>186.57781524515906</v>
      </c>
      <c r="L69" s="119">
        <f t="shared" si="23"/>
        <v>230.48140003998037</v>
      </c>
      <c r="M69" s="349" t="str">
        <f t="shared" si="24"/>
        <v>si</v>
      </c>
      <c r="N69" s="349" t="str">
        <f t="shared" si="25"/>
        <v>si</v>
      </c>
      <c r="O69" s="349"/>
      <c r="P69" s="350">
        <f t="shared" si="26"/>
        <v>0</v>
      </c>
      <c r="Q69" s="350">
        <f t="shared" si="27"/>
        <v>0</v>
      </c>
      <c r="R69" s="199"/>
      <c r="S69" s="198">
        <f t="shared" si="10"/>
        <v>-297813</v>
      </c>
      <c r="T69" s="198">
        <f t="shared" si="11"/>
        <v>1651400</v>
      </c>
    </row>
    <row r="70" spans="1:25">
      <c r="A70" s="272"/>
      <c r="B70" s="272" t="s">
        <v>299</v>
      </c>
      <c r="C70" s="271">
        <v>25716076</v>
      </c>
      <c r="D70" s="271">
        <v>22709653.599999998</v>
      </c>
      <c r="E70" s="271">
        <v>16074262.360000001</v>
      </c>
      <c r="F70" s="271">
        <v>13362220.49</v>
      </c>
      <c r="G70" s="280"/>
      <c r="H70" s="268">
        <f t="shared" si="20"/>
        <v>58.839384894888937</v>
      </c>
      <c r="I70" s="268">
        <f t="shared" si="21"/>
        <v>83.128047749495607</v>
      </c>
      <c r="K70" s="119">
        <f t="shared" si="22"/>
        <v>58.839384894888937</v>
      </c>
      <c r="L70" s="119">
        <f t="shared" si="23"/>
        <v>83.128047749495607</v>
      </c>
      <c r="M70" s="349" t="str">
        <f t="shared" si="24"/>
        <v>si</v>
      </c>
      <c r="N70" s="349" t="str">
        <f t="shared" si="25"/>
        <v>si</v>
      </c>
      <c r="O70" s="349"/>
      <c r="P70" s="350">
        <f t="shared" si="26"/>
        <v>0</v>
      </c>
      <c r="Q70" s="350">
        <f t="shared" si="27"/>
        <v>0</v>
      </c>
      <c r="R70" s="199"/>
      <c r="S70" s="198">
        <f t="shared" si="10"/>
        <v>-6635391.2399999965</v>
      </c>
      <c r="T70" s="198">
        <f t="shared" si="11"/>
        <v>-2712041.870000001</v>
      </c>
    </row>
    <row r="71" spans="1:25">
      <c r="A71" s="272"/>
      <c r="B71" s="272" t="s">
        <v>837</v>
      </c>
      <c r="C71" s="271">
        <v>315977830</v>
      </c>
      <c r="D71" s="271">
        <v>315977830</v>
      </c>
      <c r="E71" s="271">
        <v>0</v>
      </c>
      <c r="F71" s="271">
        <v>0</v>
      </c>
      <c r="G71" s="280"/>
      <c r="H71" s="268">
        <f t="shared" si="20"/>
        <v>0</v>
      </c>
      <c r="I71" s="268" t="str">
        <f t="shared" si="21"/>
        <v>n.a.</v>
      </c>
      <c r="K71" s="119">
        <f t="shared" si="22"/>
        <v>0</v>
      </c>
      <c r="L71" s="119" t="str">
        <f t="shared" si="23"/>
        <v>n.a.</v>
      </c>
      <c r="M71" s="349" t="str">
        <f t="shared" si="24"/>
        <v>si</v>
      </c>
      <c r="N71" s="349" t="str">
        <f t="shared" si="25"/>
        <v>si</v>
      </c>
      <c r="O71" s="349"/>
      <c r="P71" s="350">
        <f t="shared" si="26"/>
        <v>0</v>
      </c>
      <c r="Q71" s="350" t="e">
        <f t="shared" si="27"/>
        <v>#DIV/0!</v>
      </c>
      <c r="R71" s="199"/>
      <c r="S71" s="198">
        <f t="shared" si="10"/>
        <v>-315977830</v>
      </c>
      <c r="T71" s="198">
        <f t="shared" si="11"/>
        <v>0</v>
      </c>
    </row>
    <row r="72" spans="1:25" ht="16.5">
      <c r="A72" s="272"/>
      <c r="B72" s="272" t="s">
        <v>836</v>
      </c>
      <c r="C72" s="271">
        <v>25498454</v>
      </c>
      <c r="D72" s="271">
        <v>24843592.359999999</v>
      </c>
      <c r="E72" s="271">
        <v>17831300.48</v>
      </c>
      <c r="F72" s="271">
        <v>14552937.370000003</v>
      </c>
      <c r="G72" s="280"/>
      <c r="H72" s="268">
        <f t="shared" ref="H72:H82" si="29">IFERROR(+F72/D72*100,"n.a.")</f>
        <v>58.57823280594193</v>
      </c>
      <c r="I72" s="268">
        <f t="shared" ref="I72:I82" si="30">IFERROR(+F72/E72*100,"n.a.")</f>
        <v>81.614559668953561</v>
      </c>
      <c r="J72" s="281"/>
      <c r="K72" s="119">
        <f t="shared" ref="K72:K82" si="31">IFERROR(F72/D72*100,"n.a.")</f>
        <v>58.57823280594193</v>
      </c>
      <c r="L72" s="119">
        <f t="shared" ref="L72:L82" si="32">IFERROR(F72/E72*100,"n.a.")</f>
        <v>81.614559668953561</v>
      </c>
      <c r="M72" s="118" t="str">
        <f t="shared" ref="M72:M82" si="33">IF(K72=H72,"si","no")</f>
        <v>si</v>
      </c>
      <c r="N72" s="118" t="str">
        <f t="shared" ref="N72:N82" si="34">IF(L72=I72,"si","no")</f>
        <v>si</v>
      </c>
      <c r="O72" s="118"/>
      <c r="P72" s="117">
        <f t="shared" ref="P72:P82" si="35">((F72/D72)*100)-H72</f>
        <v>0</v>
      </c>
      <c r="Q72" s="117">
        <f t="shared" ref="Q72:Q82" si="36">((F72/E72)*100)-I72</f>
        <v>0</v>
      </c>
      <c r="R72" s="116"/>
      <c r="S72" s="113">
        <f t="shared" si="10"/>
        <v>-7012291.879999999</v>
      </c>
      <c r="T72" s="113">
        <f t="shared" si="11"/>
        <v>-3278363.1099999975</v>
      </c>
    </row>
    <row r="73" spans="1:25" ht="12.75" customHeight="1">
      <c r="A73" s="272"/>
      <c r="B73" s="272" t="s">
        <v>835</v>
      </c>
      <c r="C73" s="271">
        <v>16963027</v>
      </c>
      <c r="D73" s="270">
        <v>17154045.129999999</v>
      </c>
      <c r="E73" s="270">
        <v>12238803.65</v>
      </c>
      <c r="F73" s="270">
        <v>10790651.409999996</v>
      </c>
      <c r="G73" s="269"/>
      <c r="H73" s="268">
        <f t="shared" si="29"/>
        <v>62.904413088716161</v>
      </c>
      <c r="I73" s="268">
        <f t="shared" si="30"/>
        <v>88.167534332491698</v>
      </c>
      <c r="K73" s="119">
        <f t="shared" si="31"/>
        <v>62.904413088716161</v>
      </c>
      <c r="L73" s="119">
        <f t="shared" si="32"/>
        <v>88.167534332491698</v>
      </c>
      <c r="M73" s="118" t="str">
        <f t="shared" si="33"/>
        <v>si</v>
      </c>
      <c r="N73" s="118" t="str">
        <f t="shared" si="34"/>
        <v>si</v>
      </c>
      <c r="O73" s="118"/>
      <c r="P73" s="117">
        <f t="shared" si="35"/>
        <v>0</v>
      </c>
      <c r="Q73" s="117">
        <f t="shared" si="36"/>
        <v>0</v>
      </c>
      <c r="R73" s="116"/>
      <c r="S73" s="113">
        <f t="shared" ref="S73:S82" si="37">+E73-D73</f>
        <v>-4915241.4799999986</v>
      </c>
      <c r="T73" s="113">
        <f t="shared" ref="T73:T82" si="38">F73-E73</f>
        <v>-1448152.2400000039</v>
      </c>
    </row>
    <row r="74" spans="1:25" ht="15" customHeight="1">
      <c r="A74" s="420" t="s">
        <v>834</v>
      </c>
      <c r="B74" s="420"/>
      <c r="C74" s="80">
        <f>SUM(C75:C75)</f>
        <v>655000</v>
      </c>
      <c r="D74" s="80">
        <f>SUM(D75:D75)</f>
        <v>655000</v>
      </c>
      <c r="E74" s="80">
        <f>SUM(E75:E75)</f>
        <v>0</v>
      </c>
      <c r="F74" s="80">
        <f>+F75</f>
        <v>0</v>
      </c>
      <c r="G74" s="275"/>
      <c r="H74" s="274">
        <f t="shared" si="29"/>
        <v>0</v>
      </c>
      <c r="I74" s="274" t="str">
        <f t="shared" si="30"/>
        <v>n.a.</v>
      </c>
      <c r="K74" s="119">
        <f t="shared" si="31"/>
        <v>0</v>
      </c>
      <c r="L74" s="119" t="str">
        <f t="shared" si="32"/>
        <v>n.a.</v>
      </c>
      <c r="M74" s="118" t="str">
        <f t="shared" si="33"/>
        <v>si</v>
      </c>
      <c r="N74" s="118" t="str">
        <f t="shared" si="34"/>
        <v>si</v>
      </c>
      <c r="O74" s="118"/>
      <c r="P74" s="117">
        <f t="shared" si="35"/>
        <v>0</v>
      </c>
      <c r="Q74" s="117" t="e">
        <f t="shared" si="36"/>
        <v>#DIV/0!</v>
      </c>
      <c r="R74" s="116"/>
      <c r="S74" s="113">
        <f t="shared" si="37"/>
        <v>-655000</v>
      </c>
      <c r="T74" s="113">
        <f t="shared" si="38"/>
        <v>0</v>
      </c>
    </row>
    <row r="75" spans="1:25" ht="12.75" customHeight="1">
      <c r="A75" s="276"/>
      <c r="B75" s="272" t="s">
        <v>282</v>
      </c>
      <c r="C75" s="271">
        <v>655000</v>
      </c>
      <c r="D75" s="271">
        <v>655000</v>
      </c>
      <c r="E75" s="271">
        <v>0</v>
      </c>
      <c r="F75" s="271">
        <v>0</v>
      </c>
      <c r="G75" s="280"/>
      <c r="H75" s="268">
        <f t="shared" si="29"/>
        <v>0</v>
      </c>
      <c r="I75" s="268" t="str">
        <f t="shared" si="30"/>
        <v>n.a.</v>
      </c>
      <c r="K75" s="119">
        <f t="shared" si="31"/>
        <v>0</v>
      </c>
      <c r="L75" s="119" t="str">
        <f t="shared" si="32"/>
        <v>n.a.</v>
      </c>
      <c r="M75" s="118" t="str">
        <f t="shared" si="33"/>
        <v>si</v>
      </c>
      <c r="N75" s="118" t="str">
        <f t="shared" si="34"/>
        <v>si</v>
      </c>
      <c r="O75" s="118"/>
      <c r="P75" s="117">
        <f t="shared" si="35"/>
        <v>0</v>
      </c>
      <c r="Q75" s="117" t="e">
        <f t="shared" si="36"/>
        <v>#DIV/0!</v>
      </c>
      <c r="R75" s="116"/>
      <c r="S75" s="113">
        <f t="shared" si="37"/>
        <v>-655000</v>
      </c>
      <c r="T75" s="113">
        <f t="shared" si="38"/>
        <v>0</v>
      </c>
    </row>
    <row r="76" spans="1:25" ht="20.25" customHeight="1">
      <c r="A76" s="420" t="s">
        <v>833</v>
      </c>
      <c r="B76" s="420"/>
      <c r="C76" s="80">
        <f t="shared" ref="C76:F76" si="39">SUM(C77:C78)</f>
        <v>6355059553</v>
      </c>
      <c r="D76" s="80">
        <f t="shared" si="39"/>
        <v>13355059553</v>
      </c>
      <c r="E76" s="80">
        <f t="shared" si="39"/>
        <v>13216002028</v>
      </c>
      <c r="F76" s="80">
        <f t="shared" si="39"/>
        <v>13216002028</v>
      </c>
      <c r="G76" s="275"/>
      <c r="H76" s="279">
        <f t="shared" si="29"/>
        <v>98.958765219667157</v>
      </c>
      <c r="I76" s="279">
        <f t="shared" si="30"/>
        <v>100</v>
      </c>
      <c r="K76" s="119">
        <f t="shared" si="31"/>
        <v>98.958765219667157</v>
      </c>
      <c r="L76" s="119">
        <f t="shared" si="32"/>
        <v>100</v>
      </c>
      <c r="M76" s="118" t="str">
        <f t="shared" si="33"/>
        <v>si</v>
      </c>
      <c r="N76" s="118" t="str">
        <f t="shared" si="34"/>
        <v>si</v>
      </c>
      <c r="O76" s="118"/>
      <c r="P76" s="117">
        <f t="shared" si="35"/>
        <v>0</v>
      </c>
      <c r="Q76" s="117">
        <f t="shared" si="36"/>
        <v>0</v>
      </c>
      <c r="R76" s="116"/>
      <c r="S76" s="113">
        <f t="shared" si="37"/>
        <v>-139057525</v>
      </c>
      <c r="T76" s="113">
        <f t="shared" si="38"/>
        <v>0</v>
      </c>
    </row>
    <row r="77" spans="1:25">
      <c r="A77" s="278"/>
      <c r="B77" s="272" t="s">
        <v>832</v>
      </c>
      <c r="C77" s="271">
        <v>6008472100</v>
      </c>
      <c r="D77" s="270">
        <v>13008472100</v>
      </c>
      <c r="E77" s="270">
        <v>13008472100</v>
      </c>
      <c r="F77" s="270">
        <v>13008472100</v>
      </c>
      <c r="G77" s="269"/>
      <c r="H77" s="277">
        <f t="shared" si="29"/>
        <v>100</v>
      </c>
      <c r="I77" s="277">
        <f t="shared" si="30"/>
        <v>100</v>
      </c>
      <c r="K77" s="119">
        <f t="shared" si="31"/>
        <v>100</v>
      </c>
      <c r="L77" s="119">
        <f t="shared" si="32"/>
        <v>100</v>
      </c>
      <c r="M77" s="118" t="str">
        <f t="shared" si="33"/>
        <v>si</v>
      </c>
      <c r="N77" s="118" t="str">
        <f t="shared" si="34"/>
        <v>si</v>
      </c>
      <c r="O77" s="118"/>
      <c r="P77" s="117">
        <f t="shared" si="35"/>
        <v>0</v>
      </c>
      <c r="Q77" s="117">
        <f t="shared" si="36"/>
        <v>0</v>
      </c>
      <c r="R77" s="116"/>
      <c r="S77" s="113">
        <f t="shared" si="37"/>
        <v>0</v>
      </c>
      <c r="T77" s="113">
        <f t="shared" si="38"/>
        <v>0</v>
      </c>
    </row>
    <row r="78" spans="1:25" ht="12.75" customHeight="1">
      <c r="A78" s="276"/>
      <c r="B78" s="272" t="s">
        <v>831</v>
      </c>
      <c r="C78" s="271">
        <v>346587453</v>
      </c>
      <c r="D78" s="270">
        <v>346587453</v>
      </c>
      <c r="E78" s="270">
        <v>207529928</v>
      </c>
      <c r="F78" s="270">
        <v>207529928</v>
      </c>
      <c r="G78" s="269"/>
      <c r="H78" s="268">
        <f t="shared" si="29"/>
        <v>59.87808450757737</v>
      </c>
      <c r="I78" s="268">
        <f t="shared" si="30"/>
        <v>100</v>
      </c>
      <c r="K78" s="119">
        <f t="shared" si="31"/>
        <v>59.87808450757737</v>
      </c>
      <c r="L78" s="119">
        <f t="shared" si="32"/>
        <v>100</v>
      </c>
      <c r="M78" s="118" t="str">
        <f t="shared" si="33"/>
        <v>si</v>
      </c>
      <c r="N78" s="118" t="str">
        <f t="shared" si="34"/>
        <v>si</v>
      </c>
      <c r="O78" s="118"/>
      <c r="P78" s="117">
        <f t="shared" si="35"/>
        <v>0</v>
      </c>
      <c r="Q78" s="117">
        <f t="shared" si="36"/>
        <v>0</v>
      </c>
      <c r="R78" s="116"/>
      <c r="S78" s="113">
        <f t="shared" si="37"/>
        <v>-139057525</v>
      </c>
      <c r="T78" s="113">
        <f t="shared" si="38"/>
        <v>0</v>
      </c>
    </row>
    <row r="79" spans="1:25" ht="20.25" customHeight="1">
      <c r="A79" s="420" t="s">
        <v>830</v>
      </c>
      <c r="B79" s="420"/>
      <c r="C79" s="80">
        <f t="shared" ref="C79:F79" si="40">SUM(C80:C82)</f>
        <v>245050710</v>
      </c>
      <c r="D79" s="80">
        <f t="shared" si="40"/>
        <v>245050710</v>
      </c>
      <c r="E79" s="80">
        <f t="shared" si="40"/>
        <v>220050711</v>
      </c>
      <c r="F79" s="80">
        <f t="shared" si="40"/>
        <v>220050711</v>
      </c>
      <c r="G79" s="275"/>
      <c r="H79" s="274">
        <f t="shared" si="29"/>
        <v>89.79803037501911</v>
      </c>
      <c r="I79" s="274">
        <f t="shared" si="30"/>
        <v>100</v>
      </c>
      <c r="K79" s="119">
        <f t="shared" si="31"/>
        <v>89.79803037501911</v>
      </c>
      <c r="L79" s="119">
        <f t="shared" si="32"/>
        <v>100</v>
      </c>
      <c r="M79" s="118" t="str">
        <f t="shared" si="33"/>
        <v>si</v>
      </c>
      <c r="N79" s="118" t="str">
        <f t="shared" si="34"/>
        <v>si</v>
      </c>
      <c r="O79" s="118"/>
      <c r="P79" s="117">
        <f t="shared" si="35"/>
        <v>0</v>
      </c>
      <c r="Q79" s="117">
        <f t="shared" si="36"/>
        <v>0</v>
      </c>
      <c r="R79" s="116"/>
      <c r="S79" s="113">
        <f t="shared" si="37"/>
        <v>-24999999</v>
      </c>
      <c r="T79" s="113">
        <f t="shared" si="38"/>
        <v>0</v>
      </c>
    </row>
    <row r="80" spans="1:25" ht="16.5">
      <c r="A80" s="273"/>
      <c r="B80" s="272" t="s">
        <v>271</v>
      </c>
      <c r="C80" s="271">
        <v>5000000</v>
      </c>
      <c r="D80" s="270">
        <v>5000000</v>
      </c>
      <c r="E80" s="270">
        <v>5000000</v>
      </c>
      <c r="F80" s="270">
        <v>5000000</v>
      </c>
      <c r="G80" s="269"/>
      <c r="H80" s="268">
        <f t="shared" si="29"/>
        <v>100</v>
      </c>
      <c r="I80" s="268">
        <f t="shared" si="30"/>
        <v>100</v>
      </c>
      <c r="K80" s="119">
        <f t="shared" si="31"/>
        <v>100</v>
      </c>
      <c r="L80" s="119">
        <f t="shared" si="32"/>
        <v>100</v>
      </c>
      <c r="M80" s="118" t="str">
        <f t="shared" si="33"/>
        <v>si</v>
      </c>
      <c r="N80" s="118" t="str">
        <f t="shared" si="34"/>
        <v>si</v>
      </c>
      <c r="O80" s="118"/>
      <c r="P80" s="117">
        <f t="shared" si="35"/>
        <v>0</v>
      </c>
      <c r="Q80" s="117">
        <f t="shared" si="36"/>
        <v>0</v>
      </c>
      <c r="R80" s="116"/>
      <c r="S80" s="113">
        <f t="shared" si="37"/>
        <v>0</v>
      </c>
      <c r="T80" s="113">
        <f t="shared" si="38"/>
        <v>0</v>
      </c>
    </row>
    <row r="81" spans="1:20">
      <c r="A81" s="273"/>
      <c r="B81" s="272" t="s">
        <v>829</v>
      </c>
      <c r="C81" s="271">
        <v>100000000</v>
      </c>
      <c r="D81" s="270">
        <v>100000000</v>
      </c>
      <c r="E81" s="270">
        <v>75000001</v>
      </c>
      <c r="F81" s="270">
        <v>75000001</v>
      </c>
      <c r="G81" s="269"/>
      <c r="H81" s="268">
        <f t="shared" si="29"/>
        <v>75.000001000000012</v>
      </c>
      <c r="I81" s="268">
        <f t="shared" si="30"/>
        <v>100</v>
      </c>
      <c r="K81" s="119">
        <f t="shared" si="31"/>
        <v>75.000001000000012</v>
      </c>
      <c r="L81" s="119">
        <f t="shared" si="32"/>
        <v>100</v>
      </c>
      <c r="M81" s="118" t="str">
        <f t="shared" si="33"/>
        <v>si</v>
      </c>
      <c r="N81" s="118" t="str">
        <f t="shared" si="34"/>
        <v>si</v>
      </c>
      <c r="O81" s="118"/>
      <c r="P81" s="117">
        <f t="shared" si="35"/>
        <v>0</v>
      </c>
      <c r="Q81" s="117">
        <f t="shared" si="36"/>
        <v>0</v>
      </c>
      <c r="R81" s="116"/>
      <c r="S81" s="113">
        <f t="shared" si="37"/>
        <v>-24999999</v>
      </c>
      <c r="T81" s="113">
        <f t="shared" si="38"/>
        <v>0</v>
      </c>
    </row>
    <row r="82" spans="1:20" ht="17.25" thickBot="1">
      <c r="A82" s="267"/>
      <c r="B82" s="266" t="s">
        <v>828</v>
      </c>
      <c r="C82" s="265">
        <v>140050710</v>
      </c>
      <c r="D82" s="264">
        <v>140050710</v>
      </c>
      <c r="E82" s="264">
        <v>140050710</v>
      </c>
      <c r="F82" s="264">
        <v>140050710</v>
      </c>
      <c r="G82" s="263"/>
      <c r="H82" s="262">
        <f t="shared" si="29"/>
        <v>100</v>
      </c>
      <c r="I82" s="262">
        <f t="shared" si="30"/>
        <v>100</v>
      </c>
      <c r="K82" s="119">
        <f t="shared" si="31"/>
        <v>100</v>
      </c>
      <c r="L82" s="119">
        <f t="shared" si="32"/>
        <v>100</v>
      </c>
      <c r="M82" s="118" t="str">
        <f t="shared" si="33"/>
        <v>si</v>
      </c>
      <c r="N82" s="118" t="str">
        <f t="shared" si="34"/>
        <v>si</v>
      </c>
      <c r="O82" s="118"/>
      <c r="P82" s="117">
        <f t="shared" si="35"/>
        <v>0</v>
      </c>
      <c r="Q82" s="117">
        <f t="shared" si="36"/>
        <v>0</v>
      </c>
      <c r="R82" s="116"/>
      <c r="S82" s="113">
        <f t="shared" si="37"/>
        <v>0</v>
      </c>
      <c r="T82" s="113">
        <f t="shared" si="38"/>
        <v>0</v>
      </c>
    </row>
    <row r="83" spans="1:20">
      <c r="A83" s="261" t="s">
        <v>15</v>
      </c>
      <c r="B83" s="189"/>
      <c r="C83" s="86"/>
      <c r="D83" s="86"/>
      <c r="E83" s="86"/>
      <c r="F83" s="86"/>
      <c r="G83" s="86"/>
      <c r="H83" s="260"/>
      <c r="I83" s="260"/>
    </row>
    <row r="84" spans="1:20">
      <c r="A84" s="67" t="s">
        <v>523</v>
      </c>
      <c r="B84" s="189"/>
      <c r="C84" s="86"/>
      <c r="D84" s="86"/>
      <c r="E84" s="86"/>
      <c r="F84" s="86"/>
      <c r="G84" s="86"/>
      <c r="H84" s="260"/>
      <c r="I84" s="260"/>
    </row>
    <row r="85" spans="1:20">
      <c r="A85" s="259" t="s">
        <v>827</v>
      </c>
      <c r="B85" s="258"/>
      <c r="C85" s="257"/>
      <c r="D85" s="256"/>
      <c r="E85" s="256"/>
      <c r="F85" s="256"/>
      <c r="G85" s="256"/>
      <c r="H85" s="255"/>
      <c r="I85" s="255"/>
    </row>
    <row r="86" spans="1:20" ht="12.75" customHeight="1">
      <c r="A86" s="387" t="s">
        <v>14</v>
      </c>
      <c r="B86" s="387"/>
      <c r="C86" s="387"/>
      <c r="D86" s="387"/>
      <c r="E86" s="387"/>
      <c r="F86" s="387"/>
      <c r="G86" s="387"/>
      <c r="H86" s="387"/>
      <c r="I86" s="387"/>
    </row>
    <row r="88" spans="1:20" hidden="1">
      <c r="B88" s="254" t="s">
        <v>122</v>
      </c>
      <c r="C88" s="250" t="s">
        <v>123</v>
      </c>
      <c r="D88" s="254" t="s">
        <v>124</v>
      </c>
      <c r="E88" s="254" t="s">
        <v>125</v>
      </c>
      <c r="F88" s="254" t="s">
        <v>126</v>
      </c>
      <c r="G88" s="254"/>
      <c r="H88" s="254"/>
      <c r="I88" s="253"/>
      <c r="J88" s="252"/>
    </row>
    <row r="89" spans="1:20" hidden="1">
      <c r="B89" s="254">
        <v>4</v>
      </c>
      <c r="C89" s="250">
        <v>240030704</v>
      </c>
      <c r="D89" s="254">
        <v>193905088.89999998</v>
      </c>
      <c r="E89" s="254">
        <v>115494650.59999999</v>
      </c>
      <c r="F89" s="254">
        <v>113724023.59999999</v>
      </c>
      <c r="G89" s="288">
        <f>+C89-C9</f>
        <v>0</v>
      </c>
      <c r="H89" s="288">
        <f>+D89-D9</f>
        <v>0</v>
      </c>
      <c r="I89" s="288">
        <f>+E89-E9</f>
        <v>0</v>
      </c>
      <c r="J89" s="289">
        <f>+F89-F9</f>
        <v>0</v>
      </c>
    </row>
    <row r="90" spans="1:20" hidden="1">
      <c r="B90" s="254">
        <v>6</v>
      </c>
      <c r="C90" s="250">
        <v>54150000</v>
      </c>
      <c r="D90" s="254">
        <v>60450000</v>
      </c>
      <c r="E90" s="254">
        <v>60450000</v>
      </c>
      <c r="F90" s="254">
        <v>60450000</v>
      </c>
      <c r="G90" s="288">
        <f>+C90-C11</f>
        <v>0</v>
      </c>
      <c r="H90" s="288">
        <f>+D90-D11</f>
        <v>0</v>
      </c>
      <c r="I90" s="288">
        <f>+E90-E11</f>
        <v>0</v>
      </c>
      <c r="J90" s="289">
        <f>+F90-F11</f>
        <v>0</v>
      </c>
    </row>
    <row r="91" spans="1:20" hidden="1">
      <c r="B91" s="254">
        <v>8</v>
      </c>
      <c r="C91" s="250">
        <v>13492474379</v>
      </c>
      <c r="D91" s="254">
        <v>7391244956.9700041</v>
      </c>
      <c r="E91" s="254">
        <v>6953119362.3800049</v>
      </c>
      <c r="F91" s="254">
        <v>6880975452.1200037</v>
      </c>
      <c r="G91" s="288">
        <f>+C91-C13</f>
        <v>0</v>
      </c>
      <c r="H91" s="288">
        <f>+D91-D13</f>
        <v>0</v>
      </c>
      <c r="I91" s="288">
        <f>+E91-E13</f>
        <v>0</v>
      </c>
      <c r="J91" s="289">
        <f>+F91-F13</f>
        <v>0</v>
      </c>
    </row>
    <row r="92" spans="1:20" hidden="1">
      <c r="B92" s="254">
        <v>9</v>
      </c>
      <c r="C92" s="250">
        <v>1329333000.0300004</v>
      </c>
      <c r="D92" s="254">
        <v>903336014.8500005</v>
      </c>
      <c r="E92" s="254">
        <v>838499536.76000035</v>
      </c>
      <c r="F92" s="254">
        <v>794097973.9600004</v>
      </c>
      <c r="G92" s="288">
        <f>+C92-C18</f>
        <v>0</v>
      </c>
      <c r="H92" s="288">
        <f>+D92-D18</f>
        <v>0</v>
      </c>
      <c r="I92" s="288">
        <f>+E92-E18</f>
        <v>0</v>
      </c>
      <c r="J92" s="289">
        <f>+F92-F18</f>
        <v>0</v>
      </c>
    </row>
    <row r="93" spans="1:20" hidden="1">
      <c r="B93" s="254">
        <v>10</v>
      </c>
      <c r="C93" s="250">
        <v>10450000</v>
      </c>
      <c r="D93" s="254">
        <v>10450000</v>
      </c>
      <c r="E93" s="254">
        <v>0</v>
      </c>
      <c r="F93" s="254">
        <v>0</v>
      </c>
      <c r="G93" s="288">
        <f>+C20-C93</f>
        <v>0</v>
      </c>
      <c r="H93" s="288">
        <f>+D20-D93</f>
        <v>0</v>
      </c>
      <c r="I93" s="288">
        <f>+E20-E93</f>
        <v>0</v>
      </c>
      <c r="J93" s="289">
        <f>+F20-F93</f>
        <v>0</v>
      </c>
    </row>
    <row r="94" spans="1:20" hidden="1">
      <c r="B94" s="254">
        <v>12</v>
      </c>
      <c r="C94" s="250">
        <v>643783745.60000026</v>
      </c>
      <c r="D94" s="254">
        <v>503882289.46199989</v>
      </c>
      <c r="E94" s="254">
        <v>484476079.3499999</v>
      </c>
      <c r="F94" s="254">
        <v>484410079.30799997</v>
      </c>
      <c r="G94" s="288">
        <f>+C94-C23</f>
        <v>0</v>
      </c>
      <c r="H94" s="288">
        <f>+D94-D23</f>
        <v>0</v>
      </c>
      <c r="I94" s="288">
        <f>+E94-E23</f>
        <v>0</v>
      </c>
      <c r="J94" s="289">
        <f>+F94-F23</f>
        <v>0</v>
      </c>
    </row>
    <row r="95" spans="1:20" hidden="1">
      <c r="B95" s="254">
        <v>13</v>
      </c>
      <c r="C95" s="250">
        <v>178708250</v>
      </c>
      <c r="D95" s="254">
        <v>135315176.73999995</v>
      </c>
      <c r="E95" s="254">
        <v>102147837.69999997</v>
      </c>
      <c r="F95" s="254">
        <v>102147837.69999997</v>
      </c>
      <c r="G95" s="288">
        <f>+C95-C26</f>
        <v>0</v>
      </c>
      <c r="H95" s="288">
        <f>+D95-D26</f>
        <v>0</v>
      </c>
      <c r="I95" s="288">
        <f>+E95-E26</f>
        <v>0</v>
      </c>
      <c r="J95" s="289">
        <f>+F95-F26</f>
        <v>0</v>
      </c>
    </row>
    <row r="96" spans="1:20" hidden="1">
      <c r="B96" s="254">
        <v>15</v>
      </c>
      <c r="C96" s="250">
        <v>52836193.289999999</v>
      </c>
      <c r="D96" s="254">
        <v>169962313.66229999</v>
      </c>
      <c r="E96" s="254">
        <v>169536146.05619997</v>
      </c>
      <c r="F96" s="254">
        <v>129835160.2802</v>
      </c>
      <c r="G96" s="288">
        <f>+C96-C28</f>
        <v>0</v>
      </c>
      <c r="H96" s="288">
        <f>+D96-D28</f>
        <v>0</v>
      </c>
      <c r="I96" s="288">
        <f>+E96-E28</f>
        <v>0</v>
      </c>
      <c r="J96" s="289">
        <f>+F96-F28</f>
        <v>0</v>
      </c>
    </row>
    <row r="97" spans="2:10" hidden="1">
      <c r="B97" s="254">
        <v>16</v>
      </c>
      <c r="C97" s="250">
        <v>16551384030.307203</v>
      </c>
      <c r="D97" s="254">
        <v>10098999438.609495</v>
      </c>
      <c r="E97" s="254">
        <v>8228254887.5999966</v>
      </c>
      <c r="F97" s="254">
        <v>7854615767.2099953</v>
      </c>
      <c r="G97" s="288">
        <f>+C97-C31</f>
        <v>0</v>
      </c>
      <c r="H97" s="288">
        <f>+D97-D31</f>
        <v>0</v>
      </c>
      <c r="I97" s="288">
        <f>+E97-E31</f>
        <v>0</v>
      </c>
      <c r="J97" s="289">
        <f>+F97-F31</f>
        <v>0</v>
      </c>
    </row>
    <row r="98" spans="2:10" hidden="1">
      <c r="B98" s="254">
        <v>18</v>
      </c>
      <c r="C98" s="250">
        <v>1509522257.04</v>
      </c>
      <c r="D98" s="254">
        <v>1771380490.2600007</v>
      </c>
      <c r="E98" s="254">
        <v>901552518.14000082</v>
      </c>
      <c r="F98" s="254">
        <v>878330639.40000021</v>
      </c>
      <c r="G98" s="288">
        <f>+C98-C60</f>
        <v>0</v>
      </c>
      <c r="H98" s="288">
        <f>+D98-D60</f>
        <v>0</v>
      </c>
      <c r="I98" s="288">
        <f>+E98-E60</f>
        <v>0</v>
      </c>
      <c r="J98" s="289">
        <f>+F98-F60</f>
        <v>0</v>
      </c>
    </row>
    <row r="99" spans="2:10" hidden="1">
      <c r="B99" s="254">
        <v>21</v>
      </c>
      <c r="C99" s="250">
        <v>655000</v>
      </c>
      <c r="D99" s="254">
        <v>655000</v>
      </c>
      <c r="E99" s="254">
        <v>0</v>
      </c>
      <c r="F99" s="254">
        <v>0</v>
      </c>
      <c r="G99" s="288">
        <f>+C99-C74</f>
        <v>0</v>
      </c>
      <c r="H99" s="288">
        <f>+D99-D74</f>
        <v>0</v>
      </c>
      <c r="I99" s="288">
        <f>+E99-E74</f>
        <v>0</v>
      </c>
      <c r="J99" s="289">
        <f>+F99-F74</f>
        <v>0</v>
      </c>
    </row>
    <row r="100" spans="2:10" hidden="1">
      <c r="B100" s="254">
        <v>23</v>
      </c>
      <c r="C100" s="250">
        <v>6355059553</v>
      </c>
      <c r="D100" s="254">
        <v>13355059553</v>
      </c>
      <c r="E100" s="254">
        <v>13216002028</v>
      </c>
      <c r="F100" s="254">
        <v>13216002028</v>
      </c>
      <c r="G100" s="288">
        <f>+C100-C76</f>
        <v>0</v>
      </c>
      <c r="H100" s="288">
        <f>+D100-D76</f>
        <v>0</v>
      </c>
      <c r="I100" s="288">
        <f>+E100-E76</f>
        <v>0</v>
      </c>
      <c r="J100" s="289">
        <f>+F100-F76</f>
        <v>0</v>
      </c>
    </row>
    <row r="101" spans="2:10" hidden="1">
      <c r="B101" s="254">
        <v>38</v>
      </c>
      <c r="C101" s="250">
        <v>245050710</v>
      </c>
      <c r="D101" s="254">
        <v>245050710</v>
      </c>
      <c r="E101" s="254">
        <v>220050711</v>
      </c>
      <c r="F101" s="254">
        <v>220050711</v>
      </c>
      <c r="G101" s="288">
        <f>+C101-C79</f>
        <v>0</v>
      </c>
      <c r="H101" s="288">
        <f>+D101-D79</f>
        <v>0</v>
      </c>
      <c r="I101" s="288">
        <f>+E101-E79</f>
        <v>0</v>
      </c>
      <c r="J101" s="289">
        <f>+F101-F79</f>
        <v>0</v>
      </c>
    </row>
    <row r="102" spans="2:10" hidden="1">
      <c r="B102" s="254" t="s">
        <v>127</v>
      </c>
      <c r="C102" s="250">
        <v>40663437822.267204</v>
      </c>
      <c r="D102" s="254">
        <v>34839691032.453796</v>
      </c>
      <c r="E102" s="254">
        <v>31289583757.586201</v>
      </c>
      <c r="F102" s="254">
        <v>30734639672.578201</v>
      </c>
      <c r="G102" s="288">
        <f>+C102-C8</f>
        <v>0</v>
      </c>
      <c r="H102" s="288">
        <f>+D102-D8</f>
        <v>0</v>
      </c>
      <c r="I102" s="288">
        <f>+E102-E8</f>
        <v>0</v>
      </c>
      <c r="J102" s="289">
        <f>+F102-F8</f>
        <v>0</v>
      </c>
    </row>
    <row r="103" spans="2:10" hidden="1"/>
  </sheetData>
  <mergeCells count="25">
    <mergeCell ref="A8:B8"/>
    <mergeCell ref="U66:Y68"/>
    <mergeCell ref="A1:B1"/>
    <mergeCell ref="A3:I3"/>
    <mergeCell ref="A4:A7"/>
    <mergeCell ref="B4:B7"/>
    <mergeCell ref="E4:F4"/>
    <mergeCell ref="H4:I5"/>
    <mergeCell ref="C5:C6"/>
    <mergeCell ref="D5:D6"/>
    <mergeCell ref="E5:E6"/>
    <mergeCell ref="A23:B23"/>
    <mergeCell ref="A9:B9"/>
    <mergeCell ref="A11:B11"/>
    <mergeCell ref="A13:B13"/>
    <mergeCell ref="A18:B18"/>
    <mergeCell ref="A20:B20"/>
    <mergeCell ref="A79:B79"/>
    <mergeCell ref="A86:I86"/>
    <mergeCell ref="A26:B26"/>
    <mergeCell ref="A28:B28"/>
    <mergeCell ref="A31:B31"/>
    <mergeCell ref="A60:B60"/>
    <mergeCell ref="A74:B74"/>
    <mergeCell ref="A76:B76"/>
  </mergeCells>
  <conditionalFormatting sqref="P8:Q8">
    <cfRule type="cellIs" dxfId="42" priority="17" operator="greaterThan">
      <formula>0.1</formula>
    </cfRule>
  </conditionalFormatting>
  <conditionalFormatting sqref="P8:Q8">
    <cfRule type="cellIs" dxfId="41" priority="13" operator="greaterThan">
      <formula>0.01</formula>
    </cfRule>
    <cfRule type="cellIs" dxfId="40" priority="14" operator="greaterThan">
      <formula>0.1</formula>
    </cfRule>
  </conditionalFormatting>
  <conditionalFormatting sqref="K8:L8">
    <cfRule type="expression" dxfId="39" priority="20">
      <formula>MATCH(K8,K$122:S$226,0)&gt;0</formula>
    </cfRule>
  </conditionalFormatting>
  <conditionalFormatting sqref="P9:Q82">
    <cfRule type="cellIs" dxfId="38" priority="9" operator="greaterThan">
      <formula>0.1</formula>
    </cfRule>
  </conditionalFormatting>
  <conditionalFormatting sqref="P9:Q82">
    <cfRule type="cellIs" dxfId="37" priority="5" operator="greaterThan">
      <formula>0.01</formula>
    </cfRule>
    <cfRule type="cellIs" dxfId="36" priority="6" operator="greaterThan">
      <formula>0.1</formula>
    </cfRule>
  </conditionalFormatting>
  <conditionalFormatting sqref="K9:L82">
    <cfRule type="expression" dxfId="35" priority="12">
      <formula>MATCH(K9,K$122:S$226,0)&gt;0</formula>
    </cfRule>
  </conditionalFormatting>
  <conditionalFormatting sqref="S8:T82">
    <cfRule type="cellIs" dxfId="34" priority="3" operator="greaterThan">
      <formula>0</formula>
    </cfRule>
    <cfRule type="cellIs" dxfId="33" priority="4" operator="greaterThan">
      <formula>1</formula>
    </cfRule>
  </conditionalFormatting>
  <conditionalFormatting sqref="S8:T82">
    <cfRule type="cellIs" dxfId="32" priority="1" operator="greaterThan">
      <formula>0.1</formula>
    </cfRule>
    <cfRule type="cellIs" dxfId="31" priority="2" operator="greaterThan">
      <formula>1</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3"/>
  <sheetViews>
    <sheetView showGridLines="0" topLeftCell="B1" zoomScale="115" zoomScaleNormal="115" zoomScaleSheetLayoutView="55" workbookViewId="0">
      <pane ySplit="7" topLeftCell="A8" activePane="bottomLeft" state="frozen"/>
      <selection sqref="A1:B1"/>
      <selection pane="bottomLeft" activeCell="B8" sqref="B8"/>
    </sheetView>
  </sheetViews>
  <sheetFormatPr baseColWidth="10" defaultRowHeight="12.75"/>
  <cols>
    <col min="1" max="1" width="5.85546875" style="193" hidden="1" customWidth="1"/>
    <col min="2" max="2" width="15" style="197" customWidth="1"/>
    <col min="3" max="3" width="25.28515625" style="195" customWidth="1"/>
    <col min="4" max="4" width="14.7109375" style="196" customWidth="1"/>
    <col min="5" max="7" width="14.7109375" style="195" customWidth="1"/>
    <col min="8" max="8" width="2" style="193" customWidth="1"/>
    <col min="9" max="9" width="14.85546875" style="193" bestFit="1" customWidth="1"/>
    <col min="10" max="10" width="11.140625" style="193" customWidth="1"/>
    <col min="11" max="11" width="2.5703125" style="194" customWidth="1"/>
    <col min="12" max="12" width="3.7109375" style="194" hidden="1" customWidth="1"/>
    <col min="13" max="13" width="3.7109375" style="193" hidden="1" customWidth="1"/>
    <col min="14" max="14" width="3" style="193" hidden="1" customWidth="1"/>
    <col min="15" max="15" width="3.28515625" style="193" hidden="1" customWidth="1"/>
    <col min="16" max="16" width="0.7109375" style="193" hidden="1" customWidth="1"/>
    <col min="17" max="18" width="4.28515625" style="193" hidden="1" customWidth="1"/>
    <col min="19" max="19" width="1.42578125" style="193" hidden="1" customWidth="1"/>
    <col min="20" max="20" width="11.28515625" style="193" hidden="1" customWidth="1"/>
    <col min="21" max="21" width="10.85546875" style="193" hidden="1" customWidth="1"/>
    <col min="22" max="23" width="11.28515625" style="193" bestFit="1" customWidth="1"/>
    <col min="24" max="16384" width="11.42578125" style="193"/>
  </cols>
  <sheetData>
    <row r="1" spans="1:25" ht="30" customHeight="1">
      <c r="B1" s="422" t="s">
        <v>0</v>
      </c>
      <c r="C1" s="422"/>
      <c r="D1" s="20" t="s">
        <v>19</v>
      </c>
    </row>
    <row r="2" spans="1:25" ht="25.5" customHeight="1"/>
    <row r="3" spans="1:25" ht="60.75" customHeight="1">
      <c r="B3" s="389" t="s">
        <v>815</v>
      </c>
      <c r="C3" s="389"/>
      <c r="D3" s="389"/>
      <c r="E3" s="389"/>
      <c r="F3" s="389"/>
      <c r="G3" s="389"/>
      <c r="H3" s="389"/>
      <c r="I3" s="389"/>
      <c r="J3" s="389"/>
    </row>
    <row r="4" spans="1:25">
      <c r="B4" s="428" t="s">
        <v>6</v>
      </c>
      <c r="C4" s="411" t="s">
        <v>12</v>
      </c>
      <c r="D4" s="12"/>
      <c r="E4" s="12"/>
      <c r="F4" s="394" t="s">
        <v>1</v>
      </c>
      <c r="G4" s="394"/>
      <c r="H4" s="11"/>
      <c r="I4" s="392" t="s">
        <v>5</v>
      </c>
      <c r="J4" s="392"/>
    </row>
    <row r="5" spans="1:25" ht="12.75" customHeight="1">
      <c r="B5" s="428"/>
      <c r="C5" s="411"/>
      <c r="D5" s="395" t="s">
        <v>2</v>
      </c>
      <c r="E5" s="395" t="s">
        <v>3</v>
      </c>
      <c r="F5" s="395" t="s">
        <v>4</v>
      </c>
      <c r="G5" s="21" t="s">
        <v>884</v>
      </c>
      <c r="H5" s="39"/>
      <c r="I5" s="393"/>
      <c r="J5" s="393"/>
    </row>
    <row r="6" spans="1:25" ht="18">
      <c r="B6" s="428"/>
      <c r="C6" s="411"/>
      <c r="D6" s="395"/>
      <c r="E6" s="395"/>
      <c r="F6" s="395"/>
      <c r="G6" s="38" t="s">
        <v>521</v>
      </c>
      <c r="H6" s="38"/>
      <c r="I6" s="39" t="s">
        <v>3</v>
      </c>
      <c r="J6" s="39" t="s">
        <v>7</v>
      </c>
    </row>
    <row r="7" spans="1:25">
      <c r="B7" s="429"/>
      <c r="C7" s="412"/>
      <c r="D7" s="13" t="s">
        <v>8</v>
      </c>
      <c r="E7" s="13" t="s">
        <v>9</v>
      </c>
      <c r="F7" s="13" t="s">
        <v>10</v>
      </c>
      <c r="G7" s="14" t="s">
        <v>520</v>
      </c>
      <c r="H7" s="14"/>
      <c r="I7" s="14" t="s">
        <v>519</v>
      </c>
      <c r="J7" s="14" t="s">
        <v>518</v>
      </c>
    </row>
    <row r="8" spans="1:25" s="220" customFormat="1" ht="14.25">
      <c r="B8" s="361" t="s">
        <v>121</v>
      </c>
      <c r="C8" s="362"/>
      <c r="D8" s="215">
        <f t="shared" ref="D8:G8" si="0">D9+D11+D14+D50+D53+D57+D59+D61+D63+D76</f>
        <v>211665571758.3118</v>
      </c>
      <c r="E8" s="215">
        <f t="shared" si="0"/>
        <v>208555341254.19687</v>
      </c>
      <c r="F8" s="215">
        <f t="shared" si="0"/>
        <v>163889804755.48657</v>
      </c>
      <c r="G8" s="215">
        <f t="shared" si="0"/>
        <v>162284270362.62415</v>
      </c>
      <c r="H8" s="212"/>
      <c r="I8" s="211">
        <f t="shared" ref="I8:I39" si="1">IF(G8=0,"n.a.",IF(E8=0,"n.a.",(G8/E8)*100))</f>
        <v>77.813528719374574</v>
      </c>
      <c r="J8" s="211">
        <f t="shared" ref="J8:J39" si="2">IF(G8=0,"n.a.",IF(F8=0,"n.a.",(G8/F8)*100))</f>
        <v>99.02035737045523</v>
      </c>
      <c r="K8" s="221"/>
      <c r="L8" s="119">
        <f>IFERROR(G8/E8*100,"n.a.")</f>
        <v>77.813528719374574</v>
      </c>
      <c r="M8" s="119">
        <f>IFERROR(G8/F8*100,"n.a.")</f>
        <v>99.02035737045523</v>
      </c>
      <c r="N8" s="363" t="str">
        <f t="shared" ref="N8:O8" si="3">IF(L8=I8,"si","no")</f>
        <v>si</v>
      </c>
      <c r="O8" s="363" t="str">
        <f t="shared" si="3"/>
        <v>si</v>
      </c>
      <c r="P8" s="363"/>
      <c r="Q8" s="364">
        <f>((G8/E8)*100)-I8</f>
        <v>0</v>
      </c>
      <c r="R8" s="364">
        <f>((G8/F8)*100)-J8</f>
        <v>0</v>
      </c>
      <c r="S8" s="303"/>
      <c r="T8" s="303">
        <f>+F8-E8</f>
        <v>-44665536498.710297</v>
      </c>
      <c r="U8" s="303">
        <f>G8-F8</f>
        <v>-1605534392.8624268</v>
      </c>
      <c r="V8" s="198"/>
      <c r="W8" s="198"/>
    </row>
    <row r="9" spans="1:25" s="205" customFormat="1" ht="14.25">
      <c r="B9" s="210" t="s">
        <v>814</v>
      </c>
      <c r="C9" s="209"/>
      <c r="D9" s="208">
        <f t="shared" ref="D9:G9" si="4">D10</f>
        <v>70361683.393000007</v>
      </c>
      <c r="E9" s="208">
        <f t="shared" si="4"/>
        <v>63661245.983500004</v>
      </c>
      <c r="F9" s="208">
        <f t="shared" si="4"/>
        <v>45288513.858010009</v>
      </c>
      <c r="G9" s="208">
        <f t="shared" si="4"/>
        <v>43931749.493879996</v>
      </c>
      <c r="H9" s="207"/>
      <c r="I9" s="206">
        <f t="shared" si="1"/>
        <v>69.008623402165924</v>
      </c>
      <c r="J9" s="206">
        <f t="shared" si="2"/>
        <v>97.00417556561078</v>
      </c>
      <c r="K9" s="194"/>
      <c r="L9" s="119">
        <f t="shared" ref="L9:L72" si="5">IFERROR(G9/E9*100,"n.a.")</f>
        <v>69.008623402165924</v>
      </c>
      <c r="M9" s="119">
        <f t="shared" ref="M9:M72" si="6">IFERROR(G9/F9*100,"n.a.")</f>
        <v>97.00417556561078</v>
      </c>
      <c r="N9" s="296" t="str">
        <f t="shared" ref="N9:N72" si="7">IF(L9=I9,"si","no")</f>
        <v>si</v>
      </c>
      <c r="O9" s="296" t="str">
        <f t="shared" ref="O9:O72" si="8">IF(M9=J9,"si","no")</f>
        <v>si</v>
      </c>
      <c r="P9" s="296"/>
      <c r="Q9" s="297">
        <f t="shared" ref="Q9:Q72" si="9">((G9/E9)*100)-I9</f>
        <v>0</v>
      </c>
      <c r="R9" s="297">
        <f t="shared" ref="R9:R72" si="10">((G9/F9)*100)-J9</f>
        <v>0</v>
      </c>
      <c r="S9" s="303"/>
      <c r="T9" s="303">
        <f t="shared" ref="T9:T72" si="11">+F9-E9</f>
        <v>-18372732.125489995</v>
      </c>
      <c r="U9" s="303">
        <f t="shared" ref="U9:U72" si="12">G9-F9</f>
        <v>-1356764.3641300127</v>
      </c>
      <c r="V9" s="198"/>
      <c r="W9" s="198"/>
    </row>
    <row r="10" spans="1:25" ht="19.5" customHeight="1">
      <c r="B10" s="190" t="s">
        <v>813</v>
      </c>
      <c r="C10" s="189" t="s">
        <v>209</v>
      </c>
      <c r="D10" s="213">
        <v>70361683.393000007</v>
      </c>
      <c r="E10" s="213">
        <v>63661245.983500004</v>
      </c>
      <c r="F10" s="213">
        <v>45288513.858010009</v>
      </c>
      <c r="G10" s="213">
        <v>43931749.493879996</v>
      </c>
      <c r="H10" s="214"/>
      <c r="I10" s="211">
        <f t="shared" si="1"/>
        <v>69.008623402165924</v>
      </c>
      <c r="J10" s="211">
        <f t="shared" si="2"/>
        <v>97.00417556561078</v>
      </c>
      <c r="L10" s="119">
        <f t="shared" si="5"/>
        <v>69.008623402165924</v>
      </c>
      <c r="M10" s="119">
        <f t="shared" si="6"/>
        <v>97.00417556561078</v>
      </c>
      <c r="N10" s="296" t="str">
        <f t="shared" si="7"/>
        <v>si</v>
      </c>
      <c r="O10" s="296" t="str">
        <f t="shared" si="8"/>
        <v>si</v>
      </c>
      <c r="P10" s="296"/>
      <c r="Q10" s="297">
        <f t="shared" si="9"/>
        <v>0</v>
      </c>
      <c r="R10" s="297">
        <f t="shared" si="10"/>
        <v>0</v>
      </c>
      <c r="S10" s="303"/>
      <c r="T10" s="303">
        <f t="shared" si="11"/>
        <v>-18372732.125489995</v>
      </c>
      <c r="U10" s="303">
        <f t="shared" si="12"/>
        <v>-1356764.3641300127</v>
      </c>
      <c r="V10" s="198"/>
      <c r="W10" s="198"/>
    </row>
    <row r="11" spans="1:25" s="205" customFormat="1" ht="14.25">
      <c r="A11" s="193"/>
      <c r="B11" s="210" t="s">
        <v>368</v>
      </c>
      <c r="C11" s="209"/>
      <c r="D11" s="208">
        <f t="shared" ref="D11:G11" si="13">D12+D13</f>
        <v>205000000</v>
      </c>
      <c r="E11" s="208">
        <f t="shared" si="13"/>
        <v>236487911.50999999</v>
      </c>
      <c r="F11" s="208">
        <f t="shared" si="13"/>
        <v>45739684.469999999</v>
      </c>
      <c r="G11" s="208">
        <f t="shared" si="13"/>
        <v>45739684.469999999</v>
      </c>
      <c r="H11" s="207"/>
      <c r="I11" s="206">
        <f t="shared" si="1"/>
        <v>19.341235743487832</v>
      </c>
      <c r="J11" s="206">
        <f t="shared" si="2"/>
        <v>100</v>
      </c>
      <c r="K11" s="194"/>
      <c r="L11" s="119">
        <f t="shared" si="5"/>
        <v>19.341235743487832</v>
      </c>
      <c r="M11" s="119">
        <f t="shared" si="6"/>
        <v>100</v>
      </c>
      <c r="N11" s="296" t="str">
        <f t="shared" si="7"/>
        <v>si</v>
      </c>
      <c r="O11" s="296" t="str">
        <f t="shared" si="8"/>
        <v>si</v>
      </c>
      <c r="P11" s="296"/>
      <c r="Q11" s="297">
        <f t="shared" si="9"/>
        <v>0</v>
      </c>
      <c r="R11" s="297">
        <f t="shared" si="10"/>
        <v>0</v>
      </c>
      <c r="S11" s="303"/>
      <c r="T11" s="303">
        <f t="shared" si="11"/>
        <v>-190748227.03999999</v>
      </c>
      <c r="U11" s="303">
        <f t="shared" si="12"/>
        <v>0</v>
      </c>
      <c r="V11" s="198"/>
      <c r="W11" s="198"/>
    </row>
    <row r="12" spans="1:25" s="205" customFormat="1" ht="18.75" customHeight="1">
      <c r="A12" s="193"/>
      <c r="B12" s="190" t="s">
        <v>812</v>
      </c>
      <c r="C12" s="189" t="s">
        <v>811</v>
      </c>
      <c r="D12" s="213">
        <v>5000000</v>
      </c>
      <c r="E12" s="213">
        <v>36487911.509999998</v>
      </c>
      <c r="F12" s="213">
        <v>36487911.509999998</v>
      </c>
      <c r="G12" s="213">
        <v>36487911.509999998</v>
      </c>
      <c r="H12" s="212"/>
      <c r="I12" s="211">
        <f t="shared" si="1"/>
        <v>100</v>
      </c>
      <c r="J12" s="211">
        <f t="shared" si="2"/>
        <v>100</v>
      </c>
      <c r="K12" s="194"/>
      <c r="L12" s="119">
        <f t="shared" si="5"/>
        <v>100</v>
      </c>
      <c r="M12" s="119">
        <f t="shared" si="6"/>
        <v>100</v>
      </c>
      <c r="N12" s="296" t="str">
        <f t="shared" si="7"/>
        <v>si</v>
      </c>
      <c r="O12" s="296" t="str">
        <f t="shared" si="8"/>
        <v>si</v>
      </c>
      <c r="P12" s="296"/>
      <c r="Q12" s="297">
        <f t="shared" si="9"/>
        <v>0</v>
      </c>
      <c r="R12" s="297">
        <f t="shared" si="10"/>
        <v>0</v>
      </c>
      <c r="S12" s="303"/>
      <c r="T12" s="303">
        <f t="shared" si="11"/>
        <v>0</v>
      </c>
      <c r="U12" s="303">
        <f t="shared" si="12"/>
        <v>0</v>
      </c>
      <c r="V12" s="427"/>
      <c r="W12" s="427"/>
      <c r="X12" s="427"/>
      <c r="Y12" s="427"/>
    </row>
    <row r="13" spans="1:25">
      <c r="B13" s="190" t="s">
        <v>810</v>
      </c>
      <c r="C13" s="189" t="s">
        <v>57</v>
      </c>
      <c r="D13" s="213">
        <v>200000000</v>
      </c>
      <c r="E13" s="213">
        <v>200000000</v>
      </c>
      <c r="F13" s="213">
        <v>9251772.9600000009</v>
      </c>
      <c r="G13" s="213">
        <v>9251772.9600000009</v>
      </c>
      <c r="H13" s="214"/>
      <c r="I13" s="211">
        <f t="shared" si="1"/>
        <v>4.625886480000001</v>
      </c>
      <c r="J13" s="211">
        <f t="shared" si="2"/>
        <v>100</v>
      </c>
      <c r="L13" s="119">
        <f t="shared" si="5"/>
        <v>4.625886480000001</v>
      </c>
      <c r="M13" s="119">
        <f t="shared" si="6"/>
        <v>100</v>
      </c>
      <c r="N13" s="296" t="str">
        <f t="shared" si="7"/>
        <v>si</v>
      </c>
      <c r="O13" s="296" t="str">
        <f t="shared" si="8"/>
        <v>si</v>
      </c>
      <c r="P13" s="296"/>
      <c r="Q13" s="297">
        <f t="shared" si="9"/>
        <v>0</v>
      </c>
      <c r="R13" s="297">
        <f t="shared" si="10"/>
        <v>0</v>
      </c>
      <c r="S13" s="303"/>
      <c r="T13" s="303">
        <f t="shared" si="11"/>
        <v>-190748227.03999999</v>
      </c>
      <c r="U13" s="303">
        <f t="shared" si="12"/>
        <v>0</v>
      </c>
      <c r="V13" s="427"/>
      <c r="W13" s="427"/>
      <c r="X13" s="427"/>
      <c r="Y13" s="427"/>
    </row>
    <row r="14" spans="1:25" s="205" customFormat="1" ht="14.25">
      <c r="A14" s="193"/>
      <c r="B14" s="210" t="s">
        <v>234</v>
      </c>
      <c r="C14" s="209"/>
      <c r="D14" s="208">
        <f t="shared" ref="D14:G14" si="14">D15+D19+D33+D47</f>
        <v>196399955408.0748</v>
      </c>
      <c r="E14" s="208">
        <f t="shared" si="14"/>
        <v>192767303483.36258</v>
      </c>
      <c r="F14" s="208">
        <f t="shared" si="14"/>
        <v>151343375106.41</v>
      </c>
      <c r="G14" s="208">
        <f t="shared" si="14"/>
        <v>149938292649.29999</v>
      </c>
      <c r="H14" s="207"/>
      <c r="I14" s="206">
        <f t="shared" si="1"/>
        <v>77.782014864487067</v>
      </c>
      <c r="J14" s="206">
        <f t="shared" si="2"/>
        <v>99.071593020756879</v>
      </c>
      <c r="K14" s="194"/>
      <c r="L14" s="119">
        <f t="shared" si="5"/>
        <v>77.782014864487067</v>
      </c>
      <c r="M14" s="119">
        <f t="shared" si="6"/>
        <v>99.071593020756879</v>
      </c>
      <c r="N14" s="296" t="str">
        <f t="shared" si="7"/>
        <v>si</v>
      </c>
      <c r="O14" s="296" t="str">
        <f t="shared" si="8"/>
        <v>si</v>
      </c>
      <c r="P14" s="296"/>
      <c r="Q14" s="297">
        <f t="shared" si="9"/>
        <v>0</v>
      </c>
      <c r="R14" s="297">
        <f t="shared" si="10"/>
        <v>0</v>
      </c>
      <c r="S14" s="303"/>
      <c r="T14" s="303">
        <f t="shared" si="11"/>
        <v>-41423928376.952576</v>
      </c>
      <c r="U14" s="303">
        <f t="shared" si="12"/>
        <v>-1405082457.1100159</v>
      </c>
      <c r="V14" s="198"/>
      <c r="W14" s="198"/>
    </row>
    <row r="15" spans="1:25" s="205" customFormat="1" ht="14.25">
      <c r="A15" s="193"/>
      <c r="B15" s="217">
        <v>1</v>
      </c>
      <c r="C15" s="216" t="s">
        <v>770</v>
      </c>
      <c r="D15" s="215">
        <f t="shared" ref="D15:G15" si="15">D16+D17+D18</f>
        <v>7068464645.1748114</v>
      </c>
      <c r="E15" s="215">
        <f t="shared" si="15"/>
        <v>7079870194.1126289</v>
      </c>
      <c r="F15" s="215">
        <f t="shared" si="15"/>
        <v>7016574582.0099993</v>
      </c>
      <c r="G15" s="215">
        <f t="shared" si="15"/>
        <v>7016573154.7999992</v>
      </c>
      <c r="H15" s="212"/>
      <c r="I15" s="211">
        <f t="shared" si="1"/>
        <v>99.105957629487818</v>
      </c>
      <c r="J15" s="211">
        <f t="shared" si="2"/>
        <v>99.99997965944803</v>
      </c>
      <c r="K15" s="194"/>
      <c r="L15" s="119">
        <f t="shared" si="5"/>
        <v>99.105957629487818</v>
      </c>
      <c r="M15" s="119">
        <f t="shared" si="6"/>
        <v>99.99997965944803</v>
      </c>
      <c r="N15" s="296" t="str">
        <f t="shared" si="7"/>
        <v>si</v>
      </c>
      <c r="O15" s="296" t="str">
        <f t="shared" si="8"/>
        <v>si</v>
      </c>
      <c r="P15" s="296"/>
      <c r="Q15" s="297">
        <f t="shared" si="9"/>
        <v>0</v>
      </c>
      <c r="R15" s="297">
        <f t="shared" si="10"/>
        <v>0</v>
      </c>
      <c r="S15" s="303"/>
      <c r="T15" s="303">
        <f t="shared" si="11"/>
        <v>-63295612.102629662</v>
      </c>
      <c r="U15" s="303">
        <f t="shared" si="12"/>
        <v>-1427.210000038147</v>
      </c>
      <c r="V15" s="198"/>
      <c r="W15" s="198"/>
    </row>
    <row r="16" spans="1:25">
      <c r="B16" s="190" t="s">
        <v>809</v>
      </c>
      <c r="C16" s="189" t="s">
        <v>69</v>
      </c>
      <c r="D16" s="213">
        <v>6875616625.1800003</v>
      </c>
      <c r="E16" s="213">
        <v>6875616625.1799994</v>
      </c>
      <c r="F16" s="213">
        <v>6875616625.1799994</v>
      </c>
      <c r="G16" s="213">
        <v>6875616625.1799994</v>
      </c>
      <c r="H16" s="214"/>
      <c r="I16" s="211">
        <f t="shared" si="1"/>
        <v>100</v>
      </c>
      <c r="J16" s="211">
        <f t="shared" si="2"/>
        <v>100</v>
      </c>
      <c r="L16" s="119">
        <f t="shared" si="5"/>
        <v>100</v>
      </c>
      <c r="M16" s="119">
        <f t="shared" si="6"/>
        <v>100</v>
      </c>
      <c r="N16" s="296" t="str">
        <f t="shared" si="7"/>
        <v>si</v>
      </c>
      <c r="O16" s="296" t="str">
        <f t="shared" si="8"/>
        <v>si</v>
      </c>
      <c r="P16" s="296"/>
      <c r="Q16" s="297">
        <f t="shared" si="9"/>
        <v>0</v>
      </c>
      <c r="R16" s="297">
        <f t="shared" si="10"/>
        <v>0</v>
      </c>
      <c r="S16" s="303"/>
      <c r="T16" s="303">
        <f t="shared" si="11"/>
        <v>0</v>
      </c>
      <c r="U16" s="303">
        <f t="shared" si="12"/>
        <v>0</v>
      </c>
      <c r="V16" s="198"/>
      <c r="W16" s="198"/>
    </row>
    <row r="17" spans="1:23">
      <c r="B17" s="190" t="s">
        <v>783</v>
      </c>
      <c r="C17" s="189" t="s">
        <v>76</v>
      </c>
      <c r="D17" s="213">
        <v>130000000</v>
      </c>
      <c r="E17" s="213">
        <v>185955890.75999996</v>
      </c>
      <c r="F17" s="213">
        <v>124005222.91000003</v>
      </c>
      <c r="G17" s="213">
        <v>124003795.70000002</v>
      </c>
      <c r="H17" s="214"/>
      <c r="I17" s="211">
        <f t="shared" si="1"/>
        <v>66.684521363210209</v>
      </c>
      <c r="J17" s="211">
        <f t="shared" si="2"/>
        <v>99.998849072670879</v>
      </c>
      <c r="L17" s="119">
        <f t="shared" si="5"/>
        <v>66.684521363210209</v>
      </c>
      <c r="M17" s="119">
        <f t="shared" si="6"/>
        <v>99.998849072670879</v>
      </c>
      <c r="N17" s="296" t="str">
        <f t="shared" si="7"/>
        <v>si</v>
      </c>
      <c r="O17" s="296" t="str">
        <f t="shared" si="8"/>
        <v>si</v>
      </c>
      <c r="P17" s="296"/>
      <c r="Q17" s="297">
        <f t="shared" si="9"/>
        <v>0</v>
      </c>
      <c r="R17" s="297">
        <f t="shared" si="10"/>
        <v>0</v>
      </c>
      <c r="S17" s="303"/>
      <c r="T17" s="303">
        <f t="shared" si="11"/>
        <v>-61950667.849999934</v>
      </c>
      <c r="U17" s="303">
        <f t="shared" si="12"/>
        <v>-1427.2100000083447</v>
      </c>
      <c r="V17" s="198"/>
      <c r="W17" s="198"/>
    </row>
    <row r="18" spans="1:23" ht="16.5">
      <c r="B18" s="190" t="s">
        <v>795</v>
      </c>
      <c r="C18" s="189" t="s">
        <v>153</v>
      </c>
      <c r="D18" s="213">
        <v>62848019.99481111</v>
      </c>
      <c r="E18" s="213">
        <v>18297678.172629394</v>
      </c>
      <c r="F18" s="213">
        <v>16952733.920000002</v>
      </c>
      <c r="G18" s="213">
        <v>16952733.920000002</v>
      </c>
      <c r="H18" s="214"/>
      <c r="I18" s="211">
        <f t="shared" si="1"/>
        <v>92.649645272255214</v>
      </c>
      <c r="J18" s="211">
        <f t="shared" si="2"/>
        <v>100</v>
      </c>
      <c r="L18" s="119">
        <f t="shared" si="5"/>
        <v>92.649645272255214</v>
      </c>
      <c r="M18" s="119">
        <f t="shared" si="6"/>
        <v>100</v>
      </c>
      <c r="N18" s="296" t="str">
        <f t="shared" si="7"/>
        <v>si</v>
      </c>
      <c r="O18" s="296" t="str">
        <f t="shared" si="8"/>
        <v>si</v>
      </c>
      <c r="P18" s="296"/>
      <c r="Q18" s="297">
        <f t="shared" si="9"/>
        <v>0</v>
      </c>
      <c r="R18" s="297">
        <f t="shared" si="10"/>
        <v>0</v>
      </c>
      <c r="S18" s="303"/>
      <c r="T18" s="303">
        <f t="shared" si="11"/>
        <v>-1344944.2526293918</v>
      </c>
      <c r="U18" s="303">
        <f t="shared" si="12"/>
        <v>0</v>
      </c>
      <c r="V18" s="198"/>
      <c r="W18" s="198"/>
    </row>
    <row r="19" spans="1:23" s="205" customFormat="1" ht="14.25">
      <c r="A19" s="193"/>
      <c r="B19" s="217">
        <v>2</v>
      </c>
      <c r="C19" s="216" t="s">
        <v>763</v>
      </c>
      <c r="D19" s="219">
        <f t="shared" ref="D19:G19" si="16">SUM(D20:D32)</f>
        <v>73021855900</v>
      </c>
      <c r="E19" s="219">
        <f t="shared" si="16"/>
        <v>80724152628.910004</v>
      </c>
      <c r="F19" s="219">
        <f t="shared" si="16"/>
        <v>63917571720.610031</v>
      </c>
      <c r="G19" s="219">
        <f t="shared" si="16"/>
        <v>62717763558.70002</v>
      </c>
      <c r="H19" s="212"/>
      <c r="I19" s="211">
        <f t="shared" si="1"/>
        <v>77.693926187140548</v>
      </c>
      <c r="J19" s="211">
        <f t="shared" si="2"/>
        <v>98.12288212832226</v>
      </c>
      <c r="K19" s="194"/>
      <c r="L19" s="119">
        <f t="shared" si="5"/>
        <v>77.693926187140548</v>
      </c>
      <c r="M19" s="119">
        <f t="shared" si="6"/>
        <v>98.12288212832226</v>
      </c>
      <c r="N19" s="296" t="str">
        <f t="shared" si="7"/>
        <v>si</v>
      </c>
      <c r="O19" s="296" t="str">
        <f t="shared" si="8"/>
        <v>si</v>
      </c>
      <c r="P19" s="296"/>
      <c r="Q19" s="297">
        <f t="shared" si="9"/>
        <v>0</v>
      </c>
      <c r="R19" s="297">
        <f t="shared" si="10"/>
        <v>0</v>
      </c>
      <c r="S19" s="303"/>
      <c r="T19" s="303">
        <f t="shared" si="11"/>
        <v>-16806580908.299973</v>
      </c>
      <c r="U19" s="303">
        <f t="shared" si="12"/>
        <v>-1199808161.9100113</v>
      </c>
      <c r="V19" s="198"/>
      <c r="W19" s="198"/>
    </row>
    <row r="20" spans="1:23">
      <c r="B20" s="190" t="s">
        <v>808</v>
      </c>
      <c r="C20" s="189" t="s">
        <v>61</v>
      </c>
      <c r="D20" s="213">
        <v>2606036444</v>
      </c>
      <c r="E20" s="213">
        <v>2477056075.4700003</v>
      </c>
      <c r="F20" s="213">
        <v>1885780838.6700001</v>
      </c>
      <c r="G20" s="213">
        <v>1869293332.5400004</v>
      </c>
      <c r="H20" s="214"/>
      <c r="I20" s="211">
        <f t="shared" si="1"/>
        <v>75.464312296011229</v>
      </c>
      <c r="J20" s="211">
        <f t="shared" si="2"/>
        <v>99.125693410819267</v>
      </c>
      <c r="L20" s="119">
        <f t="shared" si="5"/>
        <v>75.464312296011229</v>
      </c>
      <c r="M20" s="119">
        <f t="shared" si="6"/>
        <v>99.125693410819267</v>
      </c>
      <c r="N20" s="296" t="str">
        <f t="shared" si="7"/>
        <v>si</v>
      </c>
      <c r="O20" s="296" t="str">
        <f t="shared" si="8"/>
        <v>si</v>
      </c>
      <c r="P20" s="296"/>
      <c r="Q20" s="297">
        <f t="shared" si="9"/>
        <v>0</v>
      </c>
      <c r="R20" s="297">
        <f t="shared" si="10"/>
        <v>0</v>
      </c>
      <c r="S20" s="303"/>
      <c r="T20" s="303">
        <f t="shared" si="11"/>
        <v>-591275236.80000019</v>
      </c>
      <c r="U20" s="303">
        <f t="shared" si="12"/>
        <v>-16487506.129999638</v>
      </c>
      <c r="V20" s="198"/>
      <c r="W20" s="198"/>
    </row>
    <row r="21" spans="1:23" ht="16.5">
      <c r="B21" s="190" t="s">
        <v>807</v>
      </c>
      <c r="C21" s="189" t="s">
        <v>806</v>
      </c>
      <c r="D21" s="213">
        <v>7994350494</v>
      </c>
      <c r="E21" s="213">
        <v>7806516438.8400021</v>
      </c>
      <c r="F21" s="213">
        <v>5754522840.5600014</v>
      </c>
      <c r="G21" s="213">
        <v>5680190845.8099985</v>
      </c>
      <c r="H21" s="214"/>
      <c r="I21" s="211">
        <f t="shared" si="1"/>
        <v>72.762171069661363</v>
      </c>
      <c r="J21" s="211">
        <f t="shared" si="2"/>
        <v>98.708285694409213</v>
      </c>
      <c r="L21" s="119">
        <f t="shared" si="5"/>
        <v>72.762171069661363</v>
      </c>
      <c r="M21" s="119">
        <f t="shared" si="6"/>
        <v>98.708285694409213</v>
      </c>
      <c r="N21" s="296" t="str">
        <f t="shared" si="7"/>
        <v>si</v>
      </c>
      <c r="O21" s="296" t="str">
        <f t="shared" si="8"/>
        <v>si</v>
      </c>
      <c r="P21" s="296"/>
      <c r="Q21" s="297">
        <f t="shared" si="9"/>
        <v>0</v>
      </c>
      <c r="R21" s="297">
        <f t="shared" si="10"/>
        <v>0</v>
      </c>
      <c r="S21" s="303"/>
      <c r="T21" s="303">
        <f t="shared" si="11"/>
        <v>-2051993598.2800007</v>
      </c>
      <c r="U21" s="303">
        <f t="shared" si="12"/>
        <v>-74331994.750002861</v>
      </c>
      <c r="V21" s="198"/>
      <c r="W21" s="198"/>
    </row>
    <row r="22" spans="1:23">
      <c r="B22" s="190" t="s">
        <v>805</v>
      </c>
      <c r="C22" s="189" t="s">
        <v>194</v>
      </c>
      <c r="D22" s="213">
        <v>26847591636</v>
      </c>
      <c r="E22" s="213">
        <v>27506898913.69001</v>
      </c>
      <c r="F22" s="213">
        <v>22235103171.200024</v>
      </c>
      <c r="G22" s="213">
        <v>22126604003.290012</v>
      </c>
      <c r="H22" s="214"/>
      <c r="I22" s="211">
        <f t="shared" si="1"/>
        <v>80.440198194343679</v>
      </c>
      <c r="J22" s="211">
        <f t="shared" si="2"/>
        <v>99.512036588836054</v>
      </c>
      <c r="L22" s="119">
        <f t="shared" si="5"/>
        <v>80.440198194343679</v>
      </c>
      <c r="M22" s="119">
        <f t="shared" si="6"/>
        <v>99.512036588836054</v>
      </c>
      <c r="N22" s="296" t="str">
        <f t="shared" si="7"/>
        <v>si</v>
      </c>
      <c r="O22" s="296" t="str">
        <f t="shared" si="8"/>
        <v>si</v>
      </c>
      <c r="P22" s="296"/>
      <c r="Q22" s="297">
        <f t="shared" si="9"/>
        <v>0</v>
      </c>
      <c r="R22" s="297">
        <f t="shared" si="10"/>
        <v>0</v>
      </c>
      <c r="S22" s="303"/>
      <c r="T22" s="303">
        <f t="shared" si="11"/>
        <v>-5271795742.4899864</v>
      </c>
      <c r="U22" s="303">
        <f t="shared" si="12"/>
        <v>-108499167.91001129</v>
      </c>
      <c r="V22" s="198"/>
      <c r="W22" s="198"/>
    </row>
    <row r="23" spans="1:23" ht="16.5">
      <c r="B23" s="190" t="s">
        <v>804</v>
      </c>
      <c r="C23" s="189" t="s">
        <v>191</v>
      </c>
      <c r="D23" s="213">
        <v>521845465</v>
      </c>
      <c r="E23" s="213">
        <v>209708369.96000004</v>
      </c>
      <c r="F23" s="213">
        <v>128754399.17999998</v>
      </c>
      <c r="G23" s="213">
        <v>128754399.18000001</v>
      </c>
      <c r="H23" s="214"/>
      <c r="I23" s="211">
        <f t="shared" si="1"/>
        <v>61.396881395129213</v>
      </c>
      <c r="J23" s="211">
        <f t="shared" si="2"/>
        <v>100.00000000000003</v>
      </c>
      <c r="L23" s="119">
        <f t="shared" si="5"/>
        <v>61.396881395129213</v>
      </c>
      <c r="M23" s="119">
        <f t="shared" si="6"/>
        <v>100.00000000000003</v>
      </c>
      <c r="N23" s="296" t="str">
        <f t="shared" si="7"/>
        <v>si</v>
      </c>
      <c r="O23" s="296" t="str">
        <f t="shared" si="8"/>
        <v>si</v>
      </c>
      <c r="P23" s="296"/>
      <c r="Q23" s="297">
        <f t="shared" si="9"/>
        <v>0</v>
      </c>
      <c r="R23" s="297">
        <f t="shared" si="10"/>
        <v>0</v>
      </c>
      <c r="S23" s="303"/>
      <c r="T23" s="303">
        <f t="shared" si="11"/>
        <v>-80953970.780000061</v>
      </c>
      <c r="U23" s="303">
        <f t="shared" si="12"/>
        <v>0</v>
      </c>
      <c r="V23" s="198"/>
      <c r="W23" s="198"/>
    </row>
    <row r="24" spans="1:23" ht="16.5">
      <c r="B24" s="190" t="s">
        <v>803</v>
      </c>
      <c r="C24" s="189" t="s">
        <v>199</v>
      </c>
      <c r="D24" s="213">
        <v>1542038</v>
      </c>
      <c r="E24" s="213">
        <v>1344117.72</v>
      </c>
      <c r="F24" s="213">
        <v>1210208.4500000002</v>
      </c>
      <c r="G24" s="213">
        <v>1210208.45</v>
      </c>
      <c r="H24" s="214"/>
      <c r="I24" s="211">
        <f t="shared" si="1"/>
        <v>90.037385267117827</v>
      </c>
      <c r="J24" s="211">
        <f t="shared" si="2"/>
        <v>99.999999999999972</v>
      </c>
      <c r="L24" s="119">
        <f t="shared" si="5"/>
        <v>90.037385267117827</v>
      </c>
      <c r="M24" s="119">
        <f t="shared" si="6"/>
        <v>99.999999999999972</v>
      </c>
      <c r="N24" s="296" t="str">
        <f t="shared" si="7"/>
        <v>si</v>
      </c>
      <c r="O24" s="296" t="str">
        <f t="shared" si="8"/>
        <v>si</v>
      </c>
      <c r="P24" s="296"/>
      <c r="Q24" s="297">
        <f t="shared" si="9"/>
        <v>0</v>
      </c>
      <c r="R24" s="297">
        <f t="shared" si="10"/>
        <v>0</v>
      </c>
      <c r="S24" s="303"/>
      <c r="T24" s="303">
        <f t="shared" si="11"/>
        <v>-133909.26999999979</v>
      </c>
      <c r="U24" s="303">
        <f t="shared" si="12"/>
        <v>0</v>
      </c>
      <c r="V24" s="198"/>
      <c r="W24" s="198"/>
    </row>
    <row r="25" spans="1:23" ht="16.5">
      <c r="B25" s="190" t="s">
        <v>802</v>
      </c>
      <c r="C25" s="189" t="s">
        <v>66</v>
      </c>
      <c r="D25" s="213">
        <v>36786228</v>
      </c>
      <c r="E25" s="213">
        <v>35937283.280000001</v>
      </c>
      <c r="F25" s="213">
        <v>24930655.050000001</v>
      </c>
      <c r="G25" s="213">
        <v>24927859.310000002</v>
      </c>
      <c r="H25" s="214"/>
      <c r="I25" s="211">
        <f t="shared" si="1"/>
        <v>69.364896382896532</v>
      </c>
      <c r="J25" s="211">
        <f t="shared" si="2"/>
        <v>99.988785934447407</v>
      </c>
      <c r="L25" s="119">
        <f t="shared" si="5"/>
        <v>69.364896382896532</v>
      </c>
      <c r="M25" s="119">
        <f t="shared" si="6"/>
        <v>99.988785934447407</v>
      </c>
      <c r="N25" s="296" t="str">
        <f t="shared" si="7"/>
        <v>si</v>
      </c>
      <c r="O25" s="296" t="str">
        <f t="shared" si="8"/>
        <v>si</v>
      </c>
      <c r="P25" s="296"/>
      <c r="Q25" s="297">
        <f t="shared" si="9"/>
        <v>0</v>
      </c>
      <c r="R25" s="297">
        <f t="shared" si="10"/>
        <v>0</v>
      </c>
      <c r="S25" s="303"/>
      <c r="T25" s="303">
        <f t="shared" si="11"/>
        <v>-11006628.23</v>
      </c>
      <c r="U25" s="303">
        <f t="shared" si="12"/>
        <v>-2795.7399999983609</v>
      </c>
      <c r="V25" s="198"/>
      <c r="W25" s="198"/>
    </row>
    <row r="26" spans="1:23">
      <c r="B26" s="190" t="s">
        <v>801</v>
      </c>
      <c r="C26" s="189" t="s">
        <v>69</v>
      </c>
      <c r="D26" s="213">
        <v>10182144789</v>
      </c>
      <c r="E26" s="213">
        <v>10182144789</v>
      </c>
      <c r="F26" s="213">
        <v>8980610532</v>
      </c>
      <c r="G26" s="213">
        <v>8980610532</v>
      </c>
      <c r="H26" s="214"/>
      <c r="I26" s="211">
        <f t="shared" si="1"/>
        <v>88.199595646115299</v>
      </c>
      <c r="J26" s="211">
        <f t="shared" si="2"/>
        <v>100</v>
      </c>
      <c r="L26" s="119">
        <f t="shared" si="5"/>
        <v>88.199595646115299</v>
      </c>
      <c r="M26" s="119">
        <f t="shared" si="6"/>
        <v>100</v>
      </c>
      <c r="N26" s="296" t="str">
        <f t="shared" si="7"/>
        <v>si</v>
      </c>
      <c r="O26" s="296" t="str">
        <f t="shared" si="8"/>
        <v>si</v>
      </c>
      <c r="P26" s="296"/>
      <c r="Q26" s="297">
        <f t="shared" si="9"/>
        <v>0</v>
      </c>
      <c r="R26" s="297">
        <f t="shared" si="10"/>
        <v>0</v>
      </c>
      <c r="S26" s="303"/>
      <c r="T26" s="303">
        <f t="shared" si="11"/>
        <v>-1201534257</v>
      </c>
      <c r="U26" s="303">
        <f t="shared" si="12"/>
        <v>0</v>
      </c>
      <c r="V26" s="198"/>
      <c r="W26" s="198"/>
    </row>
    <row r="27" spans="1:23">
      <c r="B27" s="190" t="s">
        <v>783</v>
      </c>
      <c r="C27" s="189" t="s">
        <v>76</v>
      </c>
      <c r="D27" s="213">
        <v>5332755545</v>
      </c>
      <c r="E27" s="213">
        <v>4664067917.3599997</v>
      </c>
      <c r="F27" s="213">
        <v>3628720432.3799996</v>
      </c>
      <c r="G27" s="213">
        <v>3424288395.7099996</v>
      </c>
      <c r="H27" s="214"/>
      <c r="I27" s="211">
        <f t="shared" si="1"/>
        <v>73.418493392099833</v>
      </c>
      <c r="J27" s="211">
        <f t="shared" si="2"/>
        <v>94.36627757691663</v>
      </c>
      <c r="L27" s="119">
        <f t="shared" si="5"/>
        <v>73.418493392099833</v>
      </c>
      <c r="M27" s="119">
        <f t="shared" si="6"/>
        <v>94.36627757691663</v>
      </c>
      <c r="N27" s="296" t="str">
        <f t="shared" si="7"/>
        <v>si</v>
      </c>
      <c r="O27" s="296" t="str">
        <f t="shared" si="8"/>
        <v>si</v>
      </c>
      <c r="P27" s="296"/>
      <c r="Q27" s="297">
        <f t="shared" si="9"/>
        <v>0</v>
      </c>
      <c r="R27" s="297">
        <f t="shared" si="10"/>
        <v>0</v>
      </c>
      <c r="S27" s="303"/>
      <c r="T27" s="303">
        <f t="shared" si="11"/>
        <v>-1035347484.98</v>
      </c>
      <c r="U27" s="303">
        <f t="shared" si="12"/>
        <v>-204432036.67000008</v>
      </c>
      <c r="V27" s="198"/>
      <c r="W27" s="198"/>
    </row>
    <row r="28" spans="1:23" ht="16.5">
      <c r="B28" s="190" t="s">
        <v>795</v>
      </c>
      <c r="C28" s="189" t="s">
        <v>153</v>
      </c>
      <c r="D28" s="213">
        <v>50000000</v>
      </c>
      <c r="E28" s="213">
        <v>139143898.50000003</v>
      </c>
      <c r="F28" s="213">
        <v>138609193.12000003</v>
      </c>
      <c r="G28" s="213">
        <v>138608872.92000002</v>
      </c>
      <c r="H28" s="214"/>
      <c r="I28" s="211">
        <f t="shared" si="1"/>
        <v>99.615487573822719</v>
      </c>
      <c r="J28" s="211">
        <f t="shared" si="2"/>
        <v>99.999768990791438</v>
      </c>
      <c r="L28" s="119">
        <f t="shared" si="5"/>
        <v>99.615487573822719</v>
      </c>
      <c r="M28" s="119">
        <f t="shared" si="6"/>
        <v>99.999768990791438</v>
      </c>
      <c r="N28" s="296" t="str">
        <f t="shared" si="7"/>
        <v>si</v>
      </c>
      <c r="O28" s="296" t="str">
        <f t="shared" si="8"/>
        <v>si</v>
      </c>
      <c r="P28" s="296"/>
      <c r="Q28" s="297">
        <f t="shared" si="9"/>
        <v>0</v>
      </c>
      <c r="R28" s="297">
        <f t="shared" si="10"/>
        <v>0</v>
      </c>
      <c r="S28" s="303"/>
      <c r="T28" s="303">
        <f t="shared" si="11"/>
        <v>-534705.37999999523</v>
      </c>
      <c r="U28" s="303">
        <f t="shared" si="12"/>
        <v>-320.20000001788139</v>
      </c>
      <c r="V28" s="198"/>
      <c r="W28" s="198"/>
    </row>
    <row r="29" spans="1:23" ht="16.5">
      <c r="B29" s="190" t="s">
        <v>800</v>
      </c>
      <c r="C29" s="189" t="s">
        <v>349</v>
      </c>
      <c r="D29" s="213">
        <v>14851516</v>
      </c>
      <c r="E29" s="213">
        <v>27091916.16</v>
      </c>
      <c r="F29" s="213">
        <v>18091916.16</v>
      </c>
      <c r="G29" s="213">
        <v>18091916.16</v>
      </c>
      <c r="H29" s="214"/>
      <c r="I29" s="211">
        <f t="shared" si="1"/>
        <v>66.77975840893788</v>
      </c>
      <c r="J29" s="211">
        <f t="shared" si="2"/>
        <v>100</v>
      </c>
      <c r="L29" s="119">
        <f t="shared" si="5"/>
        <v>66.77975840893788</v>
      </c>
      <c r="M29" s="119">
        <f t="shared" si="6"/>
        <v>100</v>
      </c>
      <c r="N29" s="296" t="str">
        <f t="shared" si="7"/>
        <v>si</v>
      </c>
      <c r="O29" s="296" t="str">
        <f t="shared" si="8"/>
        <v>si</v>
      </c>
      <c r="P29" s="296"/>
      <c r="Q29" s="297">
        <f t="shared" si="9"/>
        <v>0</v>
      </c>
      <c r="R29" s="297">
        <f t="shared" si="10"/>
        <v>0</v>
      </c>
      <c r="S29" s="303"/>
      <c r="T29" s="303">
        <f t="shared" si="11"/>
        <v>-9000000</v>
      </c>
      <c r="U29" s="303">
        <f t="shared" si="12"/>
        <v>0</v>
      </c>
      <c r="V29" s="198"/>
      <c r="W29" s="198"/>
    </row>
    <row r="30" spans="1:23" ht="16.5">
      <c r="B30" s="190" t="s">
        <v>782</v>
      </c>
      <c r="C30" s="189" t="s">
        <v>184</v>
      </c>
      <c r="D30" s="213">
        <v>15650511492</v>
      </c>
      <c r="E30" s="213">
        <v>24330940814</v>
      </c>
      <c r="F30" s="213">
        <v>19256813483.59</v>
      </c>
      <c r="G30" s="213">
        <v>18986869963.569996</v>
      </c>
      <c r="H30" s="214"/>
      <c r="I30" s="211">
        <f t="shared" si="1"/>
        <v>78.035905428880781</v>
      </c>
      <c r="J30" s="211">
        <f t="shared" si="2"/>
        <v>98.598192165853177</v>
      </c>
      <c r="L30" s="119">
        <f t="shared" si="5"/>
        <v>78.035905428880781</v>
      </c>
      <c r="M30" s="119">
        <f t="shared" si="6"/>
        <v>98.598192165853177</v>
      </c>
      <c r="N30" s="296" t="str">
        <f t="shared" si="7"/>
        <v>si</v>
      </c>
      <c r="O30" s="296" t="str">
        <f t="shared" si="8"/>
        <v>si</v>
      </c>
      <c r="P30" s="296"/>
      <c r="Q30" s="297">
        <f t="shared" si="9"/>
        <v>0</v>
      </c>
      <c r="R30" s="297">
        <f t="shared" si="10"/>
        <v>0</v>
      </c>
      <c r="S30" s="303"/>
      <c r="T30" s="303">
        <f t="shared" si="11"/>
        <v>-5074127330.4099998</v>
      </c>
      <c r="U30" s="303">
        <f t="shared" si="12"/>
        <v>-269943520.02000427</v>
      </c>
      <c r="V30" s="198"/>
      <c r="W30" s="198"/>
    </row>
    <row r="31" spans="1:23" ht="16.5">
      <c r="B31" s="190" t="s">
        <v>788</v>
      </c>
      <c r="C31" s="189" t="s">
        <v>79</v>
      </c>
      <c r="D31" s="213">
        <v>3633578395</v>
      </c>
      <c r="E31" s="213">
        <v>3052126997.0099988</v>
      </c>
      <c r="F31" s="213">
        <v>1611306729.77</v>
      </c>
      <c r="G31" s="213">
        <v>1085195909.2799997</v>
      </c>
      <c r="H31" s="214"/>
      <c r="I31" s="211">
        <f t="shared" si="1"/>
        <v>35.555398263018105</v>
      </c>
      <c r="J31" s="211">
        <f t="shared" si="2"/>
        <v>67.348810082541021</v>
      </c>
      <c r="L31" s="119">
        <f t="shared" si="5"/>
        <v>35.555398263018105</v>
      </c>
      <c r="M31" s="119">
        <f t="shared" si="6"/>
        <v>67.348810082541021</v>
      </c>
      <c r="N31" s="296" t="str">
        <f t="shared" si="7"/>
        <v>si</v>
      </c>
      <c r="O31" s="296" t="str">
        <f t="shared" si="8"/>
        <v>si</v>
      </c>
      <c r="P31" s="296"/>
      <c r="Q31" s="297">
        <f t="shared" si="9"/>
        <v>0</v>
      </c>
      <c r="R31" s="297">
        <f t="shared" si="10"/>
        <v>0</v>
      </c>
      <c r="S31" s="303"/>
      <c r="T31" s="303">
        <f t="shared" si="11"/>
        <v>-1440820267.2399988</v>
      </c>
      <c r="U31" s="303">
        <f t="shared" si="12"/>
        <v>-526110820.49000025</v>
      </c>
      <c r="V31" s="198"/>
      <c r="W31" s="198"/>
    </row>
    <row r="32" spans="1:23" ht="16.5">
      <c r="B32" s="190" t="s">
        <v>787</v>
      </c>
      <c r="C32" s="189" t="s">
        <v>233</v>
      </c>
      <c r="D32" s="213">
        <v>149861858</v>
      </c>
      <c r="E32" s="213">
        <v>291175097.92000002</v>
      </c>
      <c r="F32" s="213">
        <v>253117320.47999999</v>
      </c>
      <c r="G32" s="213">
        <v>253117320.47999999</v>
      </c>
      <c r="H32" s="214"/>
      <c r="I32" s="211">
        <f t="shared" si="1"/>
        <v>86.929590575614284</v>
      </c>
      <c r="J32" s="211">
        <f t="shared" si="2"/>
        <v>100</v>
      </c>
      <c r="L32" s="119">
        <f t="shared" si="5"/>
        <v>86.929590575614284</v>
      </c>
      <c r="M32" s="119">
        <f t="shared" si="6"/>
        <v>100</v>
      </c>
      <c r="N32" s="296" t="str">
        <f t="shared" si="7"/>
        <v>si</v>
      </c>
      <c r="O32" s="296" t="str">
        <f t="shared" si="8"/>
        <v>si</v>
      </c>
      <c r="P32" s="296"/>
      <c r="Q32" s="297">
        <f t="shared" si="9"/>
        <v>0</v>
      </c>
      <c r="R32" s="297">
        <f t="shared" si="10"/>
        <v>0</v>
      </c>
      <c r="S32" s="303"/>
      <c r="T32" s="303">
        <f t="shared" si="11"/>
        <v>-38057777.440000027</v>
      </c>
      <c r="U32" s="303">
        <f t="shared" si="12"/>
        <v>0</v>
      </c>
      <c r="V32" s="198"/>
      <c r="W32" s="198"/>
    </row>
    <row r="33" spans="1:23" s="205" customFormat="1" ht="14.25">
      <c r="A33" s="193"/>
      <c r="B33" s="217">
        <v>3</v>
      </c>
      <c r="C33" s="216" t="s">
        <v>761</v>
      </c>
      <c r="D33" s="215">
        <f t="shared" ref="D33:G33" si="17">SUM(D34:D46)</f>
        <v>116242662154</v>
      </c>
      <c r="E33" s="215">
        <f t="shared" si="17"/>
        <v>104002311774.53996</v>
      </c>
      <c r="F33" s="215">
        <f t="shared" si="17"/>
        <v>79920368041.039978</v>
      </c>
      <c r="G33" s="215">
        <f t="shared" si="17"/>
        <v>79715095173.049988</v>
      </c>
      <c r="H33" s="212"/>
      <c r="I33" s="211">
        <f t="shared" si="1"/>
        <v>76.647426209005147</v>
      </c>
      <c r="J33" s="211">
        <f t="shared" si="2"/>
        <v>99.743153249889218</v>
      </c>
      <c r="K33" s="194"/>
      <c r="L33" s="119">
        <f t="shared" si="5"/>
        <v>76.647426209005147</v>
      </c>
      <c r="M33" s="119">
        <f t="shared" si="6"/>
        <v>99.743153249889218</v>
      </c>
      <c r="N33" s="296" t="str">
        <f t="shared" si="7"/>
        <v>si</v>
      </c>
      <c r="O33" s="296" t="str">
        <f t="shared" si="8"/>
        <v>si</v>
      </c>
      <c r="P33" s="296"/>
      <c r="Q33" s="297">
        <f t="shared" si="9"/>
        <v>0</v>
      </c>
      <c r="R33" s="297">
        <f t="shared" si="10"/>
        <v>0</v>
      </c>
      <c r="S33" s="303"/>
      <c r="T33" s="303">
        <f t="shared" si="11"/>
        <v>-24081943733.499985</v>
      </c>
      <c r="U33" s="303">
        <f t="shared" si="12"/>
        <v>-205272867.98999023</v>
      </c>
      <c r="V33" s="198"/>
      <c r="W33" s="198"/>
    </row>
    <row r="34" spans="1:23" ht="16.5">
      <c r="B34" s="190" t="s">
        <v>799</v>
      </c>
      <c r="C34" s="189" t="s">
        <v>359</v>
      </c>
      <c r="D34" s="213">
        <v>38118836927</v>
      </c>
      <c r="E34" s="213">
        <v>38018069490.889977</v>
      </c>
      <c r="F34" s="213">
        <v>30333019468.329983</v>
      </c>
      <c r="G34" s="213">
        <v>30128328656.64999</v>
      </c>
      <c r="H34" s="214"/>
      <c r="I34" s="211">
        <f t="shared" si="1"/>
        <v>79.247392253490005</v>
      </c>
      <c r="J34" s="211">
        <f t="shared" si="2"/>
        <v>99.32518814391787</v>
      </c>
      <c r="L34" s="119">
        <f t="shared" si="5"/>
        <v>79.247392253490005</v>
      </c>
      <c r="M34" s="119">
        <f t="shared" si="6"/>
        <v>99.32518814391787</v>
      </c>
      <c r="N34" s="296" t="str">
        <f t="shared" si="7"/>
        <v>si</v>
      </c>
      <c r="O34" s="296" t="str">
        <f t="shared" si="8"/>
        <v>si</v>
      </c>
      <c r="P34" s="296"/>
      <c r="Q34" s="297">
        <f t="shared" si="9"/>
        <v>0</v>
      </c>
      <c r="R34" s="297">
        <f t="shared" si="10"/>
        <v>0</v>
      </c>
      <c r="S34" s="303"/>
      <c r="T34" s="303">
        <f t="shared" si="11"/>
        <v>-7685050022.5599937</v>
      </c>
      <c r="U34" s="303">
        <f t="shared" si="12"/>
        <v>-204690811.67999268</v>
      </c>
      <c r="V34" s="198"/>
      <c r="W34" s="198"/>
    </row>
    <row r="35" spans="1:23" ht="16.5">
      <c r="B35" s="190" t="s">
        <v>798</v>
      </c>
      <c r="C35" s="189" t="s">
        <v>797</v>
      </c>
      <c r="D35" s="213">
        <v>448853946</v>
      </c>
      <c r="E35" s="213">
        <v>398078969</v>
      </c>
      <c r="F35" s="213">
        <v>378481567</v>
      </c>
      <c r="G35" s="213">
        <v>378481567</v>
      </c>
      <c r="H35" s="214"/>
      <c r="I35" s="211">
        <f t="shared" si="1"/>
        <v>95.077006441905255</v>
      </c>
      <c r="J35" s="211">
        <f t="shared" si="2"/>
        <v>100</v>
      </c>
      <c r="L35" s="119">
        <f t="shared" si="5"/>
        <v>95.077006441905255</v>
      </c>
      <c r="M35" s="119">
        <f t="shared" si="6"/>
        <v>100</v>
      </c>
      <c r="N35" s="296" t="str">
        <f t="shared" si="7"/>
        <v>si</v>
      </c>
      <c r="O35" s="296" t="str">
        <f t="shared" si="8"/>
        <v>si</v>
      </c>
      <c r="P35" s="296"/>
      <c r="Q35" s="297">
        <f t="shared" si="9"/>
        <v>0</v>
      </c>
      <c r="R35" s="297">
        <f t="shared" si="10"/>
        <v>0</v>
      </c>
      <c r="S35" s="303"/>
      <c r="T35" s="303">
        <f t="shared" si="11"/>
        <v>-19597402</v>
      </c>
      <c r="U35" s="303">
        <f t="shared" si="12"/>
        <v>0</v>
      </c>
      <c r="V35" s="198"/>
      <c r="W35" s="198"/>
    </row>
    <row r="36" spans="1:23">
      <c r="B36" s="190" t="s">
        <v>796</v>
      </c>
      <c r="C36" s="189" t="s">
        <v>198</v>
      </c>
      <c r="D36" s="213">
        <v>399553449</v>
      </c>
      <c r="E36" s="213">
        <v>399553449</v>
      </c>
      <c r="F36" s="213">
        <v>345544204</v>
      </c>
      <c r="G36" s="213">
        <v>345544204</v>
      </c>
      <c r="H36" s="214"/>
      <c r="I36" s="211">
        <f t="shared" si="1"/>
        <v>86.48259822680194</v>
      </c>
      <c r="J36" s="211">
        <f t="shared" si="2"/>
        <v>100</v>
      </c>
      <c r="L36" s="119">
        <f t="shared" si="5"/>
        <v>86.48259822680194</v>
      </c>
      <c r="M36" s="119">
        <f t="shared" si="6"/>
        <v>100</v>
      </c>
      <c r="N36" s="296" t="str">
        <f t="shared" si="7"/>
        <v>si</v>
      </c>
      <c r="O36" s="296" t="str">
        <f t="shared" si="8"/>
        <v>si</v>
      </c>
      <c r="P36" s="296"/>
      <c r="Q36" s="297">
        <f t="shared" si="9"/>
        <v>0</v>
      </c>
      <c r="R36" s="297">
        <f t="shared" si="10"/>
        <v>0</v>
      </c>
      <c r="S36" s="303"/>
      <c r="T36" s="303">
        <f t="shared" si="11"/>
        <v>-54009245</v>
      </c>
      <c r="U36" s="303">
        <f t="shared" si="12"/>
        <v>0</v>
      </c>
      <c r="V36" s="198"/>
      <c r="W36" s="198"/>
    </row>
    <row r="37" spans="1:23">
      <c r="B37" s="190" t="s">
        <v>783</v>
      </c>
      <c r="C37" s="189" t="s">
        <v>76</v>
      </c>
      <c r="D37" s="213">
        <v>7847166207</v>
      </c>
      <c r="E37" s="213">
        <v>5478317249.8699989</v>
      </c>
      <c r="F37" s="213">
        <v>4047983167.73</v>
      </c>
      <c r="G37" s="213">
        <v>4047981636.79</v>
      </c>
      <c r="H37" s="214"/>
      <c r="I37" s="211">
        <f t="shared" si="1"/>
        <v>73.890967831153972</v>
      </c>
      <c r="J37" s="211">
        <f t="shared" si="2"/>
        <v>99.999962180178699</v>
      </c>
      <c r="L37" s="119">
        <f t="shared" si="5"/>
        <v>73.890967831153972</v>
      </c>
      <c r="M37" s="119">
        <f t="shared" si="6"/>
        <v>99.999962180178699</v>
      </c>
      <c r="N37" s="296" t="str">
        <f t="shared" si="7"/>
        <v>si</v>
      </c>
      <c r="O37" s="296" t="str">
        <f t="shared" si="8"/>
        <v>si</v>
      </c>
      <c r="P37" s="296"/>
      <c r="Q37" s="297">
        <f t="shared" si="9"/>
        <v>0</v>
      </c>
      <c r="R37" s="297">
        <f t="shared" si="10"/>
        <v>0</v>
      </c>
      <c r="S37" s="303"/>
      <c r="T37" s="303">
        <f t="shared" si="11"/>
        <v>-1430334082.1399989</v>
      </c>
      <c r="U37" s="303">
        <f t="shared" si="12"/>
        <v>-1530.9400000572205</v>
      </c>
      <c r="V37" s="198"/>
      <c r="W37" s="198"/>
    </row>
    <row r="38" spans="1:23" ht="16.5">
      <c r="B38" s="190" t="s">
        <v>795</v>
      </c>
      <c r="C38" s="189" t="s">
        <v>153</v>
      </c>
      <c r="D38" s="213">
        <v>100000000</v>
      </c>
      <c r="E38" s="213">
        <v>100000000</v>
      </c>
      <c r="F38" s="213">
        <v>0</v>
      </c>
      <c r="G38" s="213">
        <v>0</v>
      </c>
      <c r="H38" s="214"/>
      <c r="I38" s="211" t="str">
        <f t="shared" si="1"/>
        <v>n.a.</v>
      </c>
      <c r="J38" s="211" t="str">
        <f t="shared" si="2"/>
        <v>n.a.</v>
      </c>
      <c r="L38" s="119">
        <f t="shared" si="5"/>
        <v>0</v>
      </c>
      <c r="M38" s="119" t="str">
        <f t="shared" si="6"/>
        <v>n.a.</v>
      </c>
      <c r="N38" s="296" t="str">
        <f t="shared" si="7"/>
        <v>no</v>
      </c>
      <c r="O38" s="296" t="str">
        <f t="shared" si="8"/>
        <v>si</v>
      </c>
      <c r="P38" s="296"/>
      <c r="Q38" s="297" t="e">
        <f t="shared" si="9"/>
        <v>#VALUE!</v>
      </c>
      <c r="R38" s="297" t="e">
        <f t="shared" si="10"/>
        <v>#DIV/0!</v>
      </c>
      <c r="S38" s="303"/>
      <c r="T38" s="303">
        <f t="shared" si="11"/>
        <v>-100000000</v>
      </c>
      <c r="U38" s="303">
        <f t="shared" si="12"/>
        <v>0</v>
      </c>
      <c r="V38" s="198"/>
      <c r="W38" s="198"/>
    </row>
    <row r="39" spans="1:23" ht="16.5">
      <c r="B39" s="190" t="s">
        <v>794</v>
      </c>
      <c r="C39" s="189" t="s">
        <v>351</v>
      </c>
      <c r="D39" s="213">
        <v>2655975870</v>
      </c>
      <c r="E39" s="213">
        <v>1050925816.3599999</v>
      </c>
      <c r="F39" s="213">
        <v>225981561.87999997</v>
      </c>
      <c r="G39" s="213">
        <v>225966973.14999998</v>
      </c>
      <c r="H39" s="214"/>
      <c r="I39" s="211">
        <f t="shared" si="1"/>
        <v>21.501705413676302</v>
      </c>
      <c r="J39" s="211">
        <f t="shared" si="2"/>
        <v>99.993544283047413</v>
      </c>
      <c r="L39" s="119">
        <f t="shared" si="5"/>
        <v>21.501705413676302</v>
      </c>
      <c r="M39" s="119">
        <f t="shared" si="6"/>
        <v>99.993544283047413</v>
      </c>
      <c r="N39" s="296" t="str">
        <f t="shared" si="7"/>
        <v>si</v>
      </c>
      <c r="O39" s="296" t="str">
        <f t="shared" si="8"/>
        <v>si</v>
      </c>
      <c r="P39" s="296"/>
      <c r="Q39" s="297">
        <f t="shared" si="9"/>
        <v>0</v>
      </c>
      <c r="R39" s="297">
        <f t="shared" si="10"/>
        <v>0</v>
      </c>
      <c r="S39" s="303"/>
      <c r="T39" s="303">
        <f t="shared" si="11"/>
        <v>-824944254.4799999</v>
      </c>
      <c r="U39" s="303">
        <f t="shared" si="12"/>
        <v>-14588.729999989271</v>
      </c>
      <c r="V39" s="198"/>
      <c r="W39" s="198"/>
    </row>
    <row r="40" spans="1:23" ht="16.5">
      <c r="B40" s="190" t="s">
        <v>793</v>
      </c>
      <c r="C40" s="189" t="s">
        <v>349</v>
      </c>
      <c r="D40" s="213">
        <v>801778000</v>
      </c>
      <c r="E40" s="213">
        <v>800003423.93000007</v>
      </c>
      <c r="F40" s="213">
        <v>481923814.76999998</v>
      </c>
      <c r="G40" s="213">
        <v>481919743.12999994</v>
      </c>
      <c r="H40" s="214"/>
      <c r="I40" s="211">
        <f t="shared" ref="I40:I71" si="18">IF(G40=0,"n.a.",IF(E40=0,"n.a.",(G40/E40)*100))</f>
        <v>60.239710070561856</v>
      </c>
      <c r="J40" s="211">
        <f t="shared" ref="J40:J71" si="19">IF(G40=0,"n.a.",IF(F40=0,"n.a.",(G40/F40)*100))</f>
        <v>99.999155127869741</v>
      </c>
      <c r="L40" s="119">
        <f t="shared" si="5"/>
        <v>60.239710070561856</v>
      </c>
      <c r="M40" s="119">
        <f t="shared" si="6"/>
        <v>99.999155127869741</v>
      </c>
      <c r="N40" s="296" t="str">
        <f t="shared" si="7"/>
        <v>si</v>
      </c>
      <c r="O40" s="296" t="str">
        <f t="shared" si="8"/>
        <v>si</v>
      </c>
      <c r="P40" s="296"/>
      <c r="Q40" s="297">
        <f t="shared" si="9"/>
        <v>0</v>
      </c>
      <c r="R40" s="297">
        <f t="shared" si="10"/>
        <v>0</v>
      </c>
      <c r="S40" s="303"/>
      <c r="T40" s="303">
        <f t="shared" si="11"/>
        <v>-318079609.16000009</v>
      </c>
      <c r="U40" s="303">
        <f t="shared" si="12"/>
        <v>-4071.6400000452995</v>
      </c>
      <c r="V40" s="198"/>
      <c r="W40" s="198"/>
    </row>
    <row r="41" spans="1:23" ht="16.5">
      <c r="B41" s="190" t="s">
        <v>782</v>
      </c>
      <c r="C41" s="189" t="s">
        <v>184</v>
      </c>
      <c r="D41" s="213">
        <v>59095294815</v>
      </c>
      <c r="E41" s="213">
        <v>51470134535.669998</v>
      </c>
      <c r="F41" s="213">
        <v>39935687961.669998</v>
      </c>
      <c r="G41" s="213">
        <v>39935126096.669998</v>
      </c>
      <c r="H41" s="214"/>
      <c r="I41" s="211">
        <f t="shared" si="18"/>
        <v>77.588928913706312</v>
      </c>
      <c r="J41" s="211">
        <f t="shared" si="19"/>
        <v>99.998593075445356</v>
      </c>
      <c r="L41" s="119">
        <f t="shared" si="5"/>
        <v>77.588928913706312</v>
      </c>
      <c r="M41" s="119">
        <f t="shared" si="6"/>
        <v>99.998593075445356</v>
      </c>
      <c r="N41" s="296" t="str">
        <f t="shared" si="7"/>
        <v>si</v>
      </c>
      <c r="O41" s="296" t="str">
        <f t="shared" si="8"/>
        <v>si</v>
      </c>
      <c r="P41" s="296"/>
      <c r="Q41" s="297">
        <f t="shared" si="9"/>
        <v>0</v>
      </c>
      <c r="R41" s="297">
        <f t="shared" si="10"/>
        <v>0</v>
      </c>
      <c r="S41" s="303"/>
      <c r="T41" s="303">
        <f t="shared" si="11"/>
        <v>-11534446574</v>
      </c>
      <c r="U41" s="303">
        <f t="shared" si="12"/>
        <v>-561865</v>
      </c>
      <c r="V41" s="198"/>
      <c r="W41" s="198"/>
    </row>
    <row r="42" spans="1:23">
      <c r="B42" s="190" t="s">
        <v>792</v>
      </c>
      <c r="C42" s="189" t="s">
        <v>791</v>
      </c>
      <c r="D42" s="213">
        <v>398186640</v>
      </c>
      <c r="E42" s="213">
        <v>398186640</v>
      </c>
      <c r="F42" s="213">
        <v>397620533.35000002</v>
      </c>
      <c r="G42" s="213">
        <v>397620533.35000002</v>
      </c>
      <c r="H42" s="214"/>
      <c r="I42" s="211">
        <f t="shared" si="18"/>
        <v>99.857828818666547</v>
      </c>
      <c r="J42" s="211">
        <f t="shared" si="19"/>
        <v>100</v>
      </c>
      <c r="L42" s="119">
        <f t="shared" si="5"/>
        <v>99.857828818666547</v>
      </c>
      <c r="M42" s="119">
        <f t="shared" si="6"/>
        <v>100</v>
      </c>
      <c r="N42" s="296" t="str">
        <f t="shared" si="7"/>
        <v>si</v>
      </c>
      <c r="O42" s="296" t="str">
        <f t="shared" si="8"/>
        <v>si</v>
      </c>
      <c r="P42" s="296"/>
      <c r="Q42" s="297">
        <f t="shared" si="9"/>
        <v>0</v>
      </c>
      <c r="R42" s="297">
        <f t="shared" si="10"/>
        <v>0</v>
      </c>
      <c r="S42" s="303"/>
      <c r="T42" s="303">
        <f t="shared" si="11"/>
        <v>-566106.64999997616</v>
      </c>
      <c r="U42" s="303">
        <f t="shared" si="12"/>
        <v>0</v>
      </c>
      <c r="V42" s="198"/>
      <c r="W42" s="198"/>
    </row>
    <row r="43" spans="1:23" ht="16.5">
      <c r="B43" s="190" t="s">
        <v>790</v>
      </c>
      <c r="C43" s="189" t="s">
        <v>789</v>
      </c>
      <c r="D43" s="213">
        <v>1013778213</v>
      </c>
      <c r="E43" s="213">
        <v>732087917</v>
      </c>
      <c r="F43" s="213">
        <v>326476000</v>
      </c>
      <c r="G43" s="213">
        <v>326476000</v>
      </c>
      <c r="H43" s="214"/>
      <c r="I43" s="211">
        <f t="shared" si="18"/>
        <v>44.595190334223204</v>
      </c>
      <c r="J43" s="211">
        <f t="shared" si="19"/>
        <v>100</v>
      </c>
      <c r="L43" s="119">
        <f t="shared" si="5"/>
        <v>44.595190334223204</v>
      </c>
      <c r="M43" s="119">
        <f t="shared" si="6"/>
        <v>100</v>
      </c>
      <c r="N43" s="296" t="str">
        <f t="shared" si="7"/>
        <v>si</v>
      </c>
      <c r="O43" s="296" t="str">
        <f t="shared" si="8"/>
        <v>si</v>
      </c>
      <c r="P43" s="296"/>
      <c r="Q43" s="297">
        <f t="shared" si="9"/>
        <v>0</v>
      </c>
      <c r="R43" s="297">
        <f t="shared" si="10"/>
        <v>0</v>
      </c>
      <c r="S43" s="303"/>
      <c r="T43" s="303">
        <f t="shared" si="11"/>
        <v>-405611917</v>
      </c>
      <c r="U43" s="303">
        <f t="shared" si="12"/>
        <v>0</v>
      </c>
      <c r="V43" s="198"/>
      <c r="W43" s="198"/>
    </row>
    <row r="44" spans="1:23" ht="16.5">
      <c r="B44" s="190" t="s">
        <v>788</v>
      </c>
      <c r="C44" s="189" t="s">
        <v>79</v>
      </c>
      <c r="D44" s="213">
        <v>2513935037</v>
      </c>
      <c r="E44" s="213">
        <v>2521070068.7299995</v>
      </c>
      <c r="F44" s="213">
        <v>1370624831.5900002</v>
      </c>
      <c r="G44" s="213">
        <v>1370624831.5900002</v>
      </c>
      <c r="H44" s="214"/>
      <c r="I44" s="211">
        <f t="shared" si="18"/>
        <v>54.366788475675278</v>
      </c>
      <c r="J44" s="211">
        <f t="shared" si="19"/>
        <v>100</v>
      </c>
      <c r="L44" s="119">
        <f t="shared" si="5"/>
        <v>54.366788475675278</v>
      </c>
      <c r="M44" s="119">
        <f t="shared" si="6"/>
        <v>100</v>
      </c>
      <c r="N44" s="296" t="str">
        <f t="shared" si="7"/>
        <v>si</v>
      </c>
      <c r="O44" s="296" t="str">
        <f t="shared" si="8"/>
        <v>si</v>
      </c>
      <c r="P44" s="296"/>
      <c r="Q44" s="297">
        <f t="shared" si="9"/>
        <v>0</v>
      </c>
      <c r="R44" s="297">
        <f t="shared" si="10"/>
        <v>0</v>
      </c>
      <c r="S44" s="303"/>
      <c r="T44" s="303">
        <f t="shared" si="11"/>
        <v>-1150445237.1399994</v>
      </c>
      <c r="U44" s="303">
        <f t="shared" si="12"/>
        <v>0</v>
      </c>
      <c r="V44" s="198"/>
      <c r="W44" s="198"/>
    </row>
    <row r="45" spans="1:23" ht="16.5">
      <c r="B45" s="190" t="s">
        <v>787</v>
      </c>
      <c r="C45" s="189" t="s">
        <v>233</v>
      </c>
      <c r="D45" s="213">
        <v>702787663</v>
      </c>
      <c r="E45" s="213">
        <v>525968827.08999997</v>
      </c>
      <c r="F45" s="213">
        <v>396920409.08999997</v>
      </c>
      <c r="G45" s="213">
        <v>396920409.08999997</v>
      </c>
      <c r="H45" s="214"/>
      <c r="I45" s="211">
        <f t="shared" si="18"/>
        <v>75.464626161596044</v>
      </c>
      <c r="J45" s="211">
        <f t="shared" si="19"/>
        <v>100</v>
      </c>
      <c r="L45" s="119">
        <f t="shared" si="5"/>
        <v>75.464626161596044</v>
      </c>
      <c r="M45" s="119">
        <f t="shared" si="6"/>
        <v>100</v>
      </c>
      <c r="N45" s="296" t="str">
        <f t="shared" si="7"/>
        <v>si</v>
      </c>
      <c r="O45" s="296" t="str">
        <f t="shared" si="8"/>
        <v>si</v>
      </c>
      <c r="P45" s="296"/>
      <c r="Q45" s="297">
        <f t="shared" si="9"/>
        <v>0</v>
      </c>
      <c r="R45" s="297">
        <f t="shared" si="10"/>
        <v>0</v>
      </c>
      <c r="S45" s="303"/>
      <c r="T45" s="303">
        <f t="shared" si="11"/>
        <v>-129048418</v>
      </c>
      <c r="U45" s="303">
        <f t="shared" si="12"/>
        <v>0</v>
      </c>
      <c r="V45" s="198"/>
      <c r="W45" s="198"/>
    </row>
    <row r="46" spans="1:23" ht="24.75">
      <c r="B46" s="190" t="s">
        <v>786</v>
      </c>
      <c r="C46" s="189" t="s">
        <v>785</v>
      </c>
      <c r="D46" s="213">
        <v>2146515387</v>
      </c>
      <c r="E46" s="213">
        <v>2109915387</v>
      </c>
      <c r="F46" s="213">
        <v>1680104521.6300001</v>
      </c>
      <c r="G46" s="213">
        <v>1680104521.6300001</v>
      </c>
      <c r="H46" s="214"/>
      <c r="I46" s="211">
        <f t="shared" si="18"/>
        <v>79.628999910696436</v>
      </c>
      <c r="J46" s="211">
        <f t="shared" si="19"/>
        <v>100</v>
      </c>
      <c r="L46" s="119">
        <f t="shared" si="5"/>
        <v>79.628999910696436</v>
      </c>
      <c r="M46" s="119">
        <f t="shared" si="6"/>
        <v>100</v>
      </c>
      <c r="N46" s="296" t="str">
        <f t="shared" si="7"/>
        <v>si</v>
      </c>
      <c r="O46" s="296" t="str">
        <f t="shared" si="8"/>
        <v>si</v>
      </c>
      <c r="P46" s="296"/>
      <c r="Q46" s="297">
        <f t="shared" si="9"/>
        <v>0</v>
      </c>
      <c r="R46" s="297">
        <f t="shared" si="10"/>
        <v>0</v>
      </c>
      <c r="S46" s="303"/>
      <c r="T46" s="303">
        <f t="shared" si="11"/>
        <v>-429810865.36999989</v>
      </c>
      <c r="U46" s="303">
        <f t="shared" si="12"/>
        <v>0</v>
      </c>
      <c r="V46" s="198"/>
      <c r="W46" s="198"/>
    </row>
    <row r="47" spans="1:23" s="205" customFormat="1" ht="14.25">
      <c r="A47" s="193"/>
      <c r="B47" s="217">
        <v>4</v>
      </c>
      <c r="C47" s="216" t="s">
        <v>784</v>
      </c>
      <c r="D47" s="215">
        <f t="shared" ref="D47:G47" si="20">D48+D49</f>
        <v>66972708.899999999</v>
      </c>
      <c r="E47" s="215">
        <f t="shared" si="20"/>
        <v>960968885.79999995</v>
      </c>
      <c r="F47" s="215">
        <f t="shared" si="20"/>
        <v>488860762.75</v>
      </c>
      <c r="G47" s="215">
        <f t="shared" si="20"/>
        <v>488860762.75</v>
      </c>
      <c r="H47" s="212"/>
      <c r="I47" s="211">
        <f t="shared" si="18"/>
        <v>50.87165359605028</v>
      </c>
      <c r="J47" s="211">
        <f t="shared" si="19"/>
        <v>100</v>
      </c>
      <c r="K47" s="194"/>
      <c r="L47" s="119">
        <f t="shared" si="5"/>
        <v>50.87165359605028</v>
      </c>
      <c r="M47" s="119">
        <f t="shared" si="6"/>
        <v>100</v>
      </c>
      <c r="N47" s="296" t="str">
        <f t="shared" si="7"/>
        <v>si</v>
      </c>
      <c r="O47" s="296" t="str">
        <f t="shared" si="8"/>
        <v>si</v>
      </c>
      <c r="P47" s="296"/>
      <c r="Q47" s="297">
        <f t="shared" si="9"/>
        <v>0</v>
      </c>
      <c r="R47" s="297">
        <f t="shared" si="10"/>
        <v>0</v>
      </c>
      <c r="S47" s="303"/>
      <c r="T47" s="303">
        <f t="shared" si="11"/>
        <v>-472108123.04999995</v>
      </c>
      <c r="U47" s="303">
        <f t="shared" si="12"/>
        <v>0</v>
      </c>
      <c r="V47" s="198"/>
      <c r="W47" s="198"/>
    </row>
    <row r="48" spans="1:23">
      <c r="B48" s="190" t="s">
        <v>783</v>
      </c>
      <c r="C48" s="189" t="s">
        <v>76</v>
      </c>
      <c r="D48" s="213">
        <v>66972708.899999999</v>
      </c>
      <c r="E48" s="213">
        <v>35807503.799999997</v>
      </c>
      <c r="F48" s="213">
        <v>26280762.75</v>
      </c>
      <c r="G48" s="213">
        <v>26280762.75</v>
      </c>
      <c r="H48" s="214"/>
      <c r="I48" s="211">
        <f t="shared" si="18"/>
        <v>73.394568068160069</v>
      </c>
      <c r="J48" s="211">
        <f t="shared" si="19"/>
        <v>100</v>
      </c>
      <c r="L48" s="119">
        <f t="shared" si="5"/>
        <v>73.394568068160069</v>
      </c>
      <c r="M48" s="119">
        <f t="shared" si="6"/>
        <v>100</v>
      </c>
      <c r="N48" s="296" t="str">
        <f t="shared" si="7"/>
        <v>si</v>
      </c>
      <c r="O48" s="296" t="str">
        <f t="shared" si="8"/>
        <v>si</v>
      </c>
      <c r="P48" s="296"/>
      <c r="Q48" s="297">
        <f t="shared" si="9"/>
        <v>0</v>
      </c>
      <c r="R48" s="297">
        <f t="shared" si="10"/>
        <v>0</v>
      </c>
      <c r="S48" s="303"/>
      <c r="T48" s="303">
        <f t="shared" si="11"/>
        <v>-9526741.049999997</v>
      </c>
      <c r="U48" s="303">
        <f t="shared" si="12"/>
        <v>0</v>
      </c>
      <c r="V48" s="198"/>
      <c r="W48" s="198"/>
    </row>
    <row r="49" spans="1:23" ht="16.5">
      <c r="B49" s="190" t="s">
        <v>782</v>
      </c>
      <c r="C49" s="189" t="s">
        <v>184</v>
      </c>
      <c r="D49" s="213">
        <v>0</v>
      </c>
      <c r="E49" s="213">
        <v>925161382</v>
      </c>
      <c r="F49" s="213">
        <v>462580000</v>
      </c>
      <c r="G49" s="213">
        <v>462580000</v>
      </c>
      <c r="H49" s="214"/>
      <c r="I49" s="211">
        <f t="shared" si="18"/>
        <v>49.99992531032818</v>
      </c>
      <c r="J49" s="211">
        <f t="shared" si="19"/>
        <v>100</v>
      </c>
      <c r="L49" s="119">
        <f t="shared" si="5"/>
        <v>49.99992531032818</v>
      </c>
      <c r="M49" s="119">
        <f t="shared" si="6"/>
        <v>100</v>
      </c>
      <c r="N49" s="296" t="str">
        <f t="shared" si="7"/>
        <v>si</v>
      </c>
      <c r="O49" s="296" t="str">
        <f t="shared" si="8"/>
        <v>si</v>
      </c>
      <c r="P49" s="296"/>
      <c r="Q49" s="297">
        <f t="shared" si="9"/>
        <v>0</v>
      </c>
      <c r="R49" s="297">
        <f t="shared" si="10"/>
        <v>0</v>
      </c>
      <c r="S49" s="303"/>
      <c r="T49" s="303">
        <f t="shared" si="11"/>
        <v>-462581382</v>
      </c>
      <c r="U49" s="303">
        <f t="shared" si="12"/>
        <v>0</v>
      </c>
      <c r="V49" s="198"/>
      <c r="W49" s="198"/>
    </row>
    <row r="50" spans="1:23" s="205" customFormat="1" ht="14.25">
      <c r="A50" s="193"/>
      <c r="B50" s="210" t="s">
        <v>183</v>
      </c>
      <c r="C50" s="209"/>
      <c r="D50" s="208">
        <f t="shared" ref="D50:G50" si="21">D51+D52</f>
        <v>409260994.59900004</v>
      </c>
      <c r="E50" s="208">
        <f t="shared" si="21"/>
        <v>317163331.93258989</v>
      </c>
      <c r="F50" s="208">
        <f t="shared" si="21"/>
        <v>229258054.98321462</v>
      </c>
      <c r="G50" s="208">
        <f t="shared" si="21"/>
        <v>229258054.98321462</v>
      </c>
      <c r="H50" s="207"/>
      <c r="I50" s="206">
        <f t="shared" si="18"/>
        <v>72.283909235743963</v>
      </c>
      <c r="J50" s="206">
        <f t="shared" si="19"/>
        <v>100</v>
      </c>
      <c r="K50" s="194"/>
      <c r="L50" s="119">
        <f t="shared" si="5"/>
        <v>72.283909235743963</v>
      </c>
      <c r="M50" s="119">
        <f t="shared" si="6"/>
        <v>100</v>
      </c>
      <c r="N50" s="296" t="str">
        <f t="shared" si="7"/>
        <v>si</v>
      </c>
      <c r="O50" s="296" t="str">
        <f t="shared" si="8"/>
        <v>si</v>
      </c>
      <c r="P50" s="296"/>
      <c r="Q50" s="297">
        <f t="shared" si="9"/>
        <v>0</v>
      </c>
      <c r="R50" s="297">
        <f t="shared" si="10"/>
        <v>0</v>
      </c>
      <c r="S50" s="303"/>
      <c r="T50" s="303">
        <f t="shared" si="11"/>
        <v>-87905276.949375272</v>
      </c>
      <c r="U50" s="303">
        <f t="shared" si="12"/>
        <v>0</v>
      </c>
      <c r="V50" s="198"/>
      <c r="W50" s="198"/>
    </row>
    <row r="51" spans="1:23">
      <c r="B51" s="190" t="s">
        <v>781</v>
      </c>
      <c r="C51" s="189" t="s">
        <v>82</v>
      </c>
      <c r="D51" s="213">
        <v>249296611.59900004</v>
      </c>
      <c r="E51" s="213">
        <v>177884988.93258992</v>
      </c>
      <c r="F51" s="213">
        <v>112919011.2832146</v>
      </c>
      <c r="G51" s="213">
        <v>112919011.2832146</v>
      </c>
      <c r="H51" s="214"/>
      <c r="I51" s="211">
        <f t="shared" si="18"/>
        <v>63.478662230462632</v>
      </c>
      <c r="J51" s="211">
        <f t="shared" si="19"/>
        <v>100</v>
      </c>
      <c r="L51" s="119">
        <f t="shared" si="5"/>
        <v>63.478662230462632</v>
      </c>
      <c r="M51" s="119">
        <f t="shared" si="6"/>
        <v>100</v>
      </c>
      <c r="N51" s="296" t="str">
        <f t="shared" si="7"/>
        <v>si</v>
      </c>
      <c r="O51" s="296" t="str">
        <f t="shared" si="8"/>
        <v>si</v>
      </c>
      <c r="P51" s="296"/>
      <c r="Q51" s="297">
        <f t="shared" si="9"/>
        <v>0</v>
      </c>
      <c r="R51" s="297">
        <f t="shared" si="10"/>
        <v>0</v>
      </c>
      <c r="S51" s="303"/>
      <c r="T51" s="303">
        <f t="shared" si="11"/>
        <v>-64965977.649375319</v>
      </c>
      <c r="U51" s="303">
        <f t="shared" si="12"/>
        <v>0</v>
      </c>
      <c r="V51" s="198"/>
      <c r="W51" s="198"/>
    </row>
    <row r="52" spans="1:23">
      <c r="B52" s="190" t="s">
        <v>780</v>
      </c>
      <c r="C52" s="189" t="s">
        <v>176</v>
      </c>
      <c r="D52" s="213">
        <v>159964383</v>
      </c>
      <c r="E52" s="213">
        <v>139278343</v>
      </c>
      <c r="F52" s="213">
        <v>116339043.7</v>
      </c>
      <c r="G52" s="213">
        <v>116339043.7</v>
      </c>
      <c r="H52" s="214"/>
      <c r="I52" s="211">
        <f t="shared" si="18"/>
        <v>83.529887844802985</v>
      </c>
      <c r="J52" s="211">
        <f t="shared" si="19"/>
        <v>100</v>
      </c>
      <c r="L52" s="119">
        <f t="shared" si="5"/>
        <v>83.529887844802985</v>
      </c>
      <c r="M52" s="119">
        <f t="shared" si="6"/>
        <v>100</v>
      </c>
      <c r="N52" s="296" t="str">
        <f t="shared" si="7"/>
        <v>si</v>
      </c>
      <c r="O52" s="296" t="str">
        <f t="shared" si="8"/>
        <v>si</v>
      </c>
      <c r="P52" s="296"/>
      <c r="Q52" s="297">
        <f t="shared" si="9"/>
        <v>0</v>
      </c>
      <c r="R52" s="297">
        <f t="shared" si="10"/>
        <v>0</v>
      </c>
      <c r="S52" s="303"/>
      <c r="T52" s="303">
        <f t="shared" si="11"/>
        <v>-22939299.299999997</v>
      </c>
      <c r="U52" s="303">
        <f t="shared" si="12"/>
        <v>0</v>
      </c>
      <c r="V52" s="198"/>
      <c r="W52" s="198"/>
    </row>
    <row r="53" spans="1:23" s="205" customFormat="1" ht="14.25">
      <c r="A53" s="193"/>
      <c r="B53" s="210" t="s">
        <v>224</v>
      </c>
      <c r="C53" s="209"/>
      <c r="D53" s="208">
        <f t="shared" ref="D53:G53" si="22">D54+D55+D56</f>
        <v>541379284.71444011</v>
      </c>
      <c r="E53" s="208">
        <f t="shared" si="22"/>
        <v>612651261.30732942</v>
      </c>
      <c r="F53" s="208">
        <f t="shared" si="22"/>
        <v>497833935.86788261</v>
      </c>
      <c r="G53" s="208">
        <f t="shared" si="22"/>
        <v>480622124.06028843</v>
      </c>
      <c r="H53" s="207"/>
      <c r="I53" s="206">
        <f t="shared" si="18"/>
        <v>78.449544531205973</v>
      </c>
      <c r="J53" s="206">
        <f t="shared" si="19"/>
        <v>96.542659998140039</v>
      </c>
      <c r="K53" s="194"/>
      <c r="L53" s="119">
        <f t="shared" si="5"/>
        <v>78.449544531205973</v>
      </c>
      <c r="M53" s="119">
        <f t="shared" si="6"/>
        <v>96.542659998140039</v>
      </c>
      <c r="N53" s="296" t="str">
        <f t="shared" si="7"/>
        <v>si</v>
      </c>
      <c r="O53" s="296" t="str">
        <f t="shared" si="8"/>
        <v>si</v>
      </c>
      <c r="P53" s="296"/>
      <c r="Q53" s="297">
        <f t="shared" si="9"/>
        <v>0</v>
      </c>
      <c r="R53" s="297">
        <f t="shared" si="10"/>
        <v>0</v>
      </c>
      <c r="S53" s="303"/>
      <c r="T53" s="303">
        <f t="shared" si="11"/>
        <v>-114817325.43944681</v>
      </c>
      <c r="U53" s="303">
        <f t="shared" si="12"/>
        <v>-17211811.80759418</v>
      </c>
      <c r="V53" s="198"/>
      <c r="W53" s="198"/>
    </row>
    <row r="54" spans="1:23">
      <c r="B54" s="190" t="s">
        <v>779</v>
      </c>
      <c r="C54" s="189" t="s">
        <v>99</v>
      </c>
      <c r="D54" s="213">
        <v>299455723.18872195</v>
      </c>
      <c r="E54" s="213">
        <v>373347390.90765327</v>
      </c>
      <c r="F54" s="213">
        <v>272730590.27588433</v>
      </c>
      <c r="G54" s="213">
        <v>262094028.08676174</v>
      </c>
      <c r="H54" s="214"/>
      <c r="I54" s="211">
        <f t="shared" si="18"/>
        <v>70.201114155258736</v>
      </c>
      <c r="J54" s="211">
        <f t="shared" si="19"/>
        <v>96.099974638575375</v>
      </c>
      <c r="L54" s="119">
        <f t="shared" si="5"/>
        <v>70.201114155258736</v>
      </c>
      <c r="M54" s="119">
        <f t="shared" si="6"/>
        <v>96.099974638575375</v>
      </c>
      <c r="N54" s="296" t="str">
        <f t="shared" si="7"/>
        <v>si</v>
      </c>
      <c r="O54" s="296" t="str">
        <f t="shared" si="8"/>
        <v>si</v>
      </c>
      <c r="P54" s="296"/>
      <c r="Q54" s="297">
        <f t="shared" si="9"/>
        <v>0</v>
      </c>
      <c r="R54" s="297">
        <f t="shared" si="10"/>
        <v>0</v>
      </c>
      <c r="S54" s="303"/>
      <c r="T54" s="303">
        <f t="shared" si="11"/>
        <v>-100616800.63176894</v>
      </c>
      <c r="U54" s="303">
        <f t="shared" si="12"/>
        <v>-10636562.189122587</v>
      </c>
      <c r="V54" s="198"/>
      <c r="W54" s="198"/>
    </row>
    <row r="55" spans="1:23">
      <c r="B55" s="190" t="s">
        <v>778</v>
      </c>
      <c r="C55" s="189" t="s">
        <v>321</v>
      </c>
      <c r="D55" s="213">
        <v>35123561.525718093</v>
      </c>
      <c r="E55" s="213">
        <v>35934510.399676219</v>
      </c>
      <c r="F55" s="213">
        <v>26762057.39199828</v>
      </c>
      <c r="G55" s="213">
        <v>26400655.423526742</v>
      </c>
      <c r="H55" s="214"/>
      <c r="I55" s="211">
        <f t="shared" si="18"/>
        <v>73.468805139932059</v>
      </c>
      <c r="J55" s="211">
        <f t="shared" si="19"/>
        <v>98.649573300072234</v>
      </c>
      <c r="L55" s="119">
        <f t="shared" si="5"/>
        <v>73.468805139932059</v>
      </c>
      <c r="M55" s="119">
        <f t="shared" si="6"/>
        <v>98.649573300072234</v>
      </c>
      <c r="N55" s="296" t="str">
        <f t="shared" si="7"/>
        <v>si</v>
      </c>
      <c r="O55" s="296" t="str">
        <f t="shared" si="8"/>
        <v>si</v>
      </c>
      <c r="P55" s="296"/>
      <c r="Q55" s="297">
        <f t="shared" si="9"/>
        <v>0</v>
      </c>
      <c r="R55" s="297">
        <f t="shared" si="10"/>
        <v>0</v>
      </c>
      <c r="S55" s="303"/>
      <c r="T55" s="303">
        <f t="shared" si="11"/>
        <v>-9172453.0076779388</v>
      </c>
      <c r="U55" s="303">
        <f t="shared" si="12"/>
        <v>-361401.96847153828</v>
      </c>
      <c r="V55" s="198"/>
      <c r="W55" s="198"/>
    </row>
    <row r="56" spans="1:23" ht="21" customHeight="1">
      <c r="B56" s="190" t="s">
        <v>777</v>
      </c>
      <c r="C56" s="189" t="s">
        <v>776</v>
      </c>
      <c r="D56" s="213">
        <v>206800000</v>
      </c>
      <c r="E56" s="213">
        <v>203369359.99999997</v>
      </c>
      <c r="F56" s="213">
        <v>198341288.19999999</v>
      </c>
      <c r="G56" s="213">
        <v>192127440.54999995</v>
      </c>
      <c r="H56" s="214"/>
      <c r="I56" s="211">
        <f t="shared" si="18"/>
        <v>94.472166579075619</v>
      </c>
      <c r="J56" s="211">
        <f t="shared" si="19"/>
        <v>96.867093227843597</v>
      </c>
      <c r="L56" s="119">
        <f t="shared" si="5"/>
        <v>94.472166579075619</v>
      </c>
      <c r="M56" s="119">
        <f t="shared" si="6"/>
        <v>96.867093227843597</v>
      </c>
      <c r="N56" s="296" t="str">
        <f t="shared" si="7"/>
        <v>si</v>
      </c>
      <c r="O56" s="296" t="str">
        <f t="shared" si="8"/>
        <v>si</v>
      </c>
      <c r="P56" s="296"/>
      <c r="Q56" s="297">
        <f t="shared" si="9"/>
        <v>0</v>
      </c>
      <c r="R56" s="297">
        <f t="shared" si="10"/>
        <v>0</v>
      </c>
      <c r="S56" s="303"/>
      <c r="T56" s="303">
        <f t="shared" si="11"/>
        <v>-5028071.7999999821</v>
      </c>
      <c r="U56" s="303">
        <f t="shared" si="12"/>
        <v>-6213847.6500000358</v>
      </c>
      <c r="V56" s="198"/>
      <c r="W56" s="198"/>
    </row>
    <row r="57" spans="1:23" s="205" customFormat="1" ht="14.25">
      <c r="A57" s="193"/>
      <c r="B57" s="210" t="s">
        <v>317</v>
      </c>
      <c r="C57" s="209"/>
      <c r="D57" s="208">
        <f t="shared" ref="D57:G57" si="23">D58</f>
        <v>842165.8</v>
      </c>
      <c r="E57" s="208">
        <f t="shared" si="23"/>
        <v>340936.8</v>
      </c>
      <c r="F57" s="208">
        <f t="shared" si="23"/>
        <v>287362.72850000003</v>
      </c>
      <c r="G57" s="208">
        <f t="shared" si="23"/>
        <v>282188.72850000003</v>
      </c>
      <c r="H57" s="207"/>
      <c r="I57" s="206">
        <f t="shared" si="18"/>
        <v>82.768632925515831</v>
      </c>
      <c r="J57" s="206">
        <f t="shared" si="19"/>
        <v>98.199488142735945</v>
      </c>
      <c r="K57" s="194"/>
      <c r="L57" s="119">
        <f t="shared" si="5"/>
        <v>82.768632925515831</v>
      </c>
      <c r="M57" s="119">
        <f t="shared" si="6"/>
        <v>98.199488142735945</v>
      </c>
      <c r="N57" s="296" t="str">
        <f t="shared" si="7"/>
        <v>si</v>
      </c>
      <c r="O57" s="296" t="str">
        <f t="shared" si="8"/>
        <v>si</v>
      </c>
      <c r="P57" s="296"/>
      <c r="Q57" s="297">
        <f t="shared" si="9"/>
        <v>0</v>
      </c>
      <c r="R57" s="297">
        <f t="shared" si="10"/>
        <v>0</v>
      </c>
      <c r="S57" s="303"/>
      <c r="T57" s="303">
        <f t="shared" si="11"/>
        <v>-53574.071499999962</v>
      </c>
      <c r="U57" s="303">
        <f t="shared" si="12"/>
        <v>-5174</v>
      </c>
      <c r="V57" s="198"/>
      <c r="W57" s="198"/>
    </row>
    <row r="58" spans="1:23">
      <c r="B58" s="190" t="s">
        <v>775</v>
      </c>
      <c r="C58" s="189" t="s">
        <v>316</v>
      </c>
      <c r="D58" s="213">
        <v>842165.8</v>
      </c>
      <c r="E58" s="213">
        <v>340936.8</v>
      </c>
      <c r="F58" s="213">
        <v>287362.72850000003</v>
      </c>
      <c r="G58" s="213">
        <v>282188.72850000003</v>
      </c>
      <c r="H58" s="214"/>
      <c r="I58" s="211">
        <f t="shared" si="18"/>
        <v>82.768632925515831</v>
      </c>
      <c r="J58" s="211">
        <f t="shared" si="19"/>
        <v>98.199488142735945</v>
      </c>
      <c r="L58" s="119">
        <f t="shared" si="5"/>
        <v>82.768632925515831</v>
      </c>
      <c r="M58" s="119">
        <f t="shared" si="6"/>
        <v>98.199488142735945</v>
      </c>
      <c r="N58" s="296" t="str">
        <f t="shared" si="7"/>
        <v>si</v>
      </c>
      <c r="O58" s="296" t="str">
        <f t="shared" si="8"/>
        <v>si</v>
      </c>
      <c r="P58" s="296"/>
      <c r="Q58" s="297">
        <f t="shared" si="9"/>
        <v>0</v>
      </c>
      <c r="R58" s="297">
        <f t="shared" si="10"/>
        <v>0</v>
      </c>
      <c r="S58" s="303"/>
      <c r="T58" s="303">
        <f t="shared" si="11"/>
        <v>-53574.071499999962</v>
      </c>
      <c r="U58" s="303">
        <f t="shared" si="12"/>
        <v>-5174</v>
      </c>
      <c r="V58" s="198"/>
      <c r="W58" s="198"/>
    </row>
    <row r="59" spans="1:23" s="205" customFormat="1" ht="14.25">
      <c r="A59" s="193"/>
      <c r="B59" s="210" t="s">
        <v>223</v>
      </c>
      <c r="C59" s="209"/>
      <c r="D59" s="208">
        <f t="shared" ref="D59:G59" si="24">D60</f>
        <v>346545613</v>
      </c>
      <c r="E59" s="208">
        <f t="shared" si="24"/>
        <v>347157087.62000006</v>
      </c>
      <c r="F59" s="208">
        <f t="shared" si="24"/>
        <v>285164244.71000004</v>
      </c>
      <c r="G59" s="208">
        <f t="shared" si="24"/>
        <v>279735745.42000002</v>
      </c>
      <c r="H59" s="207"/>
      <c r="I59" s="206">
        <f t="shared" si="18"/>
        <v>80.579010308497629</v>
      </c>
      <c r="J59" s="206">
        <f t="shared" si="19"/>
        <v>98.096360469202381</v>
      </c>
      <c r="K59" s="194"/>
      <c r="L59" s="119">
        <f t="shared" si="5"/>
        <v>80.579010308497629</v>
      </c>
      <c r="M59" s="119">
        <f t="shared" si="6"/>
        <v>98.096360469202381</v>
      </c>
      <c r="N59" s="296" t="str">
        <f t="shared" si="7"/>
        <v>si</v>
      </c>
      <c r="O59" s="296" t="str">
        <f t="shared" si="8"/>
        <v>si</v>
      </c>
      <c r="P59" s="296"/>
      <c r="Q59" s="297">
        <f t="shared" si="9"/>
        <v>0</v>
      </c>
      <c r="R59" s="297">
        <f t="shared" si="10"/>
        <v>0</v>
      </c>
      <c r="S59" s="303"/>
      <c r="T59" s="303">
        <f t="shared" si="11"/>
        <v>-61992842.910000026</v>
      </c>
      <c r="U59" s="303">
        <f t="shared" si="12"/>
        <v>-5428499.2900000215</v>
      </c>
      <c r="V59" s="198"/>
      <c r="W59" s="198"/>
    </row>
    <row r="60" spans="1:23">
      <c r="B60" s="217" t="s">
        <v>774</v>
      </c>
      <c r="C60" s="216" t="s">
        <v>773</v>
      </c>
      <c r="D60" s="213">
        <v>346545613</v>
      </c>
      <c r="E60" s="213">
        <v>347157087.62000006</v>
      </c>
      <c r="F60" s="213">
        <v>285164244.71000004</v>
      </c>
      <c r="G60" s="213">
        <v>279735745.42000002</v>
      </c>
      <c r="H60" s="214"/>
      <c r="I60" s="211">
        <f t="shared" si="18"/>
        <v>80.579010308497629</v>
      </c>
      <c r="J60" s="211">
        <f t="shared" si="19"/>
        <v>98.096360469202381</v>
      </c>
      <c r="L60" s="119">
        <f t="shared" si="5"/>
        <v>80.579010308497629</v>
      </c>
      <c r="M60" s="119">
        <f t="shared" si="6"/>
        <v>98.096360469202381</v>
      </c>
      <c r="N60" s="296" t="str">
        <f t="shared" si="7"/>
        <v>si</v>
      </c>
      <c r="O60" s="296" t="str">
        <f t="shared" si="8"/>
        <v>si</v>
      </c>
      <c r="P60" s="296"/>
      <c r="Q60" s="297">
        <f t="shared" si="9"/>
        <v>0</v>
      </c>
      <c r="R60" s="297">
        <f t="shared" si="10"/>
        <v>0</v>
      </c>
      <c r="S60" s="303"/>
      <c r="T60" s="303">
        <f t="shared" si="11"/>
        <v>-61992842.910000026</v>
      </c>
      <c r="U60" s="303">
        <f t="shared" si="12"/>
        <v>-5428499.2900000215</v>
      </c>
      <c r="V60" s="198"/>
      <c r="W60" s="198"/>
    </row>
    <row r="61" spans="1:23" s="205" customFormat="1" ht="14.25">
      <c r="A61" s="193"/>
      <c r="B61" s="210" t="s">
        <v>772</v>
      </c>
      <c r="C61" s="209"/>
      <c r="D61" s="208">
        <f t="shared" ref="D61:G61" si="25">D62</f>
        <v>744288684</v>
      </c>
      <c r="E61" s="208">
        <f t="shared" si="25"/>
        <v>1374884972.8900001</v>
      </c>
      <c r="F61" s="208">
        <f t="shared" si="25"/>
        <v>1033913991.3899999</v>
      </c>
      <c r="G61" s="208">
        <f t="shared" si="25"/>
        <v>853187837.66000021</v>
      </c>
      <c r="H61" s="207"/>
      <c r="I61" s="206">
        <f t="shared" si="18"/>
        <v>62.055215853192749</v>
      </c>
      <c r="J61" s="206">
        <f t="shared" si="19"/>
        <v>82.520194596938339</v>
      </c>
      <c r="K61" s="194"/>
      <c r="L61" s="119">
        <f t="shared" si="5"/>
        <v>62.055215853192749</v>
      </c>
      <c r="M61" s="119">
        <f t="shared" si="6"/>
        <v>82.520194596938339</v>
      </c>
      <c r="N61" s="296" t="str">
        <f t="shared" si="7"/>
        <v>si</v>
      </c>
      <c r="O61" s="296" t="str">
        <f t="shared" si="8"/>
        <v>si</v>
      </c>
      <c r="P61" s="296"/>
      <c r="Q61" s="297">
        <f t="shared" si="9"/>
        <v>0</v>
      </c>
      <c r="R61" s="297">
        <f t="shared" si="10"/>
        <v>0</v>
      </c>
      <c r="S61" s="303"/>
      <c r="T61" s="303">
        <f t="shared" si="11"/>
        <v>-340970981.50000024</v>
      </c>
      <c r="U61" s="303">
        <f t="shared" si="12"/>
        <v>-180726153.72999966</v>
      </c>
      <c r="V61" s="198"/>
      <c r="W61" s="198"/>
    </row>
    <row r="62" spans="1:23" ht="16.5">
      <c r="B62" s="190" t="s">
        <v>771</v>
      </c>
      <c r="C62" s="189" t="s">
        <v>155</v>
      </c>
      <c r="D62" s="213">
        <v>744288684</v>
      </c>
      <c r="E62" s="213">
        <v>1374884972.8900001</v>
      </c>
      <c r="F62" s="213">
        <v>1033913991.3899999</v>
      </c>
      <c r="G62" s="213">
        <v>853187837.66000021</v>
      </c>
      <c r="H62" s="214"/>
      <c r="I62" s="211">
        <f t="shared" si="18"/>
        <v>62.055215853192749</v>
      </c>
      <c r="J62" s="211">
        <f t="shared" si="19"/>
        <v>82.520194596938339</v>
      </c>
      <c r="L62" s="119">
        <f t="shared" si="5"/>
        <v>62.055215853192749</v>
      </c>
      <c r="M62" s="119">
        <f t="shared" si="6"/>
        <v>82.520194596938339</v>
      </c>
      <c r="N62" s="296" t="str">
        <f t="shared" si="7"/>
        <v>si</v>
      </c>
      <c r="O62" s="296" t="str">
        <f t="shared" si="8"/>
        <v>si</v>
      </c>
      <c r="P62" s="296"/>
      <c r="Q62" s="297">
        <f t="shared" si="9"/>
        <v>0</v>
      </c>
      <c r="R62" s="297">
        <f t="shared" si="10"/>
        <v>0</v>
      </c>
      <c r="S62" s="303"/>
      <c r="T62" s="303">
        <f t="shared" si="11"/>
        <v>-340970981.50000024</v>
      </c>
      <c r="U62" s="303">
        <f t="shared" si="12"/>
        <v>-180726153.72999966</v>
      </c>
      <c r="V62" s="198"/>
      <c r="W62" s="198"/>
    </row>
    <row r="63" spans="1:23" s="205" customFormat="1" ht="14.25">
      <c r="A63" s="193"/>
      <c r="B63" s="210" t="s">
        <v>152</v>
      </c>
      <c r="C63" s="209"/>
      <c r="D63" s="208">
        <f t="shared" ref="D63:G63" si="26">D64+D71+D74</f>
        <v>11209400192.866541</v>
      </c>
      <c r="E63" s="208">
        <f t="shared" si="26"/>
        <v>11074059580.776539</v>
      </c>
      <c r="F63" s="208">
        <f t="shared" si="26"/>
        <v>9126171982.2374649</v>
      </c>
      <c r="G63" s="208">
        <f t="shared" si="26"/>
        <v>8990133793.3104763</v>
      </c>
      <c r="H63" s="207"/>
      <c r="I63" s="206">
        <f t="shared" si="18"/>
        <v>81.181916421295497</v>
      </c>
      <c r="J63" s="206">
        <f t="shared" si="19"/>
        <v>98.50936198450168</v>
      </c>
      <c r="K63" s="194"/>
      <c r="L63" s="119">
        <f t="shared" si="5"/>
        <v>81.181916421295497</v>
      </c>
      <c r="M63" s="119">
        <f t="shared" si="6"/>
        <v>98.50936198450168</v>
      </c>
      <c r="N63" s="296" t="str">
        <f t="shared" si="7"/>
        <v>si</v>
      </c>
      <c r="O63" s="296" t="str">
        <f t="shared" si="8"/>
        <v>si</v>
      </c>
      <c r="P63" s="296"/>
      <c r="Q63" s="297">
        <f t="shared" si="9"/>
        <v>0</v>
      </c>
      <c r="R63" s="297">
        <f t="shared" si="10"/>
        <v>0</v>
      </c>
      <c r="S63" s="303"/>
      <c r="T63" s="303">
        <f t="shared" si="11"/>
        <v>-1947887598.5390739</v>
      </c>
      <c r="U63" s="303">
        <f t="shared" si="12"/>
        <v>-136038188.9269886</v>
      </c>
      <c r="V63" s="198"/>
      <c r="W63" s="198"/>
    </row>
    <row r="64" spans="1:23">
      <c r="B64" s="217">
        <v>1</v>
      </c>
      <c r="C64" s="216" t="s">
        <v>770</v>
      </c>
      <c r="D64" s="215">
        <f t="shared" ref="D64:G64" si="27">SUM(D65:D70)</f>
        <v>3752291892.8665404</v>
      </c>
      <c r="E64" s="215">
        <f t="shared" si="27"/>
        <v>3613934652.0665402</v>
      </c>
      <c r="F64" s="215">
        <f t="shared" si="27"/>
        <v>2679834822.5274653</v>
      </c>
      <c r="G64" s="215">
        <f t="shared" si="27"/>
        <v>2543796633.6004758</v>
      </c>
      <c r="H64" s="215"/>
      <c r="I64" s="211">
        <f t="shared" si="18"/>
        <v>70.388562010822966</v>
      </c>
      <c r="J64" s="211">
        <f t="shared" si="19"/>
        <v>94.923635300824756</v>
      </c>
      <c r="L64" s="119">
        <f t="shared" si="5"/>
        <v>70.388562010822966</v>
      </c>
      <c r="M64" s="119">
        <f t="shared" si="6"/>
        <v>94.923635300824756</v>
      </c>
      <c r="N64" s="296" t="str">
        <f t="shared" si="7"/>
        <v>si</v>
      </c>
      <c r="O64" s="296" t="str">
        <f t="shared" si="8"/>
        <v>si</v>
      </c>
      <c r="P64" s="296"/>
      <c r="Q64" s="297">
        <f t="shared" si="9"/>
        <v>0</v>
      </c>
      <c r="R64" s="297">
        <f t="shared" si="10"/>
        <v>0</v>
      </c>
      <c r="S64" s="303"/>
      <c r="T64" s="303">
        <f t="shared" si="11"/>
        <v>-934099829.5390749</v>
      </c>
      <c r="U64" s="303">
        <f t="shared" si="12"/>
        <v>-136038188.92698956</v>
      </c>
      <c r="V64" s="198"/>
      <c r="W64" s="198"/>
    </row>
    <row r="65" spans="1:23">
      <c r="B65" s="190" t="s">
        <v>769</v>
      </c>
      <c r="C65" s="189" t="s">
        <v>148</v>
      </c>
      <c r="D65" s="213">
        <v>55193269.400540553</v>
      </c>
      <c r="E65" s="213">
        <v>55193269.400540553</v>
      </c>
      <c r="F65" s="213">
        <v>55193269.400540553</v>
      </c>
      <c r="G65" s="213">
        <v>55193269.400540553</v>
      </c>
      <c r="H65" s="214"/>
      <c r="I65" s="211">
        <f t="shared" si="18"/>
        <v>100</v>
      </c>
      <c r="J65" s="211">
        <f t="shared" si="19"/>
        <v>100</v>
      </c>
      <c r="L65" s="119">
        <f t="shared" si="5"/>
        <v>100</v>
      </c>
      <c r="M65" s="119">
        <f t="shared" si="6"/>
        <v>100</v>
      </c>
      <c r="N65" s="296" t="str">
        <f t="shared" si="7"/>
        <v>si</v>
      </c>
      <c r="O65" s="296" t="str">
        <f t="shared" si="8"/>
        <v>si</v>
      </c>
      <c r="P65" s="296"/>
      <c r="Q65" s="297">
        <f t="shared" si="9"/>
        <v>0</v>
      </c>
      <c r="R65" s="297">
        <f t="shared" si="10"/>
        <v>0</v>
      </c>
      <c r="S65" s="303"/>
      <c r="T65" s="303">
        <f t="shared" si="11"/>
        <v>0</v>
      </c>
      <c r="U65" s="303">
        <f t="shared" si="12"/>
        <v>0</v>
      </c>
      <c r="V65" s="198"/>
      <c r="W65" s="198"/>
    </row>
    <row r="66" spans="1:23">
      <c r="B66" s="190" t="s">
        <v>768</v>
      </c>
      <c r="C66" s="189" t="s">
        <v>143</v>
      </c>
      <c r="D66" s="213">
        <v>91371662.917000011</v>
      </c>
      <c r="E66" s="213">
        <v>91371662.917000011</v>
      </c>
      <c r="F66" s="213">
        <v>63769644.366999991</v>
      </c>
      <c r="G66" s="213">
        <v>63769644.366999991</v>
      </c>
      <c r="H66" s="214"/>
      <c r="I66" s="211">
        <f t="shared" si="18"/>
        <v>69.791489320848768</v>
      </c>
      <c r="J66" s="211">
        <f t="shared" si="19"/>
        <v>100</v>
      </c>
      <c r="L66" s="119">
        <f t="shared" si="5"/>
        <v>69.791489320848768</v>
      </c>
      <c r="M66" s="119">
        <f t="shared" si="6"/>
        <v>100</v>
      </c>
      <c r="N66" s="296" t="str">
        <f t="shared" si="7"/>
        <v>si</v>
      </c>
      <c r="O66" s="296" t="str">
        <f t="shared" si="8"/>
        <v>si</v>
      </c>
      <c r="P66" s="296"/>
      <c r="Q66" s="297">
        <f t="shared" si="9"/>
        <v>0</v>
      </c>
      <c r="R66" s="297">
        <f t="shared" si="10"/>
        <v>0</v>
      </c>
      <c r="S66" s="303"/>
      <c r="T66" s="303">
        <f t="shared" si="11"/>
        <v>-27602018.550000019</v>
      </c>
      <c r="U66" s="303">
        <f t="shared" si="12"/>
        <v>0</v>
      </c>
      <c r="V66" s="198"/>
      <c r="W66" s="198"/>
    </row>
    <row r="67" spans="1:23">
      <c r="B67" s="190" t="s">
        <v>767</v>
      </c>
      <c r="C67" s="189" t="s">
        <v>144</v>
      </c>
      <c r="D67" s="213">
        <v>102110036.31650004</v>
      </c>
      <c r="E67" s="213">
        <v>102110036.31650004</v>
      </c>
      <c r="F67" s="213">
        <v>77435021.913000003</v>
      </c>
      <c r="G67" s="213">
        <v>77435021.913000003</v>
      </c>
      <c r="H67" s="214"/>
      <c r="I67" s="211">
        <f t="shared" si="18"/>
        <v>75.834878437397265</v>
      </c>
      <c r="J67" s="211">
        <f t="shared" si="19"/>
        <v>100</v>
      </c>
      <c r="L67" s="119">
        <f t="shared" si="5"/>
        <v>75.834878437397265</v>
      </c>
      <c r="M67" s="119">
        <f t="shared" si="6"/>
        <v>100</v>
      </c>
      <c r="N67" s="296" t="str">
        <f t="shared" si="7"/>
        <v>si</v>
      </c>
      <c r="O67" s="296" t="str">
        <f t="shared" si="8"/>
        <v>si</v>
      </c>
      <c r="P67" s="296"/>
      <c r="Q67" s="297">
        <f t="shared" si="9"/>
        <v>0</v>
      </c>
      <c r="R67" s="297">
        <f t="shared" si="10"/>
        <v>0</v>
      </c>
      <c r="S67" s="303"/>
      <c r="T67" s="303">
        <f t="shared" si="11"/>
        <v>-24675014.403500035</v>
      </c>
      <c r="U67" s="303">
        <f t="shared" si="12"/>
        <v>0</v>
      </c>
      <c r="V67" s="198"/>
      <c r="W67" s="198"/>
    </row>
    <row r="68" spans="1:23">
      <c r="B68" s="190" t="s">
        <v>766</v>
      </c>
      <c r="C68" s="189" t="s">
        <v>145</v>
      </c>
      <c r="D68" s="213">
        <v>73753902.89199999</v>
      </c>
      <c r="E68" s="213">
        <v>73753902.89199999</v>
      </c>
      <c r="F68" s="213">
        <v>50965534.591000006</v>
      </c>
      <c r="G68" s="213">
        <v>50965534.591000006</v>
      </c>
      <c r="H68" s="214"/>
      <c r="I68" s="211">
        <f t="shared" si="18"/>
        <v>69.102152689641855</v>
      </c>
      <c r="J68" s="211">
        <f t="shared" si="19"/>
        <v>100</v>
      </c>
      <c r="L68" s="119">
        <f t="shared" si="5"/>
        <v>69.102152689641855</v>
      </c>
      <c r="M68" s="119">
        <f t="shared" si="6"/>
        <v>100</v>
      </c>
      <c r="N68" s="296" t="str">
        <f t="shared" si="7"/>
        <v>si</v>
      </c>
      <c r="O68" s="296" t="str">
        <f t="shared" si="8"/>
        <v>si</v>
      </c>
      <c r="P68" s="296"/>
      <c r="Q68" s="297">
        <f t="shared" si="9"/>
        <v>0</v>
      </c>
      <c r="R68" s="297">
        <f t="shared" si="10"/>
        <v>0</v>
      </c>
      <c r="S68" s="303"/>
      <c r="T68" s="303">
        <f t="shared" si="11"/>
        <v>-22788368.300999984</v>
      </c>
      <c r="U68" s="303">
        <f t="shared" si="12"/>
        <v>0</v>
      </c>
      <c r="V68" s="198"/>
      <c r="W68" s="198"/>
    </row>
    <row r="69" spans="1:23">
      <c r="B69" s="190" t="s">
        <v>765</v>
      </c>
      <c r="C69" s="189" t="s">
        <v>142</v>
      </c>
      <c r="D69" s="213">
        <v>2540533900.1405001</v>
      </c>
      <c r="E69" s="213">
        <v>2540533900.1404996</v>
      </c>
      <c r="F69" s="213">
        <v>1880264987.4559247</v>
      </c>
      <c r="G69" s="213">
        <v>1744226798.528935</v>
      </c>
      <c r="H69" s="214"/>
      <c r="I69" s="211">
        <f t="shared" si="18"/>
        <v>68.655915137856411</v>
      </c>
      <c r="J69" s="211">
        <f t="shared" si="19"/>
        <v>92.764945907382184</v>
      </c>
      <c r="L69" s="119">
        <f t="shared" si="5"/>
        <v>68.655915137856411</v>
      </c>
      <c r="M69" s="119">
        <f t="shared" si="6"/>
        <v>92.764945907382184</v>
      </c>
      <c r="N69" s="296" t="str">
        <f t="shared" si="7"/>
        <v>si</v>
      </c>
      <c r="O69" s="296" t="str">
        <f t="shared" si="8"/>
        <v>si</v>
      </c>
      <c r="P69" s="296"/>
      <c r="Q69" s="297">
        <f t="shared" si="9"/>
        <v>0</v>
      </c>
      <c r="R69" s="297">
        <f t="shared" si="10"/>
        <v>0</v>
      </c>
      <c r="S69" s="303"/>
      <c r="T69" s="303">
        <f t="shared" si="11"/>
        <v>-660268912.68457484</v>
      </c>
      <c r="U69" s="303">
        <f t="shared" si="12"/>
        <v>-136038188.92698979</v>
      </c>
      <c r="V69" s="198"/>
      <c r="W69" s="198"/>
    </row>
    <row r="70" spans="1:23">
      <c r="B70" s="190" t="s">
        <v>764</v>
      </c>
      <c r="C70" s="189" t="s">
        <v>151</v>
      </c>
      <c r="D70" s="213">
        <v>889329121.19999993</v>
      </c>
      <c r="E70" s="213">
        <v>750971880.39999998</v>
      </c>
      <c r="F70" s="213">
        <v>552206364.80000007</v>
      </c>
      <c r="G70" s="213">
        <v>552206364.80000007</v>
      </c>
      <c r="H70" s="214"/>
      <c r="I70" s="211">
        <f t="shared" si="18"/>
        <v>73.532229263480701</v>
      </c>
      <c r="J70" s="211">
        <f t="shared" si="19"/>
        <v>100</v>
      </c>
      <c r="L70" s="119">
        <f t="shared" si="5"/>
        <v>73.532229263480701</v>
      </c>
      <c r="M70" s="119">
        <f t="shared" si="6"/>
        <v>100</v>
      </c>
      <c r="N70" s="296" t="str">
        <f t="shared" si="7"/>
        <v>si</v>
      </c>
      <c r="O70" s="296" t="str">
        <f t="shared" si="8"/>
        <v>si</v>
      </c>
      <c r="P70" s="296"/>
      <c r="Q70" s="297">
        <f t="shared" si="9"/>
        <v>0</v>
      </c>
      <c r="R70" s="297">
        <f t="shared" si="10"/>
        <v>0</v>
      </c>
      <c r="S70" s="303"/>
      <c r="T70" s="303">
        <f t="shared" si="11"/>
        <v>-198765515.5999999</v>
      </c>
      <c r="U70" s="303">
        <f t="shared" si="12"/>
        <v>0</v>
      </c>
      <c r="V70" s="198"/>
      <c r="W70" s="198"/>
    </row>
    <row r="71" spans="1:23" s="205" customFormat="1" ht="14.25">
      <c r="A71" s="193"/>
      <c r="B71" s="217">
        <v>2</v>
      </c>
      <c r="C71" s="216" t="s">
        <v>763</v>
      </c>
      <c r="D71" s="219">
        <f t="shared" ref="D71:G71" si="28">SUM(D72:D73)</f>
        <v>4276569014</v>
      </c>
      <c r="E71" s="219">
        <f t="shared" si="28"/>
        <v>4279585642.7099996</v>
      </c>
      <c r="F71" s="219">
        <f t="shared" si="28"/>
        <v>3265797873.71</v>
      </c>
      <c r="G71" s="219">
        <f t="shared" si="28"/>
        <v>3265797873.71</v>
      </c>
      <c r="H71" s="212"/>
      <c r="I71" s="211">
        <f t="shared" si="18"/>
        <v>76.311076500433586</v>
      </c>
      <c r="J71" s="211">
        <f t="shared" si="19"/>
        <v>100</v>
      </c>
      <c r="K71" s="194"/>
      <c r="L71" s="119">
        <f t="shared" si="5"/>
        <v>76.311076500433586</v>
      </c>
      <c r="M71" s="119">
        <f t="shared" si="6"/>
        <v>100</v>
      </c>
      <c r="N71" s="296" t="str">
        <f t="shared" si="7"/>
        <v>si</v>
      </c>
      <c r="O71" s="296" t="str">
        <f t="shared" si="8"/>
        <v>si</v>
      </c>
      <c r="P71" s="296"/>
      <c r="Q71" s="297">
        <f t="shared" si="9"/>
        <v>0</v>
      </c>
      <c r="R71" s="297">
        <f t="shared" si="10"/>
        <v>0</v>
      </c>
      <c r="S71" s="303"/>
      <c r="T71" s="303">
        <f t="shared" si="11"/>
        <v>-1013787768.9999995</v>
      </c>
      <c r="U71" s="303">
        <f t="shared" si="12"/>
        <v>0</v>
      </c>
      <c r="V71" s="198"/>
      <c r="W71" s="198"/>
    </row>
    <row r="72" spans="1:23" ht="16.5">
      <c r="B72" s="190" t="s">
        <v>760</v>
      </c>
      <c r="C72" s="189" t="s">
        <v>147</v>
      </c>
      <c r="D72" s="213">
        <v>479459480</v>
      </c>
      <c r="E72" s="213">
        <v>479459480</v>
      </c>
      <c r="F72" s="213">
        <v>479459480</v>
      </c>
      <c r="G72" s="213">
        <v>479459480</v>
      </c>
      <c r="H72" s="214"/>
      <c r="I72" s="211">
        <f t="shared" ref="I72:I77" si="29">IF(G72=0,"n.a.",IF(E72=0,"n.a.",(G72/E72)*100))</f>
        <v>100</v>
      </c>
      <c r="J72" s="211">
        <f t="shared" ref="J72:J77" si="30">IF(G72=0,"n.a.",IF(F72=0,"n.a.",(G72/F72)*100))</f>
        <v>100</v>
      </c>
      <c r="L72" s="119">
        <f t="shared" si="5"/>
        <v>100</v>
      </c>
      <c r="M72" s="119">
        <f t="shared" si="6"/>
        <v>100</v>
      </c>
      <c r="N72" s="296" t="str">
        <f t="shared" si="7"/>
        <v>si</v>
      </c>
      <c r="O72" s="296" t="str">
        <f t="shared" si="8"/>
        <v>si</v>
      </c>
      <c r="P72" s="296"/>
      <c r="Q72" s="297">
        <f t="shared" si="9"/>
        <v>0</v>
      </c>
      <c r="R72" s="297">
        <f t="shared" si="10"/>
        <v>0</v>
      </c>
      <c r="S72" s="303"/>
      <c r="T72" s="303">
        <f t="shared" si="11"/>
        <v>0</v>
      </c>
      <c r="U72" s="303">
        <f t="shared" si="12"/>
        <v>0</v>
      </c>
      <c r="V72" s="198"/>
      <c r="W72" s="198"/>
    </row>
    <row r="73" spans="1:23">
      <c r="B73" s="190" t="s">
        <v>762</v>
      </c>
      <c r="C73" s="189" t="s">
        <v>150</v>
      </c>
      <c r="D73" s="213">
        <v>3797109534</v>
      </c>
      <c r="E73" s="213">
        <v>3800126162.7099996</v>
      </c>
      <c r="F73" s="213">
        <v>2786338393.71</v>
      </c>
      <c r="G73" s="213">
        <v>2786338393.71</v>
      </c>
      <c r="H73" s="214"/>
      <c r="I73" s="211">
        <f t="shared" si="29"/>
        <v>73.322260219986148</v>
      </c>
      <c r="J73" s="211">
        <f t="shared" si="30"/>
        <v>100</v>
      </c>
      <c r="L73" s="119">
        <f t="shared" ref="L73:L77" si="31">IFERROR(G73/E73*100,"n.a.")</f>
        <v>73.322260219986148</v>
      </c>
      <c r="M73" s="119">
        <f t="shared" ref="M73:M77" si="32">IFERROR(G73/F73*100,"n.a.")</f>
        <v>100</v>
      </c>
      <c r="N73" s="296" t="str">
        <f t="shared" ref="N73:N77" si="33">IF(L73=I73,"si","no")</f>
        <v>si</v>
      </c>
      <c r="O73" s="296" t="str">
        <f t="shared" ref="O73:O77" si="34">IF(M73=J73,"si","no")</f>
        <v>si</v>
      </c>
      <c r="P73" s="296"/>
      <c r="Q73" s="297">
        <f t="shared" ref="Q73:Q77" si="35">((G73/E73)*100)-I73</f>
        <v>0</v>
      </c>
      <c r="R73" s="297">
        <f t="shared" ref="R73:R77" si="36">((G73/F73)*100)-J73</f>
        <v>0</v>
      </c>
      <c r="S73" s="303"/>
      <c r="T73" s="303">
        <f t="shared" ref="T73:T77" si="37">+F73-E73</f>
        <v>-1013787768.9999995</v>
      </c>
      <c r="U73" s="303">
        <f t="shared" ref="U73:U77" si="38">G73-F73</f>
        <v>0</v>
      </c>
      <c r="V73" s="198"/>
      <c r="W73" s="198"/>
    </row>
    <row r="74" spans="1:23">
      <c r="A74" s="218"/>
      <c r="B74" s="217">
        <v>3</v>
      </c>
      <c r="C74" s="216" t="s">
        <v>761</v>
      </c>
      <c r="D74" s="215">
        <f t="shared" ref="D74:G74" si="39">D75</f>
        <v>3180539286</v>
      </c>
      <c r="E74" s="215">
        <f t="shared" si="39"/>
        <v>3180539286</v>
      </c>
      <c r="F74" s="215">
        <f t="shared" si="39"/>
        <v>3180539286</v>
      </c>
      <c r="G74" s="215">
        <f t="shared" si="39"/>
        <v>3180539286</v>
      </c>
      <c r="H74" s="214"/>
      <c r="I74" s="211">
        <f t="shared" si="29"/>
        <v>100</v>
      </c>
      <c r="J74" s="211">
        <f t="shared" si="30"/>
        <v>100</v>
      </c>
      <c r="L74" s="119">
        <f t="shared" si="31"/>
        <v>100</v>
      </c>
      <c r="M74" s="119">
        <f t="shared" si="32"/>
        <v>100</v>
      </c>
      <c r="N74" s="296" t="str">
        <f t="shared" si="33"/>
        <v>si</v>
      </c>
      <c r="O74" s="296" t="str">
        <f t="shared" si="34"/>
        <v>si</v>
      </c>
      <c r="P74" s="296"/>
      <c r="Q74" s="297">
        <f t="shared" si="35"/>
        <v>0</v>
      </c>
      <c r="R74" s="297">
        <f t="shared" si="36"/>
        <v>0</v>
      </c>
      <c r="S74" s="303"/>
      <c r="T74" s="303">
        <f t="shared" si="37"/>
        <v>0</v>
      </c>
      <c r="U74" s="303">
        <f t="shared" si="38"/>
        <v>0</v>
      </c>
      <c r="V74" s="198"/>
      <c r="W74" s="198"/>
    </row>
    <row r="75" spans="1:23" s="205" customFormat="1" ht="16.5">
      <c r="A75" s="193"/>
      <c r="B75" s="190" t="s">
        <v>760</v>
      </c>
      <c r="C75" s="189" t="s">
        <v>147</v>
      </c>
      <c r="D75" s="213">
        <v>3180539286</v>
      </c>
      <c r="E75" s="213">
        <v>3180539286</v>
      </c>
      <c r="F75" s="213">
        <v>3180539286</v>
      </c>
      <c r="G75" s="213">
        <v>3180539286</v>
      </c>
      <c r="H75" s="212"/>
      <c r="I75" s="211">
        <f t="shared" si="29"/>
        <v>100</v>
      </c>
      <c r="J75" s="211">
        <f t="shared" si="30"/>
        <v>100</v>
      </c>
      <c r="K75" s="194"/>
      <c r="L75" s="119">
        <f t="shared" si="31"/>
        <v>100</v>
      </c>
      <c r="M75" s="119">
        <f t="shared" si="32"/>
        <v>100</v>
      </c>
      <c r="N75" s="296" t="str">
        <f t="shared" si="33"/>
        <v>si</v>
      </c>
      <c r="O75" s="296" t="str">
        <f t="shared" si="34"/>
        <v>si</v>
      </c>
      <c r="P75" s="296"/>
      <c r="Q75" s="297">
        <f t="shared" si="35"/>
        <v>0</v>
      </c>
      <c r="R75" s="297">
        <f t="shared" si="36"/>
        <v>0</v>
      </c>
      <c r="S75" s="303"/>
      <c r="T75" s="303">
        <f t="shared" si="37"/>
        <v>0</v>
      </c>
      <c r="U75" s="303">
        <f t="shared" si="38"/>
        <v>0</v>
      </c>
      <c r="V75" s="198"/>
      <c r="W75" s="198"/>
    </row>
    <row r="76" spans="1:23" s="205" customFormat="1" ht="14.25">
      <c r="A76" s="193"/>
      <c r="B76" s="210" t="s">
        <v>416</v>
      </c>
      <c r="C76" s="209"/>
      <c r="D76" s="208">
        <f t="shared" ref="D76:G76" si="40">D77</f>
        <v>1738537731.8639998</v>
      </c>
      <c r="E76" s="208">
        <f t="shared" si="40"/>
        <v>1761631442.0143225</v>
      </c>
      <c r="F76" s="208">
        <f t="shared" si="40"/>
        <v>1282771878.8315203</v>
      </c>
      <c r="G76" s="208">
        <f t="shared" si="40"/>
        <v>1423086535.197799</v>
      </c>
      <c r="H76" s="207"/>
      <c r="I76" s="206">
        <f t="shared" si="29"/>
        <v>80.782307879937861</v>
      </c>
      <c r="J76" s="206">
        <f t="shared" si="30"/>
        <v>110.93839510218228</v>
      </c>
      <c r="K76" s="194"/>
      <c r="L76" s="119">
        <f t="shared" si="31"/>
        <v>80.782307879937861</v>
      </c>
      <c r="M76" s="119">
        <f t="shared" si="32"/>
        <v>110.93839510218228</v>
      </c>
      <c r="N76" s="296" t="str">
        <f t="shared" si="33"/>
        <v>si</v>
      </c>
      <c r="O76" s="296" t="str">
        <f t="shared" si="34"/>
        <v>si</v>
      </c>
      <c r="P76" s="296"/>
      <c r="Q76" s="297">
        <f t="shared" si="35"/>
        <v>0</v>
      </c>
      <c r="R76" s="297">
        <f t="shared" si="36"/>
        <v>0</v>
      </c>
      <c r="S76" s="303"/>
      <c r="T76" s="303">
        <f t="shared" si="37"/>
        <v>-478859563.1828022</v>
      </c>
      <c r="U76" s="303">
        <f t="shared" si="38"/>
        <v>140314656.36627865</v>
      </c>
      <c r="V76" s="198"/>
      <c r="W76" s="198"/>
    </row>
    <row r="77" spans="1:23">
      <c r="B77" s="204" t="s">
        <v>759</v>
      </c>
      <c r="C77" s="203" t="s">
        <v>138</v>
      </c>
      <c r="D77" s="202">
        <v>1738537731.8639998</v>
      </c>
      <c r="E77" s="202">
        <v>1761631442.0143225</v>
      </c>
      <c r="F77" s="202">
        <v>1282771878.8315203</v>
      </c>
      <c r="G77" s="202">
        <v>1423086535.197799</v>
      </c>
      <c r="H77" s="201"/>
      <c r="I77" s="200">
        <f t="shared" si="29"/>
        <v>80.782307879937861</v>
      </c>
      <c r="J77" s="200">
        <f t="shared" si="30"/>
        <v>110.93839510218228</v>
      </c>
      <c r="L77" s="119">
        <f t="shared" si="31"/>
        <v>80.782307879937861</v>
      </c>
      <c r="M77" s="119">
        <f t="shared" si="32"/>
        <v>110.93839510218228</v>
      </c>
      <c r="N77" s="296" t="str">
        <f t="shared" si="33"/>
        <v>si</v>
      </c>
      <c r="O77" s="296" t="str">
        <f t="shared" si="34"/>
        <v>si</v>
      </c>
      <c r="P77" s="296"/>
      <c r="Q77" s="297">
        <f t="shared" si="35"/>
        <v>0</v>
      </c>
      <c r="R77" s="297">
        <f t="shared" si="36"/>
        <v>0</v>
      </c>
      <c r="S77" s="303"/>
      <c r="T77" s="303">
        <f t="shared" si="37"/>
        <v>-478859563.1828022</v>
      </c>
      <c r="U77" s="303">
        <f t="shared" si="38"/>
        <v>140314656.36627865</v>
      </c>
      <c r="V77" s="198"/>
      <c r="W77" s="198"/>
    </row>
    <row r="78" spans="1:23">
      <c r="B78" s="261" t="s">
        <v>15</v>
      </c>
      <c r="C78" s="189"/>
      <c r="D78" s="86"/>
      <c r="E78" s="86"/>
      <c r="F78" s="86"/>
      <c r="G78" s="86"/>
      <c r="H78" s="86"/>
      <c r="I78" s="260"/>
      <c r="J78" s="260"/>
      <c r="L78" s="119"/>
      <c r="M78" s="119"/>
      <c r="N78" s="296"/>
      <c r="O78" s="296"/>
      <c r="P78" s="296"/>
      <c r="Q78" s="297"/>
      <c r="R78" s="297"/>
      <c r="S78" s="303"/>
      <c r="T78" s="303"/>
      <c r="U78" s="303"/>
      <c r="V78" s="198"/>
      <c r="W78" s="198"/>
    </row>
    <row r="79" spans="1:23">
      <c r="B79" s="67" t="s">
        <v>523</v>
      </c>
      <c r="C79" s="189"/>
      <c r="D79" s="86"/>
      <c r="E79" s="86"/>
      <c r="F79" s="86"/>
      <c r="G79" s="86"/>
      <c r="H79" s="86"/>
      <c r="I79" s="260"/>
      <c r="J79" s="260"/>
      <c r="L79" s="119"/>
      <c r="M79" s="119"/>
      <c r="N79" s="296"/>
      <c r="O79" s="296"/>
      <c r="P79" s="296"/>
      <c r="Q79" s="297"/>
      <c r="R79" s="297"/>
      <c r="S79" s="303"/>
      <c r="T79" s="303"/>
      <c r="U79" s="303"/>
      <c r="V79" s="198"/>
      <c r="W79" s="198"/>
    </row>
    <row r="80" spans="1:23">
      <c r="B80" s="259" t="s">
        <v>827</v>
      </c>
      <c r="C80" s="258"/>
      <c r="D80" s="257"/>
      <c r="E80" s="256"/>
      <c r="F80" s="256"/>
      <c r="G80" s="256"/>
      <c r="H80" s="256"/>
      <c r="I80" s="255"/>
      <c r="J80" s="255"/>
      <c r="L80" s="119"/>
      <c r="M80" s="119"/>
      <c r="N80" s="296"/>
      <c r="O80" s="296"/>
      <c r="P80" s="296"/>
      <c r="Q80" s="297"/>
      <c r="R80" s="297"/>
      <c r="S80" s="303"/>
      <c r="T80" s="303"/>
      <c r="U80" s="303"/>
      <c r="V80" s="198"/>
      <c r="W80" s="198"/>
    </row>
    <row r="81" spans="2:23">
      <c r="B81" s="387" t="s">
        <v>14</v>
      </c>
      <c r="C81" s="387"/>
      <c r="D81" s="387"/>
      <c r="E81" s="387"/>
      <c r="F81" s="387"/>
      <c r="G81" s="387"/>
      <c r="H81" s="387"/>
      <c r="I81" s="387"/>
      <c r="J81" s="387"/>
      <c r="L81" s="119"/>
      <c r="M81" s="119"/>
      <c r="N81" s="296"/>
      <c r="O81" s="296"/>
      <c r="P81" s="296"/>
      <c r="Q81" s="297"/>
      <c r="R81" s="297"/>
      <c r="S81" s="303"/>
      <c r="T81" s="303"/>
      <c r="U81" s="303"/>
      <c r="V81" s="198"/>
      <c r="W81" s="198"/>
    </row>
    <row r="82" spans="2:23">
      <c r="B82" s="190"/>
      <c r="C82" s="189"/>
      <c r="D82" s="213"/>
      <c r="E82" s="213"/>
      <c r="F82" s="213"/>
      <c r="G82" s="213"/>
      <c r="H82" s="214"/>
      <c r="I82" s="211"/>
      <c r="J82" s="211"/>
      <c r="L82" s="119"/>
      <c r="M82" s="119"/>
      <c r="N82" s="296"/>
      <c r="O82" s="296"/>
      <c r="P82" s="296"/>
      <c r="Q82" s="297"/>
      <c r="R82" s="297"/>
      <c r="S82" s="303"/>
      <c r="T82" s="303"/>
      <c r="U82" s="303"/>
      <c r="V82" s="198"/>
      <c r="W82" s="198"/>
    </row>
    <row r="83" spans="2:23" ht="16.5" customHeight="1">
      <c r="B83" s="385"/>
      <c r="C83" s="385"/>
      <c r="D83" s="385"/>
      <c r="E83" s="385"/>
      <c r="F83" s="385"/>
      <c r="G83" s="385"/>
      <c r="H83" s="385"/>
      <c r="I83" s="385"/>
      <c r="J83" s="385"/>
      <c r="L83" s="119"/>
      <c r="M83" s="119"/>
      <c r="N83" s="118"/>
      <c r="O83" s="118"/>
      <c r="P83" s="118"/>
      <c r="Q83" s="117"/>
      <c r="R83" s="117"/>
      <c r="S83" s="199"/>
      <c r="T83" s="198"/>
      <c r="U83" s="198"/>
      <c r="V83" s="198"/>
      <c r="W83" s="198"/>
    </row>
    <row r="84" spans="2:23" ht="15">
      <c r="B84" s="343"/>
      <c r="C84" s="343"/>
      <c r="D84" s="343"/>
      <c r="E84" s="343"/>
      <c r="F84" s="193"/>
      <c r="G84" s="343"/>
      <c r="H84" s="343"/>
    </row>
    <row r="85" spans="2:23" hidden="1">
      <c r="B85" s="344"/>
      <c r="C85" s="345" t="s">
        <v>122</v>
      </c>
      <c r="D85" s="346" t="s">
        <v>123</v>
      </c>
      <c r="E85" s="345" t="s">
        <v>124</v>
      </c>
      <c r="F85" s="345" t="s">
        <v>125</v>
      </c>
      <c r="G85" s="345" t="s">
        <v>126</v>
      </c>
      <c r="H85" s="347">
        <f>+D86-D9</f>
        <v>0</v>
      </c>
      <c r="I85" s="347">
        <f>+E86-E9</f>
        <v>0</v>
      </c>
      <c r="J85" s="347">
        <f>+F86-F9</f>
        <v>0</v>
      </c>
      <c r="K85" s="196">
        <f>+G86-G9</f>
        <v>0</v>
      </c>
    </row>
    <row r="86" spans="2:23" hidden="1">
      <c r="B86" s="344"/>
      <c r="C86" s="345">
        <v>6</v>
      </c>
      <c r="D86" s="346">
        <v>70361683.393000007</v>
      </c>
      <c r="E86" s="345">
        <v>63661245.983499996</v>
      </c>
      <c r="F86" s="345">
        <v>45288513.858010001</v>
      </c>
      <c r="G86" s="345">
        <v>43931749.493879989</v>
      </c>
      <c r="H86" s="347">
        <f>+D11-D87</f>
        <v>0</v>
      </c>
      <c r="I86" s="347">
        <f>+E11-E87</f>
        <v>0</v>
      </c>
      <c r="J86" s="347">
        <f>+F11-F87</f>
        <v>0</v>
      </c>
      <c r="K86" s="196">
        <f>+G11-G87</f>
        <v>0</v>
      </c>
    </row>
    <row r="87" spans="2:23" hidden="1">
      <c r="B87" s="344"/>
      <c r="C87" s="345">
        <v>10</v>
      </c>
      <c r="D87" s="346">
        <v>205000000</v>
      </c>
      <c r="E87" s="345">
        <v>236487911.50999999</v>
      </c>
      <c r="F87" s="345">
        <v>45739684.469999999</v>
      </c>
      <c r="G87" s="345">
        <v>45739684.469999999</v>
      </c>
      <c r="H87" s="347">
        <f>+D88-D14</f>
        <v>0</v>
      </c>
      <c r="I87" s="347">
        <f>+E88-E14</f>
        <v>2.74658203125E-4</v>
      </c>
      <c r="J87" s="347">
        <f>+F88-F14</f>
        <v>0</v>
      </c>
      <c r="K87" s="196">
        <f>+G88-G14</f>
        <v>0</v>
      </c>
    </row>
    <row r="88" spans="2:23" hidden="1">
      <c r="B88" s="344"/>
      <c r="C88" s="345">
        <v>11</v>
      </c>
      <c r="D88" s="346">
        <v>196399955408.0748</v>
      </c>
      <c r="E88" s="345">
        <v>192767303483.36285</v>
      </c>
      <c r="F88" s="345">
        <v>151343375106.40991</v>
      </c>
      <c r="G88" s="345">
        <v>149938292649.30008</v>
      </c>
      <c r="H88" s="347">
        <f>+D89-D50</f>
        <v>-5.9604644775390625E-7</v>
      </c>
      <c r="I88" s="347">
        <f>+E89-E50</f>
        <v>0</v>
      </c>
      <c r="J88" s="347">
        <f>+F89-F50</f>
        <v>0</v>
      </c>
      <c r="K88" s="196">
        <f>+G89-G50</f>
        <v>0</v>
      </c>
    </row>
    <row r="89" spans="2:23" hidden="1">
      <c r="B89" s="344"/>
      <c r="C89" s="345">
        <v>12</v>
      </c>
      <c r="D89" s="346">
        <v>409260994.59899944</v>
      </c>
      <c r="E89" s="345">
        <v>317163331.93258983</v>
      </c>
      <c r="F89" s="345">
        <v>229258054.98321456</v>
      </c>
      <c r="G89" s="345">
        <v>229258054.98321456</v>
      </c>
      <c r="H89" s="347">
        <f>+D90-D53</f>
        <v>0</v>
      </c>
      <c r="I89" s="347">
        <f>+E90-E53</f>
        <v>0</v>
      </c>
      <c r="J89" s="347">
        <f>+F90-F53</f>
        <v>0</v>
      </c>
      <c r="K89" s="196">
        <f>+G90-G53</f>
        <v>0</v>
      </c>
    </row>
    <row r="90" spans="2:23" hidden="1">
      <c r="B90" s="344"/>
      <c r="C90" s="345">
        <v>15</v>
      </c>
      <c r="D90" s="346">
        <v>541379284.71443999</v>
      </c>
      <c r="E90" s="345">
        <v>612651261.30732918</v>
      </c>
      <c r="F90" s="345">
        <v>497833935.86788261</v>
      </c>
      <c r="G90" s="345">
        <v>480622124.06028861</v>
      </c>
      <c r="H90" s="347">
        <f>+D91-D57</f>
        <v>0</v>
      </c>
      <c r="I90" s="347">
        <f>+E91-E57</f>
        <v>0</v>
      </c>
      <c r="J90" s="347">
        <f>+F91-F57</f>
        <v>0</v>
      </c>
      <c r="K90" s="196">
        <f>+G91-G57</f>
        <v>0</v>
      </c>
    </row>
    <row r="91" spans="2:23" hidden="1">
      <c r="B91" s="344"/>
      <c r="C91" s="345">
        <v>16</v>
      </c>
      <c r="D91" s="346">
        <v>842165.8</v>
      </c>
      <c r="E91" s="345">
        <v>340936.8</v>
      </c>
      <c r="F91" s="345">
        <v>287362.72850000003</v>
      </c>
      <c r="G91" s="345">
        <v>282188.72850000003</v>
      </c>
      <c r="H91" s="347">
        <f>+D92-D59</f>
        <v>0</v>
      </c>
      <c r="I91" s="347">
        <f>+E92-E59</f>
        <v>0</v>
      </c>
      <c r="J91" s="347">
        <f>+F92-F59</f>
        <v>0</v>
      </c>
      <c r="K91" s="196">
        <f>+G92-G59</f>
        <v>0</v>
      </c>
    </row>
    <row r="92" spans="2:23" hidden="1">
      <c r="B92" s="344"/>
      <c r="C92" s="345">
        <v>20</v>
      </c>
      <c r="D92" s="346">
        <v>346545613</v>
      </c>
      <c r="E92" s="345">
        <v>347157087.62000006</v>
      </c>
      <c r="F92" s="345">
        <v>285164244.7100001</v>
      </c>
      <c r="G92" s="345">
        <v>279735745.42000008</v>
      </c>
      <c r="H92" s="347">
        <f>+D93-D61</f>
        <v>0</v>
      </c>
      <c r="I92" s="347">
        <f>+E93-E61</f>
        <v>0</v>
      </c>
      <c r="J92" s="347">
        <f>+F93-F61</f>
        <v>0</v>
      </c>
      <c r="K92" s="196">
        <f>+G93-G61</f>
        <v>0</v>
      </c>
    </row>
    <row r="93" spans="2:23" hidden="1">
      <c r="B93" s="344"/>
      <c r="C93" s="345">
        <v>25</v>
      </c>
      <c r="D93" s="346">
        <v>744288684</v>
      </c>
      <c r="E93" s="345">
        <v>1374884972.8899999</v>
      </c>
      <c r="F93" s="345">
        <v>1033913991.39</v>
      </c>
      <c r="G93" s="345">
        <v>853187837.65999997</v>
      </c>
      <c r="H93" s="347">
        <f>+D94-D63</f>
        <v>0</v>
      </c>
      <c r="I93" s="347">
        <f>+E94-E63</f>
        <v>0</v>
      </c>
      <c r="J93" s="347">
        <f>+F94-F63</f>
        <v>0</v>
      </c>
      <c r="K93" s="196">
        <f>+G94-G63</f>
        <v>0</v>
      </c>
    </row>
    <row r="94" spans="2:23" hidden="1">
      <c r="B94" s="344"/>
      <c r="C94" s="345">
        <v>33</v>
      </c>
      <c r="D94" s="346">
        <v>11209400192.866535</v>
      </c>
      <c r="E94" s="345">
        <v>11074059580.776535</v>
      </c>
      <c r="F94" s="345">
        <v>9126171982.2374725</v>
      </c>
      <c r="G94" s="345">
        <v>8990133793.3104801</v>
      </c>
      <c r="H94" s="347">
        <f>+D94-D63</f>
        <v>0</v>
      </c>
      <c r="I94" s="347">
        <f>+E94-E63</f>
        <v>0</v>
      </c>
      <c r="J94" s="347">
        <f>+F94-F63</f>
        <v>0</v>
      </c>
      <c r="K94" s="196">
        <f>+G94-G63</f>
        <v>0</v>
      </c>
    </row>
    <row r="95" spans="2:23" hidden="1">
      <c r="B95" s="344"/>
      <c r="C95" s="345" t="s">
        <v>127</v>
      </c>
      <c r="D95" s="346">
        <v>209927034026.44778</v>
      </c>
      <c r="E95" s="345">
        <v>206793709812.1828</v>
      </c>
      <c r="F95" s="345">
        <v>162607032876.65497</v>
      </c>
      <c r="G95" s="345">
        <v>160861183827.42645</v>
      </c>
      <c r="H95" s="347">
        <f>+D95-D8</f>
        <v>-1738537731.8640137</v>
      </c>
      <c r="I95" s="347">
        <f>+E95-E8</f>
        <v>-1761631442.0140686</v>
      </c>
      <c r="J95" s="347">
        <f>+F95-F8</f>
        <v>-1282771878.831604</v>
      </c>
      <c r="K95" s="196">
        <f>+G95-G8</f>
        <v>-1423086535.1976929</v>
      </c>
    </row>
    <row r="96" spans="2:23" hidden="1">
      <c r="B96" s="344"/>
      <c r="C96" s="348"/>
      <c r="D96" s="347"/>
      <c r="E96" s="348"/>
      <c r="F96" s="348"/>
      <c r="G96" s="348"/>
      <c r="H96" s="347">
        <f>+D76+H95</f>
        <v>-1.3828277587890625E-5</v>
      </c>
      <c r="I96" s="347">
        <f>+E76+I95</f>
        <v>2.5391578674316406E-4</v>
      </c>
      <c r="J96" s="347">
        <f>+F76+J95</f>
        <v>-8.3684921264648438E-5</v>
      </c>
      <c r="K96" s="196">
        <f>+G76+K95</f>
        <v>1.0609626770019531E-4</v>
      </c>
    </row>
    <row r="97" spans="2:9">
      <c r="B97" s="344"/>
      <c r="C97" s="348"/>
      <c r="D97" s="347"/>
      <c r="E97" s="348"/>
      <c r="F97" s="348"/>
      <c r="G97" s="348"/>
    </row>
    <row r="98" spans="2:9">
      <c r="B98" s="344"/>
      <c r="C98" s="348"/>
      <c r="D98" s="347"/>
      <c r="E98" s="348"/>
      <c r="F98" s="348"/>
      <c r="G98" s="348"/>
    </row>
    <row r="99" spans="2:9">
      <c r="B99" s="344"/>
      <c r="C99" s="348"/>
      <c r="D99" s="347"/>
      <c r="E99" s="406"/>
      <c r="F99" s="406"/>
      <c r="G99" s="406"/>
      <c r="H99" s="406"/>
      <c r="I99" s="406"/>
    </row>
    <row r="100" spans="2:9">
      <c r="B100" s="344"/>
      <c r="C100" s="348"/>
      <c r="D100" s="347"/>
      <c r="E100" s="406"/>
      <c r="F100" s="406"/>
      <c r="G100" s="406"/>
      <c r="H100" s="406"/>
      <c r="I100" s="406"/>
    </row>
    <row r="101" spans="2:9">
      <c r="B101" s="344"/>
      <c r="C101" s="348"/>
      <c r="D101" s="347"/>
      <c r="E101" s="406"/>
      <c r="F101" s="406"/>
      <c r="G101" s="406"/>
      <c r="H101" s="406"/>
      <c r="I101" s="406"/>
    </row>
    <row r="102" spans="2:9">
      <c r="B102" s="344"/>
      <c r="C102" s="348"/>
      <c r="D102" s="347"/>
      <c r="E102" s="348"/>
      <c r="F102" s="348"/>
      <c r="G102" s="348"/>
    </row>
    <row r="103" spans="2:9">
      <c r="B103" s="344"/>
      <c r="C103" s="348"/>
      <c r="D103" s="347"/>
      <c r="E103" s="348"/>
      <c r="F103" s="348"/>
      <c r="G103" s="348"/>
    </row>
  </sheetData>
  <mergeCells count="13">
    <mergeCell ref="V12:Y13"/>
    <mergeCell ref="E99:I101"/>
    <mergeCell ref="F5:F6"/>
    <mergeCell ref="B83:J83"/>
    <mergeCell ref="B1:C1"/>
    <mergeCell ref="B3:J3"/>
    <mergeCell ref="B4:B7"/>
    <mergeCell ref="C4:C7"/>
    <mergeCell ref="F4:G4"/>
    <mergeCell ref="I4:J5"/>
    <mergeCell ref="D5:D6"/>
    <mergeCell ref="E5:E6"/>
    <mergeCell ref="B81:J81"/>
  </mergeCells>
  <conditionalFormatting sqref="Q8:R8 Q83:R83">
    <cfRule type="cellIs" dxfId="30" priority="21" operator="greaterThan">
      <formula>0.01</formula>
    </cfRule>
    <cfRule type="cellIs" dxfId="29" priority="22" operator="greaterThan">
      <formula>0.1</formula>
    </cfRule>
  </conditionalFormatting>
  <conditionalFormatting sqref="V8:W11 V14:W83 V12">
    <cfRule type="cellIs" dxfId="28" priority="28" operator="greaterThan">
      <formula>1</formula>
    </cfRule>
  </conditionalFormatting>
  <conditionalFormatting sqref="T8:U8 T83:U83">
    <cfRule type="cellIs" dxfId="27" priority="26" operator="greaterThan">
      <formula>0</formula>
    </cfRule>
    <cfRule type="cellIs" dxfId="26" priority="27" operator="greaterThan">
      <formula>1</formula>
    </cfRule>
  </conditionalFormatting>
  <conditionalFormatting sqref="Q8:R8 Q83:R83">
    <cfRule type="cellIs" dxfId="25" priority="25" operator="greaterThan">
      <formula>0.1</formula>
    </cfRule>
  </conditionalFormatting>
  <conditionalFormatting sqref="T8:W8 T83:W83 V9:W11 V14:W82 V12">
    <cfRule type="cellIs" dxfId="24" priority="23" operator="greaterThan">
      <formula>0.1</formula>
    </cfRule>
    <cfRule type="cellIs" dxfId="23" priority="24" operator="greaterThan">
      <formula>1</formula>
    </cfRule>
  </conditionalFormatting>
  <conditionalFormatting sqref="L8:M8 L83:M83">
    <cfRule type="expression" dxfId="22" priority="29">
      <formula>MATCH(L8,L$84:T$84,0)&gt;0</formula>
    </cfRule>
  </conditionalFormatting>
  <conditionalFormatting sqref="Q9:R82">
    <cfRule type="cellIs" dxfId="21" priority="5" operator="greaterThan">
      <formula>0.01</formula>
    </cfRule>
    <cfRule type="cellIs" dxfId="20" priority="6" operator="greaterThan">
      <formula>0.1</formula>
    </cfRule>
  </conditionalFormatting>
  <conditionalFormatting sqref="Q9:R82">
    <cfRule type="cellIs" dxfId="19" priority="9" operator="greaterThan">
      <formula>0.1</formula>
    </cfRule>
  </conditionalFormatting>
  <conditionalFormatting sqref="L9:M82">
    <cfRule type="expression" dxfId="18" priority="12">
      <formula>MATCH(L9,L$84:T$84,0)&gt;0</formula>
    </cfRule>
  </conditionalFormatting>
  <conditionalFormatting sqref="T9:U82">
    <cfRule type="cellIs" dxfId="17" priority="3" operator="greaterThan">
      <formula>0</formula>
    </cfRule>
    <cfRule type="cellIs" dxfId="16" priority="4" operator="greaterThan">
      <formula>1</formula>
    </cfRule>
  </conditionalFormatting>
  <conditionalFormatting sqref="T9:U82">
    <cfRule type="cellIs" dxfId="15" priority="1" operator="greaterThan">
      <formula>0.1</formula>
    </cfRule>
    <cfRule type="cellIs" dxfId="14" priority="2" operator="greaterThan">
      <formula>1</formula>
    </cfRule>
  </conditionalFormatting>
  <pageMargins left="0.70866141732283461" right="0.70866141732283461" top="0.74803149606299213" bottom="0.74803149606299213" header="0.31496062992125984" footer="0.31496062992125984"/>
  <pageSetup scale="50" fitToHeight="10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16"/>
  <sheetViews>
    <sheetView showGridLines="0" zoomScale="130" zoomScaleNormal="130" workbookViewId="0">
      <pane ySplit="7" topLeftCell="A8" activePane="bottomLeft" state="frozen"/>
      <selection sqref="A1:B1"/>
      <selection pane="bottomLeft" activeCell="A8" sqref="A8:B8"/>
    </sheetView>
  </sheetViews>
  <sheetFormatPr baseColWidth="10" defaultColWidth="11.42578125" defaultRowHeight="12"/>
  <cols>
    <col min="1" max="1" width="4.7109375" style="18" customWidth="1"/>
    <col min="2" max="2" width="51.7109375" style="1" customWidth="1"/>
    <col min="3" max="3" width="13.7109375" style="3" customWidth="1"/>
    <col min="4" max="6" width="13.7109375" style="1" customWidth="1"/>
    <col min="7" max="7" width="0.85546875" style="4" customWidth="1"/>
    <col min="8" max="8" width="11.5703125" style="295" customWidth="1"/>
    <col min="9" max="9" width="10.42578125" style="1" customWidth="1"/>
    <col min="10" max="10" width="2.85546875" style="1" customWidth="1"/>
    <col min="11" max="12" width="5.42578125" style="41" hidden="1" customWidth="1"/>
    <col min="13" max="14" width="2.85546875" style="41" hidden="1" customWidth="1"/>
    <col min="15" max="15" width="1.5703125" style="41" hidden="1" customWidth="1"/>
    <col min="16" max="17" width="3.85546875" style="41" hidden="1" customWidth="1"/>
    <col min="18" max="18" width="2.28515625" style="41" hidden="1" customWidth="1"/>
    <col min="19" max="20" width="11.42578125" style="41" hidden="1" customWidth="1"/>
    <col min="21" max="16384" width="11.42578125" style="2"/>
  </cols>
  <sheetData>
    <row r="1" spans="1:20" s="376" customFormat="1" ht="42" customHeight="1">
      <c r="A1" s="396" t="s">
        <v>0</v>
      </c>
      <c r="B1" s="396"/>
      <c r="C1" s="20" t="s">
        <v>19</v>
      </c>
      <c r="D1" s="20"/>
      <c r="E1" s="19"/>
      <c r="F1" s="19"/>
      <c r="G1" s="28"/>
      <c r="H1" s="304"/>
      <c r="I1" s="19"/>
      <c r="J1" s="19"/>
      <c r="K1" s="291"/>
      <c r="L1" s="291"/>
      <c r="M1" s="291"/>
      <c r="N1" s="291"/>
      <c r="O1" s="291"/>
      <c r="P1" s="291"/>
      <c r="Q1" s="291"/>
      <c r="R1" s="291"/>
      <c r="S1" s="291"/>
      <c r="T1" s="291"/>
    </row>
    <row r="2" spans="1:20" ht="13.5" customHeight="1">
      <c r="C2" s="1"/>
    </row>
    <row r="3" spans="1:20" s="377" customFormat="1" ht="57.75" customHeight="1">
      <c r="A3" s="389" t="s">
        <v>212</v>
      </c>
      <c r="B3" s="389"/>
      <c r="C3" s="389"/>
      <c r="D3" s="389"/>
      <c r="E3" s="389"/>
      <c r="F3" s="389"/>
      <c r="G3" s="389"/>
      <c r="H3" s="432"/>
      <c r="I3" s="389"/>
      <c r="J3" s="27"/>
      <c r="K3" s="247"/>
      <c r="L3" s="247"/>
      <c r="M3" s="247"/>
      <c r="N3" s="247"/>
      <c r="O3" s="247"/>
      <c r="P3" s="247"/>
      <c r="Q3" s="247"/>
      <c r="R3" s="247"/>
      <c r="S3" s="247"/>
      <c r="T3" s="247"/>
    </row>
    <row r="4" spans="1:20" ht="12.75" customHeight="1">
      <c r="A4" s="390" t="s">
        <v>6</v>
      </c>
      <c r="B4" s="392" t="s">
        <v>12</v>
      </c>
      <c r="C4" s="12"/>
      <c r="D4" s="12"/>
      <c r="E4" s="394" t="s">
        <v>1</v>
      </c>
      <c r="F4" s="394"/>
      <c r="G4" s="11"/>
      <c r="H4" s="433" t="s">
        <v>5</v>
      </c>
      <c r="I4" s="392"/>
    </row>
    <row r="5" spans="1:20" ht="12.75" customHeight="1">
      <c r="A5" s="390"/>
      <c r="B5" s="392"/>
      <c r="C5" s="395" t="s">
        <v>2</v>
      </c>
      <c r="D5" s="395" t="s">
        <v>211</v>
      </c>
      <c r="E5" s="395" t="s">
        <v>4</v>
      </c>
      <c r="F5" s="21" t="s">
        <v>13</v>
      </c>
      <c r="G5" s="39"/>
      <c r="H5" s="434"/>
      <c r="I5" s="393"/>
    </row>
    <row r="6" spans="1:20" ht="18" customHeight="1">
      <c r="A6" s="390"/>
      <c r="B6" s="392"/>
      <c r="C6" s="395"/>
      <c r="D6" s="395"/>
      <c r="E6" s="395"/>
      <c r="F6" s="38" t="s">
        <v>20</v>
      </c>
      <c r="G6" s="38"/>
      <c r="H6" s="305" t="s">
        <v>3</v>
      </c>
      <c r="I6" s="39" t="s">
        <v>7</v>
      </c>
    </row>
    <row r="7" spans="1:20" ht="12.75" customHeight="1">
      <c r="A7" s="391"/>
      <c r="B7" s="393"/>
      <c r="C7" s="14" t="s">
        <v>8</v>
      </c>
      <c r="D7" s="14" t="s">
        <v>9</v>
      </c>
      <c r="E7" s="14" t="s">
        <v>10</v>
      </c>
      <c r="F7" s="14" t="s">
        <v>11</v>
      </c>
      <c r="G7" s="14"/>
      <c r="H7" s="306" t="s">
        <v>17</v>
      </c>
      <c r="I7" s="14" t="s">
        <v>18</v>
      </c>
    </row>
    <row r="8" spans="1:20" ht="11.25" customHeight="1">
      <c r="A8" s="435" t="s">
        <v>121</v>
      </c>
      <c r="B8" s="435"/>
      <c r="C8" s="336">
        <f>+C9+C11+C13+C45+C67+C69+C77+C87+C98+C100+C106</f>
        <v>702205342945.54895</v>
      </c>
      <c r="D8" s="336">
        <f>+D9+D11+D13+D45+D67+D69+D77+D87+D98+D100+D106</f>
        <v>696730686382.15735</v>
      </c>
      <c r="E8" s="336">
        <f>+E9+E11+E13+E45+E67+E69+E77+E87+E98+E100+E106</f>
        <v>537528985983.49701</v>
      </c>
      <c r="F8" s="336">
        <f>+F9+F11+F13+F45+F67+F69+F77+F87+F98+F100+F106</f>
        <v>518278070913.60718</v>
      </c>
      <c r="G8" s="6"/>
      <c r="H8" s="45">
        <f>IFERROR((F8/D8)*100,"n.a.")</f>
        <v>74.387145714051584</v>
      </c>
      <c r="I8" s="45">
        <f>IFERROR((+F8/E8)*100,"n.a.")</f>
        <v>96.418627539747064</v>
      </c>
      <c r="J8" s="2"/>
      <c r="K8" s="300">
        <f t="shared" ref="K8" si="0">IFERROR(F8/D8*100,"n.a.")</f>
        <v>74.387145714051584</v>
      </c>
      <c r="L8" s="300">
        <f t="shared" ref="L8" si="1">IFERROR(F8/E8*100,"n.a.")</f>
        <v>96.418627539747064</v>
      </c>
      <c r="M8" s="300" t="str">
        <f t="shared" ref="M8:N8" si="2">IF(K8=H8,"si","no")</f>
        <v>si</v>
      </c>
      <c r="N8" s="300" t="str">
        <f t="shared" si="2"/>
        <v>si</v>
      </c>
      <c r="O8" s="300"/>
      <c r="P8" s="301">
        <f t="shared" ref="P8" si="3">((F8/D8)*100)-H8</f>
        <v>0</v>
      </c>
      <c r="Q8" s="301">
        <f t="shared" ref="Q8" si="4">((F8/E8)*100)-I8</f>
        <v>0</v>
      </c>
      <c r="R8" s="302"/>
      <c r="S8" s="113">
        <f t="shared" ref="S8:S71" si="5">+E8-D8</f>
        <v>-159201700398.66034</v>
      </c>
      <c r="T8" s="113">
        <f>F8-E8</f>
        <v>-19250915069.889832</v>
      </c>
    </row>
    <row r="9" spans="1:20" ht="12.6" customHeight="1">
      <c r="A9" s="430" t="s">
        <v>210</v>
      </c>
      <c r="B9" s="430"/>
      <c r="C9" s="365">
        <f>+C10</f>
        <v>1009860488.9999996</v>
      </c>
      <c r="D9" s="365">
        <f>+D10</f>
        <v>923154733.65388656</v>
      </c>
      <c r="E9" s="365">
        <f>+E10</f>
        <v>636752382.20174754</v>
      </c>
      <c r="F9" s="365">
        <f>+F10</f>
        <v>618210793.27723324</v>
      </c>
      <c r="G9" s="366"/>
      <c r="H9" s="367">
        <f t="shared" ref="H9:H72" si="6">IFERROR((F9/D9)*100,"n.a.")</f>
        <v>66.967190952954127</v>
      </c>
      <c r="I9" s="367">
        <f t="shared" ref="I9:I72" si="7">IFERROR((+F9/E9)*100,"n.a.")</f>
        <v>97.08810057994576</v>
      </c>
      <c r="J9" s="368"/>
      <c r="K9" s="369">
        <f t="shared" ref="K9:K72" si="8">IFERROR(F9/D9*100,"n.a.")</f>
        <v>66.967190952954127</v>
      </c>
      <c r="L9" s="369">
        <f t="shared" ref="L9:L72" si="9">IFERROR(F9/E9*100,"n.a.")</f>
        <v>97.08810057994576</v>
      </c>
      <c r="M9" s="369" t="str">
        <f t="shared" ref="M9:M72" si="10">IF(K9=H9,"si","no")</f>
        <v>si</v>
      </c>
      <c r="N9" s="369" t="str">
        <f t="shared" ref="N9:N72" si="11">IF(L9=I9,"si","no")</f>
        <v>si</v>
      </c>
      <c r="O9" s="369"/>
      <c r="P9" s="370">
        <f t="shared" ref="P9:P72" si="12">((F9/D9)*100)-H9</f>
        <v>0</v>
      </c>
      <c r="Q9" s="370">
        <f t="shared" ref="Q9:Q72" si="13">((F9/E9)*100)-I9</f>
        <v>0</v>
      </c>
      <c r="R9" s="371"/>
      <c r="S9" s="372">
        <f t="shared" si="5"/>
        <v>-286402351.45213902</v>
      </c>
      <c r="T9" s="372">
        <f t="shared" ref="T9:T72" si="14">F9-E9</f>
        <v>-18541588.924514294</v>
      </c>
    </row>
    <row r="10" spans="1:20">
      <c r="A10" s="338"/>
      <c r="B10" s="338" t="s">
        <v>209</v>
      </c>
      <c r="C10" s="337">
        <v>1009860488.9999996</v>
      </c>
      <c r="D10" s="337">
        <v>923154733.65388656</v>
      </c>
      <c r="E10" s="337">
        <v>636752382.20174754</v>
      </c>
      <c r="F10" s="337">
        <v>618210793.27723324</v>
      </c>
      <c r="G10" s="6"/>
      <c r="H10" s="44">
        <f t="shared" si="6"/>
        <v>66.967190952954127</v>
      </c>
      <c r="I10" s="44">
        <f t="shared" si="7"/>
        <v>97.08810057994576</v>
      </c>
      <c r="J10" s="2"/>
      <c r="K10" s="300">
        <f t="shared" si="8"/>
        <v>66.967190952954127</v>
      </c>
      <c r="L10" s="300">
        <f t="shared" si="9"/>
        <v>97.08810057994576</v>
      </c>
      <c r="M10" s="300" t="str">
        <f t="shared" si="10"/>
        <v>si</v>
      </c>
      <c r="N10" s="300" t="str">
        <f t="shared" si="11"/>
        <v>si</v>
      </c>
      <c r="O10" s="300"/>
      <c r="P10" s="301">
        <f t="shared" si="12"/>
        <v>0</v>
      </c>
      <c r="Q10" s="301">
        <f t="shared" si="13"/>
        <v>0</v>
      </c>
      <c r="R10" s="302"/>
      <c r="S10" s="113">
        <f t="shared" si="5"/>
        <v>-286402351.45213902</v>
      </c>
      <c r="T10" s="113">
        <f t="shared" si="14"/>
        <v>-18541588.924514294</v>
      </c>
    </row>
    <row r="11" spans="1:20" ht="12.6" customHeight="1">
      <c r="A11" s="430" t="s">
        <v>208</v>
      </c>
      <c r="B11" s="430"/>
      <c r="C11" s="373">
        <f>+C12</f>
        <v>734025241</v>
      </c>
      <c r="D11" s="373">
        <f>+D12</f>
        <v>715391517</v>
      </c>
      <c r="E11" s="373">
        <f>+E12</f>
        <v>562937307.16999972</v>
      </c>
      <c r="F11" s="373">
        <f>+F12</f>
        <v>562209950.04999995</v>
      </c>
      <c r="G11" s="374"/>
      <c r="H11" s="375">
        <f t="shared" si="6"/>
        <v>78.587729472615479</v>
      </c>
      <c r="I11" s="375">
        <f t="shared" si="7"/>
        <v>99.870792517970358</v>
      </c>
      <c r="J11" s="368"/>
      <c r="K11" s="369">
        <f t="shared" si="8"/>
        <v>78.587729472615479</v>
      </c>
      <c r="L11" s="369">
        <f t="shared" si="9"/>
        <v>99.870792517970358</v>
      </c>
      <c r="M11" s="369" t="str">
        <f t="shared" si="10"/>
        <v>si</v>
      </c>
      <c r="N11" s="369" t="str">
        <f t="shared" si="11"/>
        <v>si</v>
      </c>
      <c r="O11" s="369"/>
      <c r="P11" s="370">
        <f t="shared" si="12"/>
        <v>0</v>
      </c>
      <c r="Q11" s="370">
        <f t="shared" si="13"/>
        <v>0</v>
      </c>
      <c r="R11" s="371"/>
      <c r="S11" s="372">
        <f t="shared" si="5"/>
        <v>-152454209.83000028</v>
      </c>
      <c r="T11" s="372">
        <f t="shared" si="14"/>
        <v>-727357.11999976635</v>
      </c>
    </row>
    <row r="12" spans="1:20">
      <c r="A12" s="339"/>
      <c r="B12" s="320" t="s">
        <v>207</v>
      </c>
      <c r="C12" s="337">
        <v>734025241</v>
      </c>
      <c r="D12" s="337">
        <v>715391517</v>
      </c>
      <c r="E12" s="337">
        <v>562937307.16999972</v>
      </c>
      <c r="F12" s="337">
        <v>562209950.04999995</v>
      </c>
      <c r="G12" s="6"/>
      <c r="H12" s="44">
        <f t="shared" si="6"/>
        <v>78.587729472615479</v>
      </c>
      <c r="I12" s="44">
        <f t="shared" si="7"/>
        <v>99.870792517970358</v>
      </c>
      <c r="J12" s="2"/>
      <c r="K12" s="300">
        <f t="shared" si="8"/>
        <v>78.587729472615479</v>
      </c>
      <c r="L12" s="300">
        <f t="shared" si="9"/>
        <v>99.870792517970358</v>
      </c>
      <c r="M12" s="300" t="str">
        <f t="shared" si="10"/>
        <v>si</v>
      </c>
      <c r="N12" s="300" t="str">
        <f t="shared" si="11"/>
        <v>si</v>
      </c>
      <c r="O12" s="300"/>
      <c r="P12" s="301">
        <f t="shared" si="12"/>
        <v>0</v>
      </c>
      <c r="Q12" s="301">
        <f t="shared" si="13"/>
        <v>0</v>
      </c>
      <c r="R12" s="302"/>
      <c r="S12" s="113">
        <f t="shared" si="5"/>
        <v>-152454209.83000028</v>
      </c>
      <c r="T12" s="113">
        <f t="shared" si="14"/>
        <v>-727357.11999976635</v>
      </c>
    </row>
    <row r="13" spans="1:20" ht="12.6" customHeight="1">
      <c r="A13" s="430" t="s">
        <v>206</v>
      </c>
      <c r="B13" s="430"/>
      <c r="C13" s="373">
        <f>SUM(C14:C44)</f>
        <v>129695309342.44676</v>
      </c>
      <c r="D13" s="373">
        <f>SUM(D14:D44)</f>
        <v>129788179566.55173</v>
      </c>
      <c r="E13" s="373">
        <f>SUM(E14:E44)</f>
        <v>111041943043.80563</v>
      </c>
      <c r="F13" s="373">
        <f>SUM(F14:F44)</f>
        <v>109845675488.49194</v>
      </c>
      <c r="G13" s="374"/>
      <c r="H13" s="375">
        <f t="shared" si="6"/>
        <v>84.634576010958057</v>
      </c>
      <c r="I13" s="375">
        <f t="shared" si="7"/>
        <v>98.922688560266124</v>
      </c>
      <c r="J13" s="368"/>
      <c r="K13" s="369">
        <f t="shared" si="8"/>
        <v>84.634576010958057</v>
      </c>
      <c r="L13" s="369">
        <f t="shared" si="9"/>
        <v>98.922688560266124</v>
      </c>
      <c r="M13" s="369" t="str">
        <f t="shared" si="10"/>
        <v>si</v>
      </c>
      <c r="N13" s="369" t="str">
        <f t="shared" si="11"/>
        <v>si</v>
      </c>
      <c r="O13" s="369"/>
      <c r="P13" s="370">
        <f t="shared" si="12"/>
        <v>0</v>
      </c>
      <c r="Q13" s="370">
        <f t="shared" si="13"/>
        <v>0</v>
      </c>
      <c r="R13" s="371"/>
      <c r="S13" s="372">
        <f t="shared" si="5"/>
        <v>-18746236522.746094</v>
      </c>
      <c r="T13" s="372">
        <f t="shared" si="14"/>
        <v>-1196267555.3136902</v>
      </c>
    </row>
    <row r="14" spans="1:20">
      <c r="A14" s="339"/>
      <c r="B14" s="320" t="s">
        <v>205</v>
      </c>
      <c r="C14" s="337">
        <v>488019915.36000001</v>
      </c>
      <c r="D14" s="337">
        <v>501400359.66240007</v>
      </c>
      <c r="E14" s="337">
        <v>365887106.32800007</v>
      </c>
      <c r="F14" s="337">
        <v>365171081.97280014</v>
      </c>
      <c r="G14" s="6"/>
      <c r="H14" s="44">
        <f t="shared" si="6"/>
        <v>72.83023933582237</v>
      </c>
      <c r="I14" s="44">
        <f t="shared" si="7"/>
        <v>99.804304567497368</v>
      </c>
      <c r="J14" s="2"/>
      <c r="K14" s="300">
        <f t="shared" si="8"/>
        <v>72.83023933582237</v>
      </c>
      <c r="L14" s="300">
        <f t="shared" si="9"/>
        <v>99.804304567497368</v>
      </c>
      <c r="M14" s="300" t="str">
        <f t="shared" si="10"/>
        <v>si</v>
      </c>
      <c r="N14" s="300" t="str">
        <f t="shared" si="11"/>
        <v>si</v>
      </c>
      <c r="O14" s="300"/>
      <c r="P14" s="301">
        <f t="shared" si="12"/>
        <v>0</v>
      </c>
      <c r="Q14" s="301">
        <f t="shared" si="13"/>
        <v>0</v>
      </c>
      <c r="R14" s="302"/>
      <c r="S14" s="113">
        <f t="shared" si="5"/>
        <v>-135513253.3344</v>
      </c>
      <c r="T14" s="113">
        <f t="shared" si="14"/>
        <v>-716024.35519993305</v>
      </c>
    </row>
    <row r="15" spans="1:20">
      <c r="A15" s="339"/>
      <c r="B15" s="320" t="s">
        <v>70</v>
      </c>
      <c r="C15" s="337">
        <v>220925668.20000005</v>
      </c>
      <c r="D15" s="337">
        <v>198425668.19999999</v>
      </c>
      <c r="E15" s="337">
        <v>178000305.97499999</v>
      </c>
      <c r="F15" s="337">
        <v>178000305.97499999</v>
      </c>
      <c r="G15" s="6"/>
      <c r="H15" s="44">
        <f t="shared" si="6"/>
        <v>89.706290315014797</v>
      </c>
      <c r="I15" s="44">
        <f t="shared" si="7"/>
        <v>100</v>
      </c>
      <c r="J15" s="2"/>
      <c r="K15" s="300">
        <f t="shared" si="8"/>
        <v>89.706290315014797</v>
      </c>
      <c r="L15" s="300">
        <f t="shared" si="9"/>
        <v>100</v>
      </c>
      <c r="M15" s="300" t="str">
        <f t="shared" si="10"/>
        <v>si</v>
      </c>
      <c r="N15" s="300" t="str">
        <f t="shared" si="11"/>
        <v>si</v>
      </c>
      <c r="O15" s="300"/>
      <c r="P15" s="301">
        <f t="shared" si="12"/>
        <v>0</v>
      </c>
      <c r="Q15" s="301">
        <f t="shared" si="13"/>
        <v>0</v>
      </c>
      <c r="R15" s="302"/>
      <c r="S15" s="113">
        <f t="shared" si="5"/>
        <v>-20425362.224999994</v>
      </c>
      <c r="T15" s="113">
        <f t="shared" si="14"/>
        <v>0</v>
      </c>
    </row>
    <row r="16" spans="1:20">
      <c r="A16" s="339"/>
      <c r="B16" s="340" t="s">
        <v>204</v>
      </c>
      <c r="C16" s="337">
        <v>519151479</v>
      </c>
      <c r="D16" s="337">
        <v>324816676.4199999</v>
      </c>
      <c r="E16" s="337">
        <v>167703788.67999995</v>
      </c>
      <c r="F16" s="337">
        <v>167279467.05999997</v>
      </c>
      <c r="G16" s="6"/>
      <c r="H16" s="44">
        <f t="shared" si="6"/>
        <v>51.499654791030949</v>
      </c>
      <c r="I16" s="44">
        <f t="shared" si="7"/>
        <v>99.746981494371823</v>
      </c>
      <c r="J16" s="2"/>
      <c r="K16" s="300">
        <f t="shared" si="8"/>
        <v>51.499654791030949</v>
      </c>
      <c r="L16" s="300">
        <f t="shared" si="9"/>
        <v>99.746981494371823</v>
      </c>
      <c r="M16" s="300" t="str">
        <f t="shared" si="10"/>
        <v>si</v>
      </c>
      <c r="N16" s="300" t="str">
        <f t="shared" si="11"/>
        <v>si</v>
      </c>
      <c r="O16" s="300"/>
      <c r="P16" s="301">
        <f t="shared" si="12"/>
        <v>0</v>
      </c>
      <c r="Q16" s="301">
        <f t="shared" si="13"/>
        <v>0</v>
      </c>
      <c r="R16" s="302"/>
      <c r="S16" s="113">
        <f t="shared" si="5"/>
        <v>-157112887.73999995</v>
      </c>
      <c r="T16" s="113">
        <f t="shared" si="14"/>
        <v>-424321.61999997497</v>
      </c>
    </row>
    <row r="17" spans="1:20">
      <c r="A17" s="339"/>
      <c r="B17" s="340" t="s">
        <v>896</v>
      </c>
      <c r="C17" s="337">
        <v>16600000</v>
      </c>
      <c r="D17" s="337">
        <v>10202107.091999996</v>
      </c>
      <c r="E17" s="337">
        <v>8277190.4039999992</v>
      </c>
      <c r="F17" s="337">
        <v>8277190.4039999992</v>
      </c>
      <c r="G17" s="6"/>
      <c r="H17" s="44">
        <f t="shared" si="6"/>
        <v>81.132165437574898</v>
      </c>
      <c r="I17" s="44">
        <f t="shared" si="7"/>
        <v>100</v>
      </c>
      <c r="J17" s="2"/>
      <c r="K17" s="300">
        <f t="shared" si="8"/>
        <v>81.132165437574898</v>
      </c>
      <c r="L17" s="300">
        <f t="shared" si="9"/>
        <v>100</v>
      </c>
      <c r="M17" s="300" t="str">
        <f t="shared" si="10"/>
        <v>si</v>
      </c>
      <c r="N17" s="300" t="str">
        <f t="shared" si="11"/>
        <v>si</v>
      </c>
      <c r="O17" s="300"/>
      <c r="P17" s="301">
        <f t="shared" si="12"/>
        <v>0</v>
      </c>
      <c r="Q17" s="301">
        <f t="shared" si="13"/>
        <v>0</v>
      </c>
      <c r="R17" s="302"/>
      <c r="S17" s="113">
        <f t="shared" si="5"/>
        <v>-1924916.6879999973</v>
      </c>
      <c r="T17" s="113">
        <f t="shared" si="14"/>
        <v>0</v>
      </c>
    </row>
    <row r="18" spans="1:20" ht="12.6" customHeight="1">
      <c r="A18" s="339"/>
      <c r="B18" s="340" t="s">
        <v>66</v>
      </c>
      <c r="C18" s="337">
        <v>36786228</v>
      </c>
      <c r="D18" s="337">
        <v>35937283.280000001</v>
      </c>
      <c r="E18" s="337">
        <v>24930655.050000001</v>
      </c>
      <c r="F18" s="337">
        <v>24927859.310000002</v>
      </c>
      <c r="G18" s="6"/>
      <c r="H18" s="44">
        <f t="shared" si="6"/>
        <v>69.364896382896532</v>
      </c>
      <c r="I18" s="44">
        <f t="shared" si="7"/>
        <v>99.988785934447407</v>
      </c>
      <c r="J18" s="2"/>
      <c r="K18" s="300">
        <f t="shared" si="8"/>
        <v>69.364896382896532</v>
      </c>
      <c r="L18" s="300">
        <f t="shared" si="9"/>
        <v>99.988785934447407</v>
      </c>
      <c r="M18" s="300" t="str">
        <f t="shared" si="10"/>
        <v>si</v>
      </c>
      <c r="N18" s="300" t="str">
        <f t="shared" si="11"/>
        <v>si</v>
      </c>
      <c r="O18" s="300"/>
      <c r="P18" s="301">
        <f t="shared" si="12"/>
        <v>0</v>
      </c>
      <c r="Q18" s="301">
        <f t="shared" si="13"/>
        <v>0</v>
      </c>
      <c r="R18" s="302"/>
      <c r="S18" s="113">
        <f t="shared" si="5"/>
        <v>-11006628.23</v>
      </c>
      <c r="T18" s="113">
        <f t="shared" si="14"/>
        <v>-2795.7399999983609</v>
      </c>
    </row>
    <row r="19" spans="1:20">
      <c r="A19" s="339"/>
      <c r="B19" s="340" t="s">
        <v>203</v>
      </c>
      <c r="C19" s="337">
        <v>2748289657</v>
      </c>
      <c r="D19" s="337">
        <v>2834190124.0600009</v>
      </c>
      <c r="E19" s="337">
        <v>2534310604.0099998</v>
      </c>
      <c r="F19" s="337">
        <v>2534036460.2399998</v>
      </c>
      <c r="G19" s="6"/>
      <c r="H19" s="44">
        <f t="shared" si="6"/>
        <v>89.409543796235212</v>
      </c>
      <c r="I19" s="44">
        <f t="shared" si="7"/>
        <v>99.989182708324449</v>
      </c>
      <c r="J19" s="2"/>
      <c r="K19" s="300">
        <f t="shared" si="8"/>
        <v>89.409543796235212</v>
      </c>
      <c r="L19" s="300">
        <f t="shared" si="9"/>
        <v>99.989182708324449</v>
      </c>
      <c r="M19" s="300" t="str">
        <f t="shared" si="10"/>
        <v>si</v>
      </c>
      <c r="N19" s="300" t="str">
        <f t="shared" si="11"/>
        <v>si</v>
      </c>
      <c r="O19" s="300"/>
      <c r="P19" s="301">
        <f t="shared" si="12"/>
        <v>0</v>
      </c>
      <c r="Q19" s="301">
        <f t="shared" si="13"/>
        <v>0</v>
      </c>
      <c r="R19" s="302"/>
      <c r="S19" s="113">
        <f t="shared" si="5"/>
        <v>-299879520.05000114</v>
      </c>
      <c r="T19" s="113">
        <f t="shared" si="14"/>
        <v>-274143.76999998093</v>
      </c>
    </row>
    <row r="20" spans="1:20">
      <c r="A20" s="339"/>
      <c r="B20" s="340" t="s">
        <v>202</v>
      </c>
      <c r="C20" s="337">
        <v>3330000000</v>
      </c>
      <c r="D20" s="337">
        <v>2940282816.8800001</v>
      </c>
      <c r="E20" s="337">
        <v>2898542066.7000003</v>
      </c>
      <c r="F20" s="337">
        <v>2898542066.7000003</v>
      </c>
      <c r="G20" s="6"/>
      <c r="H20" s="44">
        <f t="shared" si="6"/>
        <v>98.580383154288128</v>
      </c>
      <c r="I20" s="44">
        <f t="shared" si="7"/>
        <v>100</v>
      </c>
      <c r="J20" s="2"/>
      <c r="K20" s="300">
        <f t="shared" si="8"/>
        <v>98.580383154288128</v>
      </c>
      <c r="L20" s="300">
        <f t="shared" si="9"/>
        <v>100</v>
      </c>
      <c r="M20" s="300" t="str">
        <f t="shared" si="10"/>
        <v>si</v>
      </c>
      <c r="N20" s="300" t="str">
        <f t="shared" si="11"/>
        <v>si</v>
      </c>
      <c r="O20" s="300"/>
      <c r="P20" s="301">
        <f t="shared" si="12"/>
        <v>0</v>
      </c>
      <c r="Q20" s="301">
        <f t="shared" si="13"/>
        <v>0</v>
      </c>
      <c r="R20" s="302"/>
      <c r="S20" s="113">
        <f t="shared" si="5"/>
        <v>-41740750.179999828</v>
      </c>
      <c r="T20" s="113">
        <f t="shared" si="14"/>
        <v>0</v>
      </c>
    </row>
    <row r="21" spans="1:20">
      <c r="A21" s="339"/>
      <c r="B21" s="340" t="s">
        <v>201</v>
      </c>
      <c r="C21" s="337">
        <v>353664589</v>
      </c>
      <c r="D21" s="337">
        <v>352217813.22000003</v>
      </c>
      <c r="E21" s="337">
        <v>297242132.38</v>
      </c>
      <c r="F21" s="337">
        <v>296970872.97000003</v>
      </c>
      <c r="G21" s="6"/>
      <c r="H21" s="44">
        <f t="shared" si="6"/>
        <v>84.314552479635097</v>
      </c>
      <c r="I21" s="44">
        <f t="shared" si="7"/>
        <v>99.908741264965357</v>
      </c>
      <c r="J21" s="2"/>
      <c r="K21" s="300">
        <f t="shared" si="8"/>
        <v>84.314552479635097</v>
      </c>
      <c r="L21" s="300">
        <f t="shared" si="9"/>
        <v>99.908741264965357</v>
      </c>
      <c r="M21" s="300" t="str">
        <f t="shared" si="10"/>
        <v>si</v>
      </c>
      <c r="N21" s="300" t="str">
        <f t="shared" si="11"/>
        <v>si</v>
      </c>
      <c r="O21" s="300"/>
      <c r="P21" s="301">
        <f t="shared" si="12"/>
        <v>0</v>
      </c>
      <c r="Q21" s="301">
        <f t="shared" si="13"/>
        <v>0</v>
      </c>
      <c r="R21" s="302"/>
      <c r="S21" s="113">
        <f t="shared" si="5"/>
        <v>-54975680.840000033</v>
      </c>
      <c r="T21" s="113">
        <f t="shared" si="14"/>
        <v>-271259.40999996662</v>
      </c>
    </row>
    <row r="22" spans="1:20">
      <c r="A22" s="339"/>
      <c r="B22" s="340" t="s">
        <v>61</v>
      </c>
      <c r="C22" s="337">
        <v>1042414577.5999998</v>
      </c>
      <c r="D22" s="337">
        <v>990822430.18799996</v>
      </c>
      <c r="E22" s="337">
        <v>754312335.46799994</v>
      </c>
      <c r="F22" s="337">
        <v>747717333.01600003</v>
      </c>
      <c r="G22" s="6"/>
      <c r="H22" s="44">
        <f t="shared" si="6"/>
        <v>75.464312296011215</v>
      </c>
      <c r="I22" s="44">
        <f t="shared" si="7"/>
        <v>99.125693410819252</v>
      </c>
      <c r="J22" s="2"/>
      <c r="K22" s="300">
        <f t="shared" si="8"/>
        <v>75.464312296011215</v>
      </c>
      <c r="L22" s="300">
        <f t="shared" si="9"/>
        <v>99.125693410819252</v>
      </c>
      <c r="M22" s="300" t="str">
        <f t="shared" si="10"/>
        <v>si</v>
      </c>
      <c r="N22" s="300" t="str">
        <f t="shared" si="11"/>
        <v>si</v>
      </c>
      <c r="O22" s="300"/>
      <c r="P22" s="301">
        <f t="shared" si="12"/>
        <v>0</v>
      </c>
      <c r="Q22" s="301">
        <f t="shared" si="13"/>
        <v>0</v>
      </c>
      <c r="R22" s="302"/>
      <c r="S22" s="113">
        <f t="shared" si="5"/>
        <v>-236510094.72000003</v>
      </c>
      <c r="T22" s="113">
        <f t="shared" si="14"/>
        <v>-6595002.4519999027</v>
      </c>
    </row>
    <row r="23" spans="1:20">
      <c r="A23" s="339"/>
      <c r="B23" s="340" t="s">
        <v>200</v>
      </c>
      <c r="C23" s="337">
        <v>950000000</v>
      </c>
      <c r="D23" s="337">
        <v>957766000</v>
      </c>
      <c r="E23" s="337">
        <v>957766000</v>
      </c>
      <c r="F23" s="337">
        <v>957766000</v>
      </c>
      <c r="G23" s="6"/>
      <c r="H23" s="44">
        <f t="shared" si="6"/>
        <v>100</v>
      </c>
      <c r="I23" s="44">
        <f t="shared" si="7"/>
        <v>100</v>
      </c>
      <c r="J23" s="2"/>
      <c r="K23" s="300">
        <f t="shared" si="8"/>
        <v>100</v>
      </c>
      <c r="L23" s="300">
        <f t="shared" si="9"/>
        <v>100</v>
      </c>
      <c r="M23" s="300" t="str">
        <f t="shared" si="10"/>
        <v>si</v>
      </c>
      <c r="N23" s="300" t="str">
        <f t="shared" si="11"/>
        <v>si</v>
      </c>
      <c r="O23" s="300"/>
      <c r="P23" s="301">
        <f t="shared" si="12"/>
        <v>0</v>
      </c>
      <c r="Q23" s="301">
        <f t="shared" si="13"/>
        <v>0</v>
      </c>
      <c r="R23" s="302"/>
      <c r="S23" s="113">
        <f t="shared" si="5"/>
        <v>0</v>
      </c>
      <c r="T23" s="113">
        <f t="shared" si="14"/>
        <v>0</v>
      </c>
    </row>
    <row r="24" spans="1:20">
      <c r="A24" s="339"/>
      <c r="B24" s="340" t="s">
        <v>199</v>
      </c>
      <c r="C24" s="337">
        <v>1542038</v>
      </c>
      <c r="D24" s="337">
        <v>1344117.72</v>
      </c>
      <c r="E24" s="337">
        <v>1210208.4500000002</v>
      </c>
      <c r="F24" s="337">
        <v>1210208.4500000002</v>
      </c>
      <c r="G24" s="6"/>
      <c r="H24" s="44">
        <f t="shared" si="6"/>
        <v>90.037385267117841</v>
      </c>
      <c r="I24" s="44">
        <f t="shared" si="7"/>
        <v>100</v>
      </c>
      <c r="J24" s="2"/>
      <c r="K24" s="300">
        <f t="shared" si="8"/>
        <v>90.037385267117841</v>
      </c>
      <c r="L24" s="300">
        <f t="shared" si="9"/>
        <v>100</v>
      </c>
      <c r="M24" s="300" t="str">
        <f t="shared" si="10"/>
        <v>si</v>
      </c>
      <c r="N24" s="300" t="str">
        <f t="shared" si="11"/>
        <v>si</v>
      </c>
      <c r="O24" s="300"/>
      <c r="P24" s="301">
        <f t="shared" si="12"/>
        <v>0</v>
      </c>
      <c r="Q24" s="301">
        <f t="shared" si="13"/>
        <v>0</v>
      </c>
      <c r="R24" s="302"/>
      <c r="S24" s="113">
        <f t="shared" si="5"/>
        <v>-133909.26999999979</v>
      </c>
      <c r="T24" s="113">
        <f t="shared" si="14"/>
        <v>0</v>
      </c>
    </row>
    <row r="25" spans="1:20">
      <c r="A25" s="339"/>
      <c r="B25" s="340" t="s">
        <v>198</v>
      </c>
      <c r="C25" s="337">
        <v>135054954</v>
      </c>
      <c r="D25" s="337">
        <v>135054954</v>
      </c>
      <c r="E25" s="337">
        <v>116799034</v>
      </c>
      <c r="F25" s="337">
        <v>116799034</v>
      </c>
      <c r="G25" s="6"/>
      <c r="H25" s="44">
        <f t="shared" si="6"/>
        <v>86.482598779753019</v>
      </c>
      <c r="I25" s="44">
        <f t="shared" si="7"/>
        <v>100</v>
      </c>
      <c r="J25" s="2"/>
      <c r="K25" s="300">
        <f t="shared" si="8"/>
        <v>86.482598779753019</v>
      </c>
      <c r="L25" s="300">
        <f t="shared" si="9"/>
        <v>100</v>
      </c>
      <c r="M25" s="300" t="str">
        <f t="shared" si="10"/>
        <v>si</v>
      </c>
      <c r="N25" s="300" t="str">
        <f t="shared" si="11"/>
        <v>si</v>
      </c>
      <c r="O25" s="300"/>
      <c r="P25" s="301">
        <f t="shared" si="12"/>
        <v>0</v>
      </c>
      <c r="Q25" s="301">
        <f t="shared" si="13"/>
        <v>0</v>
      </c>
      <c r="R25" s="302"/>
      <c r="S25" s="113">
        <f t="shared" si="5"/>
        <v>-18255920</v>
      </c>
      <c r="T25" s="113">
        <f t="shared" si="14"/>
        <v>0</v>
      </c>
    </row>
    <row r="26" spans="1:20">
      <c r="A26" s="339"/>
      <c r="B26" s="340" t="s">
        <v>197</v>
      </c>
      <c r="C26" s="337">
        <v>20971228</v>
      </c>
      <c r="D26" s="337">
        <v>20501231.219999999</v>
      </c>
      <c r="E26" s="337">
        <v>9647532.3499999996</v>
      </c>
      <c r="F26" s="337">
        <v>9632318.5800000001</v>
      </c>
      <c r="G26" s="6"/>
      <c r="H26" s="44">
        <f t="shared" si="6"/>
        <v>46.984098060428593</v>
      </c>
      <c r="I26" s="44">
        <f t="shared" si="7"/>
        <v>99.842304027101818</v>
      </c>
      <c r="J26" s="2"/>
      <c r="K26" s="300">
        <f t="shared" si="8"/>
        <v>46.984098060428593</v>
      </c>
      <c r="L26" s="300">
        <f t="shared" si="9"/>
        <v>99.842304027101818</v>
      </c>
      <c r="M26" s="300" t="str">
        <f t="shared" si="10"/>
        <v>si</v>
      </c>
      <c r="N26" s="300" t="str">
        <f t="shared" si="11"/>
        <v>si</v>
      </c>
      <c r="O26" s="300"/>
      <c r="P26" s="301">
        <f t="shared" si="12"/>
        <v>0</v>
      </c>
      <c r="Q26" s="301">
        <f t="shared" si="13"/>
        <v>0</v>
      </c>
      <c r="R26" s="302"/>
      <c r="S26" s="113">
        <f t="shared" si="5"/>
        <v>-10853698.869999999</v>
      </c>
      <c r="T26" s="113">
        <f t="shared" si="14"/>
        <v>-15213.769999999553</v>
      </c>
    </row>
    <row r="27" spans="1:20">
      <c r="A27" s="339"/>
      <c r="B27" s="340" t="s">
        <v>196</v>
      </c>
      <c r="C27" s="337">
        <v>4256213420.7867627</v>
      </c>
      <c r="D27" s="337">
        <v>4157383365.9558277</v>
      </c>
      <c r="E27" s="337">
        <v>3601997639.7571335</v>
      </c>
      <c r="F27" s="337">
        <v>3597526888.9906473</v>
      </c>
      <c r="G27" s="6"/>
      <c r="H27" s="44">
        <f t="shared" si="6"/>
        <v>86.533441165186758</v>
      </c>
      <c r="I27" s="44">
        <f t="shared" si="7"/>
        <v>99.875881352138038</v>
      </c>
      <c r="J27" s="2"/>
      <c r="K27" s="300">
        <f t="shared" si="8"/>
        <v>86.533441165186758</v>
      </c>
      <c r="L27" s="300">
        <f t="shared" si="9"/>
        <v>99.875881352138038</v>
      </c>
      <c r="M27" s="300" t="str">
        <f t="shared" si="10"/>
        <v>si</v>
      </c>
      <c r="N27" s="300" t="str">
        <f t="shared" si="11"/>
        <v>si</v>
      </c>
      <c r="O27" s="300"/>
      <c r="P27" s="301">
        <f t="shared" si="12"/>
        <v>0</v>
      </c>
      <c r="Q27" s="301">
        <f t="shared" si="13"/>
        <v>0</v>
      </c>
      <c r="R27" s="302"/>
      <c r="S27" s="113">
        <f t="shared" si="5"/>
        <v>-555385726.19869423</v>
      </c>
      <c r="T27" s="113">
        <f t="shared" si="14"/>
        <v>-4470750.7664861679</v>
      </c>
    </row>
    <row r="28" spans="1:20">
      <c r="A28" s="339"/>
      <c r="B28" s="340" t="s">
        <v>195</v>
      </c>
      <c r="C28" s="337">
        <v>7994350494</v>
      </c>
      <c r="D28" s="337">
        <v>7806516438.8400011</v>
      </c>
      <c r="E28" s="337">
        <v>5754522840.5600014</v>
      </c>
      <c r="F28" s="337">
        <v>5680190845.8099985</v>
      </c>
      <c r="G28" s="6"/>
      <c r="H28" s="44">
        <f t="shared" si="6"/>
        <v>72.762171069661377</v>
      </c>
      <c r="I28" s="44">
        <f t="shared" si="7"/>
        <v>98.708285694409213</v>
      </c>
      <c r="J28" s="2"/>
      <c r="K28" s="300">
        <f t="shared" si="8"/>
        <v>72.762171069661377</v>
      </c>
      <c r="L28" s="300">
        <f t="shared" si="9"/>
        <v>98.708285694409213</v>
      </c>
      <c r="M28" s="300" t="str">
        <f t="shared" si="10"/>
        <v>si</v>
      </c>
      <c r="N28" s="300" t="str">
        <f t="shared" si="11"/>
        <v>si</v>
      </c>
      <c r="O28" s="300"/>
      <c r="P28" s="301">
        <f t="shared" si="12"/>
        <v>0</v>
      </c>
      <c r="Q28" s="301">
        <f t="shared" si="13"/>
        <v>0</v>
      </c>
      <c r="R28" s="302"/>
      <c r="S28" s="113">
        <f t="shared" si="5"/>
        <v>-2051993598.2799997</v>
      </c>
      <c r="T28" s="113">
        <f t="shared" si="14"/>
        <v>-74331994.750002861</v>
      </c>
    </row>
    <row r="29" spans="1:20">
      <c r="A29" s="339"/>
      <c r="B29" s="340" t="s">
        <v>194</v>
      </c>
      <c r="C29" s="337">
        <v>26847591636</v>
      </c>
      <c r="D29" s="337">
        <v>27506898913.69001</v>
      </c>
      <c r="E29" s="337">
        <v>22235103171.200001</v>
      </c>
      <c r="F29" s="337">
        <v>22126604003.290005</v>
      </c>
      <c r="G29" s="6"/>
      <c r="H29" s="44">
        <f t="shared" si="6"/>
        <v>80.440198194343651</v>
      </c>
      <c r="I29" s="44">
        <f t="shared" si="7"/>
        <v>99.512036588836111</v>
      </c>
      <c r="J29" s="2"/>
      <c r="K29" s="300">
        <f t="shared" si="8"/>
        <v>80.440198194343651</v>
      </c>
      <c r="L29" s="300">
        <f t="shared" si="9"/>
        <v>99.512036588836111</v>
      </c>
      <c r="M29" s="300" t="str">
        <f t="shared" si="10"/>
        <v>si</v>
      </c>
      <c r="N29" s="300" t="str">
        <f t="shared" si="11"/>
        <v>si</v>
      </c>
      <c r="O29" s="300"/>
      <c r="P29" s="301">
        <f t="shared" si="12"/>
        <v>0</v>
      </c>
      <c r="Q29" s="301">
        <f t="shared" si="13"/>
        <v>0</v>
      </c>
      <c r="R29" s="302"/>
      <c r="S29" s="113">
        <f t="shared" si="5"/>
        <v>-5271795742.4900093</v>
      </c>
      <c r="T29" s="113">
        <f t="shared" si="14"/>
        <v>-108499167.90999603</v>
      </c>
    </row>
    <row r="30" spans="1:20" ht="12.6" customHeight="1">
      <c r="A30" s="339"/>
      <c r="B30" s="340" t="s">
        <v>193</v>
      </c>
      <c r="C30" s="337">
        <v>246497715</v>
      </c>
      <c r="D30" s="337">
        <v>205943714.67999998</v>
      </c>
      <c r="E30" s="337">
        <v>157155834.29000002</v>
      </c>
      <c r="F30" s="337">
        <v>157068939.05000001</v>
      </c>
      <c r="G30" s="6"/>
      <c r="H30" s="44">
        <f t="shared" si="6"/>
        <v>76.267896446394246</v>
      </c>
      <c r="I30" s="44">
        <f t="shared" si="7"/>
        <v>99.94470759523972</v>
      </c>
      <c r="J30" s="2"/>
      <c r="K30" s="300">
        <f t="shared" si="8"/>
        <v>76.267896446394246</v>
      </c>
      <c r="L30" s="300">
        <f t="shared" si="9"/>
        <v>99.94470759523972</v>
      </c>
      <c r="M30" s="300" t="str">
        <f t="shared" si="10"/>
        <v>si</v>
      </c>
      <c r="N30" s="300" t="str">
        <f t="shared" si="11"/>
        <v>si</v>
      </c>
      <c r="O30" s="300"/>
      <c r="P30" s="301">
        <f t="shared" si="12"/>
        <v>0</v>
      </c>
      <c r="Q30" s="301">
        <f t="shared" si="13"/>
        <v>0</v>
      </c>
      <c r="R30" s="302"/>
      <c r="S30" s="113">
        <f t="shared" si="5"/>
        <v>-48787880.389999956</v>
      </c>
      <c r="T30" s="113">
        <f t="shared" si="14"/>
        <v>-86895.240000009537</v>
      </c>
    </row>
    <row r="31" spans="1:20">
      <c r="A31" s="339"/>
      <c r="B31" s="340" t="s">
        <v>75</v>
      </c>
      <c r="C31" s="337">
        <v>338662944</v>
      </c>
      <c r="D31" s="337">
        <v>179196610.21000001</v>
      </c>
      <c r="E31" s="337">
        <v>153472705.69</v>
      </c>
      <c r="F31" s="337">
        <v>153471737.60999998</v>
      </c>
      <c r="G31" s="6"/>
      <c r="H31" s="44">
        <f t="shared" si="6"/>
        <v>85.644330788482478</v>
      </c>
      <c r="I31" s="44">
        <f t="shared" si="7"/>
        <v>99.999369216828711</v>
      </c>
      <c r="J31" s="2"/>
      <c r="K31" s="300">
        <f t="shared" si="8"/>
        <v>85.644330788482478</v>
      </c>
      <c r="L31" s="300">
        <f t="shared" si="9"/>
        <v>99.999369216828711</v>
      </c>
      <c r="M31" s="300" t="str">
        <f t="shared" si="10"/>
        <v>si</v>
      </c>
      <c r="N31" s="300" t="str">
        <f t="shared" si="11"/>
        <v>si</v>
      </c>
      <c r="O31" s="300"/>
      <c r="P31" s="301">
        <f t="shared" si="12"/>
        <v>0</v>
      </c>
      <c r="Q31" s="301">
        <f t="shared" si="13"/>
        <v>0</v>
      </c>
      <c r="R31" s="302"/>
      <c r="S31" s="113">
        <f t="shared" si="5"/>
        <v>-25723904.520000011</v>
      </c>
      <c r="T31" s="113">
        <f t="shared" si="14"/>
        <v>-968.08000001311302</v>
      </c>
    </row>
    <row r="32" spans="1:20" ht="12.6" customHeight="1">
      <c r="A32" s="339"/>
      <c r="B32" s="340" t="s">
        <v>192</v>
      </c>
      <c r="C32" s="337">
        <v>3633578395</v>
      </c>
      <c r="D32" s="337">
        <v>3052126997.0099998</v>
      </c>
      <c r="E32" s="337">
        <v>1611306729.77</v>
      </c>
      <c r="F32" s="337">
        <v>1085195909.2799997</v>
      </c>
      <c r="G32" s="6"/>
      <c r="H32" s="44">
        <f t="shared" si="6"/>
        <v>35.555398263018098</v>
      </c>
      <c r="I32" s="44">
        <f t="shared" si="7"/>
        <v>67.348810082541021</v>
      </c>
      <c r="J32" s="2"/>
      <c r="K32" s="300">
        <f t="shared" si="8"/>
        <v>35.555398263018098</v>
      </c>
      <c r="L32" s="300">
        <f t="shared" si="9"/>
        <v>67.348810082541021</v>
      </c>
      <c r="M32" s="300" t="str">
        <f t="shared" si="10"/>
        <v>si</v>
      </c>
      <c r="N32" s="300" t="str">
        <f t="shared" si="11"/>
        <v>si</v>
      </c>
      <c r="O32" s="300"/>
      <c r="P32" s="301">
        <f t="shared" si="12"/>
        <v>0</v>
      </c>
      <c r="Q32" s="301">
        <f t="shared" si="13"/>
        <v>0</v>
      </c>
      <c r="R32" s="302"/>
      <c r="S32" s="113">
        <f t="shared" si="5"/>
        <v>-1440820267.2399998</v>
      </c>
      <c r="T32" s="113">
        <f t="shared" si="14"/>
        <v>-526110820.49000025</v>
      </c>
    </row>
    <row r="33" spans="1:20">
      <c r="A33" s="339"/>
      <c r="B33" s="340" t="s">
        <v>191</v>
      </c>
      <c r="C33" s="337">
        <v>521845465</v>
      </c>
      <c r="D33" s="337">
        <v>209708369.96000001</v>
      </c>
      <c r="E33" s="337">
        <v>128754399.17999998</v>
      </c>
      <c r="F33" s="337">
        <v>128754399.17999998</v>
      </c>
      <c r="G33" s="6"/>
      <c r="H33" s="44">
        <f t="shared" si="6"/>
        <v>61.396881395129213</v>
      </c>
      <c r="I33" s="44">
        <f t="shared" si="7"/>
        <v>100</v>
      </c>
      <c r="J33" s="2"/>
      <c r="K33" s="300">
        <f t="shared" si="8"/>
        <v>61.396881395129213</v>
      </c>
      <c r="L33" s="300">
        <f t="shared" si="9"/>
        <v>100</v>
      </c>
      <c r="M33" s="300" t="str">
        <f t="shared" si="10"/>
        <v>si</v>
      </c>
      <c r="N33" s="300" t="str">
        <f t="shared" si="11"/>
        <v>si</v>
      </c>
      <c r="O33" s="300"/>
      <c r="P33" s="301">
        <f t="shared" si="12"/>
        <v>0</v>
      </c>
      <c r="Q33" s="301">
        <f t="shared" si="13"/>
        <v>0</v>
      </c>
      <c r="R33" s="302"/>
      <c r="S33" s="113">
        <f t="shared" si="5"/>
        <v>-80953970.780000031</v>
      </c>
      <c r="T33" s="113">
        <f t="shared" si="14"/>
        <v>0</v>
      </c>
    </row>
    <row r="34" spans="1:20" ht="12.6" customHeight="1">
      <c r="A34" s="339"/>
      <c r="B34" s="340" t="s">
        <v>154</v>
      </c>
      <c r="C34" s="337">
        <v>800007987</v>
      </c>
      <c r="D34" s="337">
        <v>637555559.20000005</v>
      </c>
      <c r="E34" s="337">
        <v>528230931.14999998</v>
      </c>
      <c r="F34" s="337">
        <v>528230337.40999997</v>
      </c>
      <c r="G34" s="6"/>
      <c r="H34" s="44">
        <f t="shared" si="6"/>
        <v>82.852440040334599</v>
      </c>
      <c r="I34" s="44">
        <f t="shared" si="7"/>
        <v>99.999887598403461</v>
      </c>
      <c r="J34" s="2"/>
      <c r="K34" s="300">
        <f t="shared" si="8"/>
        <v>82.852440040334599</v>
      </c>
      <c r="L34" s="300">
        <f t="shared" si="9"/>
        <v>99.999887598403461</v>
      </c>
      <c r="M34" s="300" t="str">
        <f t="shared" si="10"/>
        <v>si</v>
      </c>
      <c r="N34" s="300" t="str">
        <f t="shared" si="11"/>
        <v>si</v>
      </c>
      <c r="O34" s="300"/>
      <c r="P34" s="301">
        <f t="shared" si="12"/>
        <v>0</v>
      </c>
      <c r="Q34" s="301">
        <f t="shared" si="13"/>
        <v>0</v>
      </c>
      <c r="R34" s="302"/>
      <c r="S34" s="113">
        <f t="shared" si="5"/>
        <v>-109324628.05000007</v>
      </c>
      <c r="T34" s="113">
        <f t="shared" si="14"/>
        <v>-593.74000000953674</v>
      </c>
    </row>
    <row r="35" spans="1:20">
      <c r="A35" s="339"/>
      <c r="B35" s="340" t="s">
        <v>78</v>
      </c>
      <c r="C35" s="337">
        <v>2510135065</v>
      </c>
      <c r="D35" s="337">
        <v>2501027923.8799996</v>
      </c>
      <c r="E35" s="337">
        <v>2299386321.3200002</v>
      </c>
      <c r="F35" s="337">
        <v>2299386321.3200002</v>
      </c>
      <c r="G35" s="6"/>
      <c r="H35" s="44">
        <f t="shared" si="6"/>
        <v>91.937650890071623</v>
      </c>
      <c r="I35" s="44">
        <f t="shared" si="7"/>
        <v>100</v>
      </c>
      <c r="J35" s="2"/>
      <c r="K35" s="300">
        <f t="shared" si="8"/>
        <v>91.937650890071623</v>
      </c>
      <c r="L35" s="300">
        <f t="shared" si="9"/>
        <v>100</v>
      </c>
      <c r="M35" s="300" t="str">
        <f t="shared" si="10"/>
        <v>si</v>
      </c>
      <c r="N35" s="300" t="str">
        <f t="shared" si="11"/>
        <v>si</v>
      </c>
      <c r="O35" s="300"/>
      <c r="P35" s="301">
        <f t="shared" si="12"/>
        <v>0</v>
      </c>
      <c r="Q35" s="301">
        <f t="shared" si="13"/>
        <v>0</v>
      </c>
      <c r="R35" s="302"/>
      <c r="S35" s="113">
        <f t="shared" si="5"/>
        <v>-201641602.55999947</v>
      </c>
      <c r="T35" s="113">
        <f t="shared" si="14"/>
        <v>0</v>
      </c>
    </row>
    <row r="36" spans="1:20">
      <c r="A36" s="339"/>
      <c r="B36" s="340" t="s">
        <v>190</v>
      </c>
      <c r="C36" s="337">
        <v>7567248270</v>
      </c>
      <c r="D36" s="337">
        <v>7566180665.8299999</v>
      </c>
      <c r="E36" s="337">
        <v>7499261031.8800001</v>
      </c>
      <c r="F36" s="337">
        <v>7499254986.1400003</v>
      </c>
      <c r="G36" s="6"/>
      <c r="H36" s="44">
        <f t="shared" si="6"/>
        <v>99.115462838572626</v>
      </c>
      <c r="I36" s="44">
        <f t="shared" si="7"/>
        <v>99.999919382190143</v>
      </c>
      <c r="J36" s="2"/>
      <c r="K36" s="300">
        <f t="shared" si="8"/>
        <v>99.115462838572626</v>
      </c>
      <c r="L36" s="300">
        <f t="shared" si="9"/>
        <v>99.999919382190143</v>
      </c>
      <c r="M36" s="300" t="str">
        <f t="shared" si="10"/>
        <v>si</v>
      </c>
      <c r="N36" s="300" t="str">
        <f t="shared" si="11"/>
        <v>si</v>
      </c>
      <c r="O36" s="300"/>
      <c r="P36" s="301">
        <f t="shared" si="12"/>
        <v>0</v>
      </c>
      <c r="Q36" s="301">
        <f t="shared" si="13"/>
        <v>0</v>
      </c>
      <c r="R36" s="302"/>
      <c r="S36" s="113">
        <f t="shared" si="5"/>
        <v>-66919633.949999809</v>
      </c>
      <c r="T36" s="113">
        <f t="shared" si="14"/>
        <v>-6045.7399997711182</v>
      </c>
    </row>
    <row r="37" spans="1:20">
      <c r="A37" s="339"/>
      <c r="B37" s="340" t="s">
        <v>189</v>
      </c>
      <c r="C37" s="337">
        <v>1469822691</v>
      </c>
      <c r="D37" s="337">
        <v>1017784783.49</v>
      </c>
      <c r="E37" s="337">
        <v>997589020.62</v>
      </c>
      <c r="F37" s="337">
        <v>997572722.21000004</v>
      </c>
      <c r="G37" s="6"/>
      <c r="H37" s="44">
        <f t="shared" si="6"/>
        <v>98.014112452075324</v>
      </c>
      <c r="I37" s="44">
        <f t="shared" si="7"/>
        <v>99.998366219990089</v>
      </c>
      <c r="J37" s="2"/>
      <c r="K37" s="300">
        <f t="shared" si="8"/>
        <v>98.014112452075324</v>
      </c>
      <c r="L37" s="300">
        <f t="shared" si="9"/>
        <v>99.998366219990089</v>
      </c>
      <c r="M37" s="300" t="str">
        <f t="shared" si="10"/>
        <v>si</v>
      </c>
      <c r="N37" s="300" t="str">
        <f t="shared" si="11"/>
        <v>si</v>
      </c>
      <c r="O37" s="300"/>
      <c r="P37" s="301">
        <f t="shared" si="12"/>
        <v>0</v>
      </c>
      <c r="Q37" s="301">
        <f t="shared" si="13"/>
        <v>0</v>
      </c>
      <c r="R37" s="302"/>
      <c r="S37" s="113">
        <f t="shared" si="5"/>
        <v>-20195762.870000005</v>
      </c>
      <c r="T37" s="113">
        <f t="shared" si="14"/>
        <v>-16298.409999966621</v>
      </c>
    </row>
    <row r="38" spans="1:20">
      <c r="A38" s="339"/>
      <c r="B38" s="340" t="s">
        <v>188</v>
      </c>
      <c r="C38" s="337">
        <v>12500381529</v>
      </c>
      <c r="D38" s="337">
        <v>6540299891.1300001</v>
      </c>
      <c r="E38" s="337">
        <v>6419559353.3400002</v>
      </c>
      <c r="F38" s="337">
        <v>6419520436.2399998</v>
      </c>
      <c r="G38" s="6"/>
      <c r="H38" s="44">
        <f t="shared" si="6"/>
        <v>98.153304024272614</v>
      </c>
      <c r="I38" s="44">
        <f t="shared" si="7"/>
        <v>99.999393773032409</v>
      </c>
      <c r="J38" s="2"/>
      <c r="K38" s="300">
        <f t="shared" si="8"/>
        <v>98.153304024272614</v>
      </c>
      <c r="L38" s="300">
        <f t="shared" si="9"/>
        <v>99.999393773032409</v>
      </c>
      <c r="M38" s="300" t="str">
        <f t="shared" si="10"/>
        <v>si</v>
      </c>
      <c r="N38" s="300" t="str">
        <f t="shared" si="11"/>
        <v>si</v>
      </c>
      <c r="O38" s="300"/>
      <c r="P38" s="301">
        <f t="shared" si="12"/>
        <v>0</v>
      </c>
      <c r="Q38" s="301">
        <f t="shared" si="13"/>
        <v>0</v>
      </c>
      <c r="R38" s="302"/>
      <c r="S38" s="113">
        <f t="shared" si="5"/>
        <v>-120740537.78999996</v>
      </c>
      <c r="T38" s="113">
        <f t="shared" si="14"/>
        <v>-38917.10000038147</v>
      </c>
    </row>
    <row r="39" spans="1:20">
      <c r="A39" s="339"/>
      <c r="B39" s="340" t="s">
        <v>76</v>
      </c>
      <c r="C39" s="337">
        <v>5614866304</v>
      </c>
      <c r="D39" s="337">
        <v>5002134567.1199999</v>
      </c>
      <c r="E39" s="337">
        <v>3850391655.29</v>
      </c>
      <c r="F39" s="337">
        <v>3645958191.4099998</v>
      </c>
      <c r="G39" s="6"/>
      <c r="H39" s="44">
        <f t="shared" si="6"/>
        <v>72.888046942511096</v>
      </c>
      <c r="I39" s="44">
        <f t="shared" si="7"/>
        <v>94.690580019330454</v>
      </c>
      <c r="J39" s="2"/>
      <c r="K39" s="300">
        <f t="shared" si="8"/>
        <v>72.888046942511096</v>
      </c>
      <c r="L39" s="300">
        <f t="shared" si="9"/>
        <v>94.690580019330454</v>
      </c>
      <c r="M39" s="300" t="str">
        <f t="shared" si="10"/>
        <v>si</v>
      </c>
      <c r="N39" s="300" t="str">
        <f t="shared" si="11"/>
        <v>si</v>
      </c>
      <c r="O39" s="300"/>
      <c r="P39" s="301">
        <f t="shared" si="12"/>
        <v>0</v>
      </c>
      <c r="Q39" s="301">
        <f t="shared" si="13"/>
        <v>0</v>
      </c>
      <c r="R39" s="302"/>
      <c r="S39" s="113">
        <f t="shared" si="5"/>
        <v>-1151742911.8299999</v>
      </c>
      <c r="T39" s="113">
        <f t="shared" si="14"/>
        <v>-204433463.88000011</v>
      </c>
    </row>
    <row r="40" spans="1:20">
      <c r="A40" s="339"/>
      <c r="B40" s="340" t="s">
        <v>187</v>
      </c>
      <c r="C40" s="337">
        <v>203658574</v>
      </c>
      <c r="D40" s="337">
        <v>202310537.94</v>
      </c>
      <c r="E40" s="337">
        <v>27104496.209999997</v>
      </c>
      <c r="F40" s="337">
        <v>27086342.219999999</v>
      </c>
      <c r="G40" s="6"/>
      <c r="H40" s="44">
        <f t="shared" si="6"/>
        <v>13.388497947661579</v>
      </c>
      <c r="I40" s="44">
        <f t="shared" si="7"/>
        <v>99.933022219415761</v>
      </c>
      <c r="J40" s="2"/>
      <c r="K40" s="300">
        <f t="shared" si="8"/>
        <v>13.388497947661579</v>
      </c>
      <c r="L40" s="300">
        <f t="shared" si="9"/>
        <v>99.933022219415761</v>
      </c>
      <c r="M40" s="300" t="str">
        <f t="shared" si="10"/>
        <v>si</v>
      </c>
      <c r="N40" s="300" t="str">
        <f t="shared" si="11"/>
        <v>si</v>
      </c>
      <c r="O40" s="300"/>
      <c r="P40" s="301">
        <f t="shared" si="12"/>
        <v>0</v>
      </c>
      <c r="Q40" s="301">
        <f t="shared" si="13"/>
        <v>0</v>
      </c>
      <c r="R40" s="302"/>
      <c r="S40" s="113">
        <f t="shared" si="5"/>
        <v>-175206041.72999999</v>
      </c>
      <c r="T40" s="113">
        <f t="shared" si="14"/>
        <v>-18153.989999998361</v>
      </c>
    </row>
    <row r="41" spans="1:20">
      <c r="A41" s="339"/>
      <c r="B41" s="340" t="s">
        <v>153</v>
      </c>
      <c r="C41" s="337">
        <v>472376621</v>
      </c>
      <c r="D41" s="337">
        <v>555090048.34000003</v>
      </c>
      <c r="E41" s="337">
        <v>536149162.14000005</v>
      </c>
      <c r="F41" s="337">
        <v>536137958.06</v>
      </c>
      <c r="G41" s="6"/>
      <c r="H41" s="44">
        <f t="shared" si="6"/>
        <v>96.585762916003205</v>
      </c>
      <c r="I41" s="44">
        <f t="shared" si="7"/>
        <v>99.997910268113571</v>
      </c>
      <c r="J41" s="2"/>
      <c r="K41" s="300">
        <f t="shared" si="8"/>
        <v>96.585762916003205</v>
      </c>
      <c r="L41" s="300">
        <f t="shared" si="9"/>
        <v>99.997910268113571</v>
      </c>
      <c r="M41" s="300" t="str">
        <f t="shared" si="10"/>
        <v>si</v>
      </c>
      <c r="N41" s="300" t="str">
        <f t="shared" si="11"/>
        <v>si</v>
      </c>
      <c r="O41" s="300"/>
      <c r="P41" s="301">
        <f t="shared" si="12"/>
        <v>0</v>
      </c>
      <c r="Q41" s="301">
        <f t="shared" si="13"/>
        <v>0</v>
      </c>
      <c r="R41" s="302"/>
      <c r="S41" s="113">
        <f t="shared" si="5"/>
        <v>-18940886.199999988</v>
      </c>
      <c r="T41" s="113">
        <f t="shared" si="14"/>
        <v>-11204.080000042915</v>
      </c>
    </row>
    <row r="42" spans="1:20">
      <c r="A42" s="339"/>
      <c r="B42" s="340" t="s">
        <v>186</v>
      </c>
      <c r="C42" s="337">
        <v>28275872750</v>
      </c>
      <c r="D42" s="337">
        <v>28275872750</v>
      </c>
      <c r="E42" s="337">
        <v>27074338493</v>
      </c>
      <c r="F42" s="337">
        <v>27074338493</v>
      </c>
      <c r="G42" s="6"/>
      <c r="H42" s="44">
        <f t="shared" si="6"/>
        <v>95.750673135279257</v>
      </c>
      <c r="I42" s="44">
        <f t="shared" si="7"/>
        <v>100</v>
      </c>
      <c r="J42" s="2"/>
      <c r="K42" s="300">
        <f t="shared" si="8"/>
        <v>95.750673135279257</v>
      </c>
      <c r="L42" s="300">
        <f t="shared" si="9"/>
        <v>100</v>
      </c>
      <c r="M42" s="300" t="str">
        <f t="shared" si="10"/>
        <v>si</v>
      </c>
      <c r="N42" s="300" t="str">
        <f t="shared" si="11"/>
        <v>si</v>
      </c>
      <c r="O42" s="300"/>
      <c r="P42" s="301">
        <f t="shared" si="12"/>
        <v>0</v>
      </c>
      <c r="Q42" s="301">
        <f t="shared" si="13"/>
        <v>0</v>
      </c>
      <c r="R42" s="302"/>
      <c r="S42" s="113">
        <f t="shared" si="5"/>
        <v>-1201534257</v>
      </c>
      <c r="T42" s="113">
        <f t="shared" si="14"/>
        <v>0</v>
      </c>
    </row>
    <row r="43" spans="1:20">
      <c r="A43" s="339"/>
      <c r="B43" s="340" t="s">
        <v>185</v>
      </c>
      <c r="C43" s="337">
        <v>928267655.5</v>
      </c>
      <c r="D43" s="337">
        <v>738246033.33350003</v>
      </c>
      <c r="E43" s="337">
        <v>596176815.02349997</v>
      </c>
      <c r="F43" s="337">
        <v>596176815.02349997</v>
      </c>
      <c r="G43" s="6"/>
      <c r="H43" s="44">
        <f t="shared" si="6"/>
        <v>80.755844001152823</v>
      </c>
      <c r="I43" s="44">
        <f t="shared" si="7"/>
        <v>100</v>
      </c>
      <c r="J43" s="2"/>
      <c r="K43" s="300">
        <f t="shared" si="8"/>
        <v>80.755844001152823</v>
      </c>
      <c r="L43" s="300">
        <f t="shared" si="9"/>
        <v>100</v>
      </c>
      <c r="M43" s="300" t="str">
        <f t="shared" si="10"/>
        <v>si</v>
      </c>
      <c r="N43" s="300" t="str">
        <f t="shared" si="11"/>
        <v>si</v>
      </c>
      <c r="O43" s="300"/>
      <c r="P43" s="301">
        <f t="shared" si="12"/>
        <v>0</v>
      </c>
      <c r="Q43" s="301">
        <f t="shared" si="13"/>
        <v>0</v>
      </c>
      <c r="R43" s="302"/>
      <c r="S43" s="113">
        <f t="shared" si="5"/>
        <v>-142069218.31000006</v>
      </c>
      <c r="T43" s="113">
        <f t="shared" si="14"/>
        <v>0</v>
      </c>
    </row>
    <row r="44" spans="1:20">
      <c r="A44" s="339"/>
      <c r="B44" s="340" t="s">
        <v>184</v>
      </c>
      <c r="C44" s="337">
        <v>15650511492</v>
      </c>
      <c r="D44" s="337">
        <v>24330940814</v>
      </c>
      <c r="E44" s="337">
        <v>19256813483.589996</v>
      </c>
      <c r="F44" s="337">
        <v>18986869963.569996</v>
      </c>
      <c r="G44" s="6"/>
      <c r="H44" s="44">
        <f t="shared" si="6"/>
        <v>78.035905428880781</v>
      </c>
      <c r="I44" s="44">
        <f t="shared" si="7"/>
        <v>98.598192165853206</v>
      </c>
      <c r="J44" s="2"/>
      <c r="K44" s="300">
        <f t="shared" si="8"/>
        <v>78.035905428880781</v>
      </c>
      <c r="L44" s="300">
        <f t="shared" si="9"/>
        <v>98.598192165853206</v>
      </c>
      <c r="M44" s="300" t="str">
        <f t="shared" si="10"/>
        <v>si</v>
      </c>
      <c r="N44" s="300" t="str">
        <f t="shared" si="11"/>
        <v>si</v>
      </c>
      <c r="O44" s="300"/>
      <c r="P44" s="301">
        <f t="shared" si="12"/>
        <v>0</v>
      </c>
      <c r="Q44" s="301">
        <f t="shared" si="13"/>
        <v>0</v>
      </c>
      <c r="R44" s="302"/>
      <c r="S44" s="113">
        <f t="shared" si="5"/>
        <v>-5074127330.4100037</v>
      </c>
      <c r="T44" s="113">
        <f t="shared" si="14"/>
        <v>-269943520.02000046</v>
      </c>
    </row>
    <row r="45" spans="1:20" ht="12.6" customHeight="1">
      <c r="A45" s="430" t="s">
        <v>183</v>
      </c>
      <c r="B45" s="430"/>
      <c r="C45" s="373">
        <f>SUM(C46:C66)</f>
        <v>41730475338.107857</v>
      </c>
      <c r="D45" s="373">
        <f>SUM(D46:D66)</f>
        <v>39358478393.485039</v>
      </c>
      <c r="E45" s="373">
        <f>SUM(E46:E66)</f>
        <v>31342348821.953121</v>
      </c>
      <c r="F45" s="373">
        <f>SUM(F46:F66)</f>
        <v>31052231442.090172</v>
      </c>
      <c r="G45" s="374"/>
      <c r="H45" s="375">
        <f t="shared" si="6"/>
        <v>78.895914449858935</v>
      </c>
      <c r="I45" s="375">
        <f t="shared" si="7"/>
        <v>99.074359801458968</v>
      </c>
      <c r="J45" s="368"/>
      <c r="K45" s="369">
        <f t="shared" si="8"/>
        <v>78.895914449858935</v>
      </c>
      <c r="L45" s="369">
        <f t="shared" si="9"/>
        <v>99.074359801458968</v>
      </c>
      <c r="M45" s="369" t="str">
        <f t="shared" si="10"/>
        <v>si</v>
      </c>
      <c r="N45" s="369" t="str">
        <f t="shared" si="11"/>
        <v>si</v>
      </c>
      <c r="O45" s="369"/>
      <c r="P45" s="370">
        <f t="shared" si="12"/>
        <v>0</v>
      </c>
      <c r="Q45" s="370">
        <f t="shared" si="13"/>
        <v>0</v>
      </c>
      <c r="R45" s="371"/>
      <c r="S45" s="372">
        <f t="shared" si="5"/>
        <v>-8016129571.5319176</v>
      </c>
      <c r="T45" s="372">
        <f t="shared" si="14"/>
        <v>-290117379.86294937</v>
      </c>
    </row>
    <row r="46" spans="1:20">
      <c r="A46" s="341"/>
      <c r="B46" s="320" t="s">
        <v>182</v>
      </c>
      <c r="C46" s="337">
        <v>71222202.728909984</v>
      </c>
      <c r="D46" s="337">
        <v>52333756.899317108</v>
      </c>
      <c r="E46" s="337">
        <v>41140837.261887006</v>
      </c>
      <c r="F46" s="337">
        <v>41065795.566922501</v>
      </c>
      <c r="G46" s="6"/>
      <c r="H46" s="44">
        <f t="shared" si="6"/>
        <v>78.469037959432953</v>
      </c>
      <c r="I46" s="44">
        <f t="shared" si="7"/>
        <v>99.817598036503682</v>
      </c>
      <c r="J46" s="2"/>
      <c r="K46" s="300">
        <f t="shared" si="8"/>
        <v>78.469037959432953</v>
      </c>
      <c r="L46" s="300">
        <f t="shared" si="9"/>
        <v>99.817598036503682</v>
      </c>
      <c r="M46" s="300" t="str">
        <f t="shared" si="10"/>
        <v>si</v>
      </c>
      <c r="N46" s="300" t="str">
        <f t="shared" si="11"/>
        <v>si</v>
      </c>
      <c r="O46" s="300"/>
      <c r="P46" s="301">
        <f t="shared" si="12"/>
        <v>0</v>
      </c>
      <c r="Q46" s="301">
        <f t="shared" si="13"/>
        <v>0</v>
      </c>
      <c r="R46" s="302"/>
      <c r="S46" s="113">
        <f t="shared" si="5"/>
        <v>-11192919.637430102</v>
      </c>
      <c r="T46" s="113">
        <f t="shared" si="14"/>
        <v>-75041.694964505732</v>
      </c>
    </row>
    <row r="47" spans="1:20">
      <c r="A47" s="341"/>
      <c r="B47" s="320" t="s">
        <v>181</v>
      </c>
      <c r="C47" s="337">
        <v>1228382</v>
      </c>
      <c r="D47" s="337">
        <v>1229886.3600000001</v>
      </c>
      <c r="E47" s="337">
        <v>1058132.3400000001</v>
      </c>
      <c r="F47" s="337">
        <v>1058132.3400000001</v>
      </c>
      <c r="G47" s="6"/>
      <c r="H47" s="44">
        <f t="shared" si="6"/>
        <v>86.034968303900854</v>
      </c>
      <c r="I47" s="44">
        <f t="shared" si="7"/>
        <v>100</v>
      </c>
      <c r="J47" s="2"/>
      <c r="K47" s="300">
        <f t="shared" si="8"/>
        <v>86.034968303900854</v>
      </c>
      <c r="L47" s="300">
        <f t="shared" si="9"/>
        <v>100</v>
      </c>
      <c r="M47" s="300" t="str">
        <f t="shared" si="10"/>
        <v>si</v>
      </c>
      <c r="N47" s="300" t="str">
        <f t="shared" si="11"/>
        <v>si</v>
      </c>
      <c r="O47" s="300"/>
      <c r="P47" s="301">
        <f t="shared" si="12"/>
        <v>0</v>
      </c>
      <c r="Q47" s="301">
        <f t="shared" si="13"/>
        <v>0</v>
      </c>
      <c r="R47" s="302"/>
      <c r="S47" s="113">
        <f t="shared" si="5"/>
        <v>-171754.02000000002</v>
      </c>
      <c r="T47" s="113">
        <f t="shared" si="14"/>
        <v>0</v>
      </c>
    </row>
    <row r="48" spans="1:20">
      <c r="A48" s="341"/>
      <c r="B48" s="320" t="s">
        <v>180</v>
      </c>
      <c r="C48" s="337">
        <v>19400000</v>
      </c>
      <c r="D48" s="337">
        <v>19316224.3301</v>
      </c>
      <c r="E48" s="337">
        <v>13545083.9091</v>
      </c>
      <c r="F48" s="337">
        <v>13545083.9091</v>
      </c>
      <c r="G48" s="6"/>
      <c r="H48" s="44">
        <f t="shared" si="6"/>
        <v>70.122833932887318</v>
      </c>
      <c r="I48" s="44">
        <f t="shared" si="7"/>
        <v>100</v>
      </c>
      <c r="J48" s="2"/>
      <c r="K48" s="300">
        <f t="shared" si="8"/>
        <v>70.122833932887318</v>
      </c>
      <c r="L48" s="300">
        <f t="shared" si="9"/>
        <v>100</v>
      </c>
      <c r="M48" s="300" t="str">
        <f t="shared" si="10"/>
        <v>si</v>
      </c>
      <c r="N48" s="300" t="str">
        <f t="shared" si="11"/>
        <v>si</v>
      </c>
      <c r="O48" s="300"/>
      <c r="P48" s="301">
        <f t="shared" si="12"/>
        <v>0</v>
      </c>
      <c r="Q48" s="301">
        <f t="shared" si="13"/>
        <v>0</v>
      </c>
      <c r="R48" s="302"/>
      <c r="S48" s="113">
        <f t="shared" si="5"/>
        <v>-5771140.4210000001</v>
      </c>
      <c r="T48" s="113">
        <f t="shared" si="14"/>
        <v>0</v>
      </c>
    </row>
    <row r="49" spans="1:20">
      <c r="A49" s="341"/>
      <c r="B49" s="320" t="s">
        <v>179</v>
      </c>
      <c r="C49" s="337">
        <v>137090258.31999999</v>
      </c>
      <c r="D49" s="337">
        <v>133115403.95999995</v>
      </c>
      <c r="E49" s="337">
        <v>95966185.045700014</v>
      </c>
      <c r="F49" s="337">
        <v>95951616.275700018</v>
      </c>
      <c r="G49" s="6"/>
      <c r="H49" s="44">
        <f t="shared" si="6"/>
        <v>72.081527322362078</v>
      </c>
      <c r="I49" s="44">
        <f t="shared" si="7"/>
        <v>99.984818850522132</v>
      </c>
      <c r="J49" s="2"/>
      <c r="K49" s="300">
        <f t="shared" si="8"/>
        <v>72.081527322362078</v>
      </c>
      <c r="L49" s="300">
        <f t="shared" si="9"/>
        <v>99.984818850522132</v>
      </c>
      <c r="M49" s="300" t="str">
        <f t="shared" si="10"/>
        <v>si</v>
      </c>
      <c r="N49" s="300" t="str">
        <f t="shared" si="11"/>
        <v>si</v>
      </c>
      <c r="O49" s="300"/>
      <c r="P49" s="301">
        <f t="shared" si="12"/>
        <v>0</v>
      </c>
      <c r="Q49" s="301">
        <f t="shared" si="13"/>
        <v>0</v>
      </c>
      <c r="R49" s="302"/>
      <c r="S49" s="113">
        <f t="shared" si="5"/>
        <v>-37149218.914299935</v>
      </c>
      <c r="T49" s="113">
        <f t="shared" si="14"/>
        <v>-14568.769999995828</v>
      </c>
    </row>
    <row r="50" spans="1:20">
      <c r="A50" s="341"/>
      <c r="B50" s="320" t="s">
        <v>178</v>
      </c>
      <c r="C50" s="337">
        <v>219291681.71999991</v>
      </c>
      <c r="D50" s="337">
        <v>222939685.03999996</v>
      </c>
      <c r="E50" s="337">
        <v>159653281.32079998</v>
      </c>
      <c r="F50" s="337">
        <v>159540505.76959997</v>
      </c>
      <c r="G50" s="6"/>
      <c r="H50" s="44">
        <f t="shared" si="6"/>
        <v>71.562183171190512</v>
      </c>
      <c r="I50" s="44">
        <f t="shared" si="7"/>
        <v>99.929362208989986</v>
      </c>
      <c r="J50" s="2"/>
      <c r="K50" s="300">
        <f t="shared" si="8"/>
        <v>71.562183171190512</v>
      </c>
      <c r="L50" s="300">
        <f t="shared" si="9"/>
        <v>99.929362208989986</v>
      </c>
      <c r="M50" s="300" t="str">
        <f t="shared" si="10"/>
        <v>si</v>
      </c>
      <c r="N50" s="300" t="str">
        <f t="shared" si="11"/>
        <v>si</v>
      </c>
      <c r="O50" s="300"/>
      <c r="P50" s="301">
        <f t="shared" si="12"/>
        <v>0</v>
      </c>
      <c r="Q50" s="301">
        <f t="shared" si="13"/>
        <v>0</v>
      </c>
      <c r="R50" s="302"/>
      <c r="S50" s="113">
        <f t="shared" si="5"/>
        <v>-63286403.719199985</v>
      </c>
      <c r="T50" s="113">
        <f t="shared" si="14"/>
        <v>-112775.55120000243</v>
      </c>
    </row>
    <row r="51" spans="1:20">
      <c r="A51" s="341"/>
      <c r="B51" s="340" t="s">
        <v>177</v>
      </c>
      <c r="C51" s="337">
        <v>1935306701.4644799</v>
      </c>
      <c r="D51" s="337">
        <v>1855732360.7681758</v>
      </c>
      <c r="E51" s="337">
        <v>1396983756.2543848</v>
      </c>
      <c r="F51" s="337">
        <v>1392632425.9677033</v>
      </c>
      <c r="G51" s="6"/>
      <c r="H51" s="44">
        <f t="shared" si="6"/>
        <v>75.04489631205368</v>
      </c>
      <c r="I51" s="44">
        <f t="shared" si="7"/>
        <v>99.688519621849565</v>
      </c>
      <c r="J51" s="2"/>
      <c r="K51" s="300">
        <f t="shared" si="8"/>
        <v>75.04489631205368</v>
      </c>
      <c r="L51" s="300">
        <f t="shared" si="9"/>
        <v>99.688519621849565</v>
      </c>
      <c r="M51" s="300" t="str">
        <f t="shared" si="10"/>
        <v>si</v>
      </c>
      <c r="N51" s="300" t="str">
        <f t="shared" si="11"/>
        <v>si</v>
      </c>
      <c r="O51" s="300"/>
      <c r="P51" s="301">
        <f t="shared" si="12"/>
        <v>0</v>
      </c>
      <c r="Q51" s="301">
        <f t="shared" si="13"/>
        <v>0</v>
      </c>
      <c r="R51" s="302"/>
      <c r="S51" s="113">
        <f t="shared" si="5"/>
        <v>-458748604.51379108</v>
      </c>
      <c r="T51" s="113">
        <f t="shared" si="14"/>
        <v>-4351330.2866814137</v>
      </c>
    </row>
    <row r="52" spans="1:20">
      <c r="A52" s="341"/>
      <c r="B52" s="320" t="s">
        <v>82</v>
      </c>
      <c r="C52" s="337">
        <v>223269795.91999999</v>
      </c>
      <c r="D52" s="337">
        <v>184666913.8466</v>
      </c>
      <c r="E52" s="337">
        <v>107047948.75910003</v>
      </c>
      <c r="F52" s="337">
        <v>107039658.69150004</v>
      </c>
      <c r="G52" s="6"/>
      <c r="H52" s="44">
        <f t="shared" si="6"/>
        <v>57.963636507412616</v>
      </c>
      <c r="I52" s="44">
        <f t="shared" si="7"/>
        <v>99.992255743621342</v>
      </c>
      <c r="J52" s="2"/>
      <c r="K52" s="300">
        <f t="shared" si="8"/>
        <v>57.963636507412616</v>
      </c>
      <c r="L52" s="300">
        <f t="shared" si="9"/>
        <v>99.992255743621342</v>
      </c>
      <c r="M52" s="300" t="str">
        <f t="shared" si="10"/>
        <v>si</v>
      </c>
      <c r="N52" s="300" t="str">
        <f t="shared" si="11"/>
        <v>si</v>
      </c>
      <c r="O52" s="300"/>
      <c r="P52" s="301">
        <f t="shared" si="12"/>
        <v>0</v>
      </c>
      <c r="Q52" s="301">
        <f t="shared" si="13"/>
        <v>0</v>
      </c>
      <c r="R52" s="302"/>
      <c r="S52" s="113">
        <f t="shared" si="5"/>
        <v>-77618965.087499961</v>
      </c>
      <c r="T52" s="113">
        <f t="shared" si="14"/>
        <v>-8290.0675999969244</v>
      </c>
    </row>
    <row r="53" spans="1:20">
      <c r="A53" s="341"/>
      <c r="B53" s="320" t="s">
        <v>176</v>
      </c>
      <c r="C53" s="337">
        <v>1608471</v>
      </c>
      <c r="D53" s="337">
        <v>1306500</v>
      </c>
      <c r="E53" s="337">
        <v>1227121</v>
      </c>
      <c r="F53" s="337">
        <v>1227121</v>
      </c>
      <c r="G53" s="6"/>
      <c r="H53" s="44">
        <f t="shared" si="6"/>
        <v>93.924301569077684</v>
      </c>
      <c r="I53" s="44">
        <f t="shared" si="7"/>
        <v>100</v>
      </c>
      <c r="J53" s="2"/>
      <c r="K53" s="300">
        <f t="shared" si="8"/>
        <v>93.924301569077684</v>
      </c>
      <c r="L53" s="300">
        <f t="shared" si="9"/>
        <v>100</v>
      </c>
      <c r="M53" s="300" t="str">
        <f t="shared" si="10"/>
        <v>si</v>
      </c>
      <c r="N53" s="300" t="str">
        <f t="shared" si="11"/>
        <v>si</v>
      </c>
      <c r="O53" s="300"/>
      <c r="P53" s="301">
        <f t="shared" si="12"/>
        <v>0</v>
      </c>
      <c r="Q53" s="301">
        <f t="shared" si="13"/>
        <v>0</v>
      </c>
      <c r="R53" s="302"/>
      <c r="S53" s="113">
        <f t="shared" si="5"/>
        <v>-79379</v>
      </c>
      <c r="T53" s="113">
        <f t="shared" si="14"/>
        <v>0</v>
      </c>
    </row>
    <row r="54" spans="1:20">
      <c r="A54" s="341"/>
      <c r="B54" s="320" t="s">
        <v>175</v>
      </c>
      <c r="C54" s="337">
        <v>14000000</v>
      </c>
      <c r="D54" s="337">
        <v>18173822.789999999</v>
      </c>
      <c r="E54" s="337">
        <v>13173822.790000001</v>
      </c>
      <c r="F54" s="337">
        <v>13173822.790000001</v>
      </c>
      <c r="G54" s="6"/>
      <c r="H54" s="44">
        <f t="shared" si="6"/>
        <v>72.48790164966718</v>
      </c>
      <c r="I54" s="44">
        <f t="shared" si="7"/>
        <v>100</v>
      </c>
      <c r="J54" s="2"/>
      <c r="K54" s="300">
        <f t="shared" si="8"/>
        <v>72.48790164966718</v>
      </c>
      <c r="L54" s="300">
        <f t="shared" si="9"/>
        <v>100</v>
      </c>
      <c r="M54" s="300" t="str">
        <f t="shared" si="10"/>
        <v>si</v>
      </c>
      <c r="N54" s="300" t="str">
        <f t="shared" si="11"/>
        <v>si</v>
      </c>
      <c r="O54" s="300"/>
      <c r="P54" s="301">
        <f t="shared" si="12"/>
        <v>0</v>
      </c>
      <c r="Q54" s="301">
        <f t="shared" si="13"/>
        <v>0</v>
      </c>
      <c r="R54" s="302"/>
      <c r="S54" s="113">
        <f t="shared" si="5"/>
        <v>-4999999.9999999981</v>
      </c>
      <c r="T54" s="113">
        <f t="shared" si="14"/>
        <v>0</v>
      </c>
    </row>
    <row r="55" spans="1:20">
      <c r="A55" s="341"/>
      <c r="B55" s="320" t="s">
        <v>174</v>
      </c>
      <c r="C55" s="337">
        <v>4864974.12</v>
      </c>
      <c r="D55" s="337">
        <v>4243120.8012000006</v>
      </c>
      <c r="E55" s="337">
        <v>3334807.4652</v>
      </c>
      <c r="F55" s="337">
        <v>1228245.9047999999</v>
      </c>
      <c r="G55" s="6"/>
      <c r="H55" s="44">
        <f t="shared" si="6"/>
        <v>28.946757878131557</v>
      </c>
      <c r="I55" s="44">
        <f t="shared" si="7"/>
        <v>36.831088979415419</v>
      </c>
      <c r="J55" s="2"/>
      <c r="K55" s="300">
        <f t="shared" si="8"/>
        <v>28.946757878131557</v>
      </c>
      <c r="L55" s="300">
        <f t="shared" si="9"/>
        <v>36.831088979415419</v>
      </c>
      <c r="M55" s="300" t="str">
        <f t="shared" si="10"/>
        <v>si</v>
      </c>
      <c r="N55" s="300" t="str">
        <f t="shared" si="11"/>
        <v>si</v>
      </c>
      <c r="O55" s="300"/>
      <c r="P55" s="301">
        <f t="shared" si="12"/>
        <v>0</v>
      </c>
      <c r="Q55" s="301">
        <f t="shared" si="13"/>
        <v>0</v>
      </c>
      <c r="R55" s="302"/>
      <c r="S55" s="113">
        <f t="shared" si="5"/>
        <v>-908313.33600000059</v>
      </c>
      <c r="T55" s="113">
        <f t="shared" si="14"/>
        <v>-2106561.5603999998</v>
      </c>
    </row>
    <row r="56" spans="1:20">
      <c r="A56" s="341"/>
      <c r="B56" s="320" t="s">
        <v>117</v>
      </c>
      <c r="C56" s="337">
        <v>309567014.25</v>
      </c>
      <c r="D56" s="337">
        <v>160687805.67949998</v>
      </c>
      <c r="E56" s="337">
        <v>114409671.36900002</v>
      </c>
      <c r="F56" s="337">
        <v>111330027.2325</v>
      </c>
      <c r="G56" s="6"/>
      <c r="H56" s="44">
        <f t="shared" si="6"/>
        <v>69.283432405912251</v>
      </c>
      <c r="I56" s="44">
        <f t="shared" si="7"/>
        <v>97.308230939176994</v>
      </c>
      <c r="J56" s="2"/>
      <c r="K56" s="300">
        <f t="shared" si="8"/>
        <v>69.283432405912251</v>
      </c>
      <c r="L56" s="300">
        <f t="shared" si="9"/>
        <v>97.308230939176994</v>
      </c>
      <c r="M56" s="300" t="str">
        <f t="shared" si="10"/>
        <v>si</v>
      </c>
      <c r="N56" s="300" t="str">
        <f t="shared" si="11"/>
        <v>si</v>
      </c>
      <c r="O56" s="300"/>
      <c r="P56" s="301">
        <f t="shared" si="12"/>
        <v>0</v>
      </c>
      <c r="Q56" s="301">
        <f t="shared" si="13"/>
        <v>0</v>
      </c>
      <c r="R56" s="302"/>
      <c r="S56" s="113">
        <f t="shared" si="5"/>
        <v>-46278134.310499966</v>
      </c>
      <c r="T56" s="113">
        <f t="shared" si="14"/>
        <v>-3079644.1365000159</v>
      </c>
    </row>
    <row r="57" spans="1:20">
      <c r="A57" s="341"/>
      <c r="B57" s="340" t="s">
        <v>173</v>
      </c>
      <c r="C57" s="337">
        <v>57177887.039999999</v>
      </c>
      <c r="D57" s="337">
        <v>50457887.039999992</v>
      </c>
      <c r="E57" s="337">
        <v>40704789.072000004</v>
      </c>
      <c r="F57" s="337">
        <v>39941954.822400011</v>
      </c>
      <c r="G57" s="6"/>
      <c r="H57" s="44">
        <f t="shared" si="6"/>
        <v>79.158992113039574</v>
      </c>
      <c r="I57" s="44">
        <f t="shared" si="7"/>
        <v>98.125934891222101</v>
      </c>
      <c r="J57" s="2"/>
      <c r="K57" s="300">
        <f t="shared" si="8"/>
        <v>79.158992113039574</v>
      </c>
      <c r="L57" s="300">
        <f t="shared" si="9"/>
        <v>98.125934891222101</v>
      </c>
      <c r="M57" s="300" t="str">
        <f t="shared" si="10"/>
        <v>si</v>
      </c>
      <c r="N57" s="300" t="str">
        <f t="shared" si="11"/>
        <v>si</v>
      </c>
      <c r="O57" s="300"/>
      <c r="P57" s="301">
        <f t="shared" si="12"/>
        <v>0</v>
      </c>
      <c r="Q57" s="301">
        <f t="shared" si="13"/>
        <v>0</v>
      </c>
      <c r="R57" s="302"/>
      <c r="S57" s="113">
        <f t="shared" si="5"/>
        <v>-9753097.9679999873</v>
      </c>
      <c r="T57" s="113">
        <f t="shared" si="14"/>
        <v>-762834.24959999323</v>
      </c>
    </row>
    <row r="58" spans="1:20">
      <c r="A58" s="341"/>
      <c r="B58" s="320" t="s">
        <v>172</v>
      </c>
      <c r="C58" s="337">
        <v>135541741</v>
      </c>
      <c r="D58" s="337">
        <v>104144675.52000003</v>
      </c>
      <c r="E58" s="337">
        <v>91714601.779999956</v>
      </c>
      <c r="F58" s="337">
        <v>88925492.529999971</v>
      </c>
      <c r="G58" s="6"/>
      <c r="H58" s="44">
        <f t="shared" si="6"/>
        <v>85.38649920026171</v>
      </c>
      <c r="I58" s="44">
        <f t="shared" si="7"/>
        <v>96.958925628123694</v>
      </c>
      <c r="J58" s="2"/>
      <c r="K58" s="300">
        <f t="shared" si="8"/>
        <v>85.38649920026171</v>
      </c>
      <c r="L58" s="300">
        <f t="shared" si="9"/>
        <v>96.958925628123694</v>
      </c>
      <c r="M58" s="300" t="str">
        <f t="shared" si="10"/>
        <v>si</v>
      </c>
      <c r="N58" s="300" t="str">
        <f t="shared" si="11"/>
        <v>si</v>
      </c>
      <c r="O58" s="300"/>
      <c r="P58" s="301">
        <f t="shared" si="12"/>
        <v>0</v>
      </c>
      <c r="Q58" s="301">
        <f t="shared" si="13"/>
        <v>0</v>
      </c>
      <c r="R58" s="302"/>
      <c r="S58" s="113">
        <f t="shared" si="5"/>
        <v>-12430073.740000069</v>
      </c>
      <c r="T58" s="113">
        <f t="shared" si="14"/>
        <v>-2789109.2499999851</v>
      </c>
    </row>
    <row r="59" spans="1:20" ht="16.5">
      <c r="A59" s="339"/>
      <c r="B59" s="320" t="s">
        <v>83</v>
      </c>
      <c r="C59" s="337">
        <v>86038278</v>
      </c>
      <c r="D59" s="337">
        <v>53941910.75</v>
      </c>
      <c r="E59" s="337">
        <v>26971045.560000002</v>
      </c>
      <c r="F59" s="337">
        <v>26875524.600000001</v>
      </c>
      <c r="G59" s="6"/>
      <c r="H59" s="44">
        <f t="shared" si="6"/>
        <v>49.823086031486199</v>
      </c>
      <c r="I59" s="44">
        <f t="shared" si="7"/>
        <v>99.645838868991916</v>
      </c>
      <c r="J59" s="2"/>
      <c r="K59" s="300">
        <f t="shared" si="8"/>
        <v>49.823086031486199</v>
      </c>
      <c r="L59" s="300">
        <f t="shared" si="9"/>
        <v>99.645838868991916</v>
      </c>
      <c r="M59" s="300" t="str">
        <f t="shared" si="10"/>
        <v>si</v>
      </c>
      <c r="N59" s="300" t="str">
        <f t="shared" si="11"/>
        <v>si</v>
      </c>
      <c r="O59" s="300"/>
      <c r="P59" s="301">
        <f t="shared" si="12"/>
        <v>0</v>
      </c>
      <c r="Q59" s="301">
        <f t="shared" si="13"/>
        <v>0</v>
      </c>
      <c r="R59" s="302"/>
      <c r="S59" s="113">
        <f t="shared" si="5"/>
        <v>-26970865.189999998</v>
      </c>
      <c r="T59" s="113">
        <f t="shared" si="14"/>
        <v>-95520.960000000894</v>
      </c>
    </row>
    <row r="60" spans="1:20">
      <c r="A60" s="341"/>
      <c r="B60" s="320" t="s">
        <v>69</v>
      </c>
      <c r="C60" s="337">
        <v>3295624099.1785603</v>
      </c>
      <c r="D60" s="337">
        <v>3119600062.8620677</v>
      </c>
      <c r="E60" s="337">
        <v>2880491291.4519749</v>
      </c>
      <c r="F60" s="337">
        <v>2880491291.4519749</v>
      </c>
      <c r="G60" s="6"/>
      <c r="H60" s="44">
        <f t="shared" si="6"/>
        <v>92.335274823955373</v>
      </c>
      <c r="I60" s="44">
        <f t="shared" si="7"/>
        <v>100</v>
      </c>
      <c r="J60" s="2"/>
      <c r="K60" s="300">
        <f t="shared" si="8"/>
        <v>92.335274823955373</v>
      </c>
      <c r="L60" s="300">
        <f t="shared" si="9"/>
        <v>100</v>
      </c>
      <c r="M60" s="300" t="str">
        <f t="shared" si="10"/>
        <v>si</v>
      </c>
      <c r="N60" s="300" t="str">
        <f t="shared" si="11"/>
        <v>si</v>
      </c>
      <c r="O60" s="300"/>
      <c r="P60" s="301">
        <f t="shared" si="12"/>
        <v>0</v>
      </c>
      <c r="Q60" s="301">
        <f t="shared" si="13"/>
        <v>0</v>
      </c>
      <c r="R60" s="302"/>
      <c r="S60" s="113">
        <f t="shared" si="5"/>
        <v>-239108771.41009283</v>
      </c>
      <c r="T60" s="113">
        <f t="shared" si="14"/>
        <v>0</v>
      </c>
    </row>
    <row r="61" spans="1:20">
      <c r="A61" s="341"/>
      <c r="B61" s="320" t="s">
        <v>171</v>
      </c>
      <c r="C61" s="337">
        <v>5000000</v>
      </c>
      <c r="D61" s="337">
        <v>3571430</v>
      </c>
      <c r="E61" s="337">
        <v>0</v>
      </c>
      <c r="F61" s="337">
        <v>0</v>
      </c>
      <c r="G61" s="6"/>
      <c r="H61" s="44">
        <f t="shared" si="6"/>
        <v>0</v>
      </c>
      <c r="I61" s="44" t="str">
        <f t="shared" si="7"/>
        <v>n.a.</v>
      </c>
      <c r="J61" s="2"/>
      <c r="K61" s="300">
        <f t="shared" si="8"/>
        <v>0</v>
      </c>
      <c r="L61" s="300" t="str">
        <f t="shared" si="9"/>
        <v>n.a.</v>
      </c>
      <c r="M61" s="300" t="str">
        <f t="shared" si="10"/>
        <v>si</v>
      </c>
      <c r="N61" s="300" t="str">
        <f t="shared" si="11"/>
        <v>si</v>
      </c>
      <c r="O61" s="300"/>
      <c r="P61" s="301">
        <f t="shared" si="12"/>
        <v>0</v>
      </c>
      <c r="Q61" s="301" t="e">
        <f t="shared" si="13"/>
        <v>#DIV/0!</v>
      </c>
      <c r="R61" s="302"/>
      <c r="S61" s="113">
        <f t="shared" si="5"/>
        <v>-3571430</v>
      </c>
      <c r="T61" s="113">
        <f t="shared" si="14"/>
        <v>0</v>
      </c>
    </row>
    <row r="62" spans="1:20">
      <c r="A62" s="341"/>
      <c r="B62" s="320" t="s">
        <v>170</v>
      </c>
      <c r="C62" s="337">
        <v>1919935331</v>
      </c>
      <c r="D62" s="337">
        <v>1870920638.4100001</v>
      </c>
      <c r="E62" s="337">
        <v>256174099.29999998</v>
      </c>
      <c r="F62" s="337">
        <v>256124093.01999998</v>
      </c>
      <c r="G62" s="6"/>
      <c r="H62" s="44">
        <f t="shared" si="6"/>
        <v>13.689735831748951</v>
      </c>
      <c r="I62" s="44">
        <f t="shared" si="7"/>
        <v>99.980479572237542</v>
      </c>
      <c r="J62" s="2"/>
      <c r="K62" s="300">
        <f t="shared" si="8"/>
        <v>13.689735831748951</v>
      </c>
      <c r="L62" s="300">
        <f t="shared" si="9"/>
        <v>99.980479572237542</v>
      </c>
      <c r="M62" s="300" t="str">
        <f t="shared" si="10"/>
        <v>si</v>
      </c>
      <c r="N62" s="300" t="str">
        <f t="shared" si="11"/>
        <v>si</v>
      </c>
      <c r="O62" s="300"/>
      <c r="P62" s="301">
        <f t="shared" si="12"/>
        <v>0</v>
      </c>
      <c r="Q62" s="301">
        <f t="shared" si="13"/>
        <v>0</v>
      </c>
      <c r="R62" s="302"/>
      <c r="S62" s="113">
        <f t="shared" si="5"/>
        <v>-1614746539.1100001</v>
      </c>
      <c r="T62" s="113">
        <f t="shared" si="14"/>
        <v>-50006.280000001192</v>
      </c>
    </row>
    <row r="63" spans="1:20">
      <c r="A63" s="341"/>
      <c r="B63" s="320" t="s">
        <v>169</v>
      </c>
      <c r="C63" s="337">
        <v>521008720</v>
      </c>
      <c r="D63" s="337">
        <v>433961207.76999998</v>
      </c>
      <c r="E63" s="337">
        <v>420418670.99000001</v>
      </c>
      <c r="F63" s="337">
        <v>419981132.36000001</v>
      </c>
      <c r="G63" s="6"/>
      <c r="H63" s="44">
        <f t="shared" si="6"/>
        <v>96.77849652003701</v>
      </c>
      <c r="I63" s="44">
        <f t="shared" si="7"/>
        <v>99.895927878519359</v>
      </c>
      <c r="J63" s="2"/>
      <c r="K63" s="300">
        <f t="shared" si="8"/>
        <v>96.77849652003701</v>
      </c>
      <c r="L63" s="300">
        <f t="shared" si="9"/>
        <v>99.895927878519359</v>
      </c>
      <c r="M63" s="300" t="str">
        <f t="shared" si="10"/>
        <v>si</v>
      </c>
      <c r="N63" s="300" t="str">
        <f t="shared" si="11"/>
        <v>si</v>
      </c>
      <c r="O63" s="300"/>
      <c r="P63" s="301">
        <f t="shared" si="12"/>
        <v>0</v>
      </c>
      <c r="Q63" s="301">
        <f t="shared" si="13"/>
        <v>0</v>
      </c>
      <c r="R63" s="302"/>
      <c r="S63" s="113">
        <f t="shared" si="5"/>
        <v>-13542536.779999971</v>
      </c>
      <c r="T63" s="113">
        <f t="shared" si="14"/>
        <v>-437538.62999999523</v>
      </c>
    </row>
    <row r="64" spans="1:20">
      <c r="A64" s="341"/>
      <c r="B64" s="320" t="s">
        <v>168</v>
      </c>
      <c r="C64" s="337">
        <v>2605086400</v>
      </c>
      <c r="D64" s="337">
        <v>1905108145.9999998</v>
      </c>
      <c r="E64" s="337">
        <v>1708449113.9400001</v>
      </c>
      <c r="F64" s="337">
        <v>1436072469.6899998</v>
      </c>
      <c r="G64" s="6"/>
      <c r="H64" s="44">
        <f t="shared" si="6"/>
        <v>75.380102316249292</v>
      </c>
      <c r="I64" s="44">
        <f t="shared" si="7"/>
        <v>84.057081827749073</v>
      </c>
      <c r="J64" s="2"/>
      <c r="K64" s="300">
        <f t="shared" si="8"/>
        <v>75.380102316249292</v>
      </c>
      <c r="L64" s="300">
        <f t="shared" si="9"/>
        <v>84.057081827749073</v>
      </c>
      <c r="M64" s="300" t="str">
        <f t="shared" si="10"/>
        <v>si</v>
      </c>
      <c r="N64" s="300" t="str">
        <f t="shared" si="11"/>
        <v>si</v>
      </c>
      <c r="O64" s="300"/>
      <c r="P64" s="301">
        <f t="shared" si="12"/>
        <v>0</v>
      </c>
      <c r="Q64" s="301">
        <f t="shared" si="13"/>
        <v>0</v>
      </c>
      <c r="R64" s="302"/>
      <c r="S64" s="113">
        <f t="shared" si="5"/>
        <v>-196659032.0599997</v>
      </c>
      <c r="T64" s="113">
        <f t="shared" si="14"/>
        <v>-272376644.25000024</v>
      </c>
    </row>
    <row r="65" spans="1:20">
      <c r="A65" s="341"/>
      <c r="B65" s="320" t="s">
        <v>167</v>
      </c>
      <c r="C65" s="337">
        <v>29813584679.7159</v>
      </c>
      <c r="D65" s="337">
        <v>28798101639.948681</v>
      </c>
      <c r="E65" s="337">
        <v>23726439557.708874</v>
      </c>
      <c r="F65" s="337">
        <v>23726439557.708874</v>
      </c>
      <c r="G65" s="6"/>
      <c r="H65" s="44">
        <f t="shared" si="6"/>
        <v>82.388901373955832</v>
      </c>
      <c r="I65" s="44">
        <f t="shared" si="7"/>
        <v>100</v>
      </c>
      <c r="J65" s="2"/>
      <c r="K65" s="300">
        <f t="shared" si="8"/>
        <v>82.388901373955832</v>
      </c>
      <c r="L65" s="300">
        <f t="shared" si="9"/>
        <v>100</v>
      </c>
      <c r="M65" s="300" t="str">
        <f t="shared" si="10"/>
        <v>si</v>
      </c>
      <c r="N65" s="300" t="str">
        <f t="shared" si="11"/>
        <v>si</v>
      </c>
      <c r="O65" s="300"/>
      <c r="P65" s="301">
        <f t="shared" si="12"/>
        <v>0</v>
      </c>
      <c r="Q65" s="301">
        <f t="shared" si="13"/>
        <v>0</v>
      </c>
      <c r="R65" s="302"/>
      <c r="S65" s="113">
        <f t="shared" si="5"/>
        <v>-5071662082.2398071</v>
      </c>
      <c r="T65" s="113">
        <f t="shared" si="14"/>
        <v>0</v>
      </c>
    </row>
    <row r="66" spans="1:20">
      <c r="A66" s="341"/>
      <c r="B66" s="320" t="s">
        <v>166</v>
      </c>
      <c r="C66" s="337">
        <v>354628720.65000027</v>
      </c>
      <c r="D66" s="337">
        <v>364925314.7094</v>
      </c>
      <c r="E66" s="337">
        <v>243445004.63509995</v>
      </c>
      <c r="F66" s="337">
        <v>239587490.45909995</v>
      </c>
      <c r="G66" s="6"/>
      <c r="H66" s="44">
        <f t="shared" si="6"/>
        <v>65.653842252596263</v>
      </c>
      <c r="I66" s="44">
        <f t="shared" si="7"/>
        <v>98.415447389531764</v>
      </c>
      <c r="J66" s="2"/>
      <c r="K66" s="300">
        <f t="shared" si="8"/>
        <v>65.653842252596263</v>
      </c>
      <c r="L66" s="300">
        <f t="shared" si="9"/>
        <v>98.415447389531764</v>
      </c>
      <c r="M66" s="300" t="str">
        <f t="shared" si="10"/>
        <v>si</v>
      </c>
      <c r="N66" s="300" t="str">
        <f t="shared" si="11"/>
        <v>si</v>
      </c>
      <c r="O66" s="300"/>
      <c r="P66" s="301">
        <f t="shared" si="12"/>
        <v>0</v>
      </c>
      <c r="Q66" s="301">
        <f t="shared" si="13"/>
        <v>0</v>
      </c>
      <c r="R66" s="302"/>
      <c r="S66" s="113">
        <f t="shared" si="5"/>
        <v>-121480310.07430005</v>
      </c>
      <c r="T66" s="113">
        <f t="shared" si="14"/>
        <v>-3857514.175999999</v>
      </c>
    </row>
    <row r="67" spans="1:20" ht="12.6" customHeight="1">
      <c r="A67" s="431" t="s">
        <v>165</v>
      </c>
      <c r="B67" s="431"/>
      <c r="C67" s="336">
        <f>+C68</f>
        <v>3507695370</v>
      </c>
      <c r="D67" s="337">
        <f>+D68</f>
        <v>3507695370</v>
      </c>
      <c r="E67" s="337">
        <f>+E68</f>
        <v>2420195400</v>
      </c>
      <c r="F67" s="337">
        <f>+F68</f>
        <v>2420195400</v>
      </c>
      <c r="G67" s="6"/>
      <c r="H67" s="44">
        <f t="shared" si="6"/>
        <v>68.996738448242155</v>
      </c>
      <c r="I67" s="44">
        <f t="shared" si="7"/>
        <v>100</v>
      </c>
      <c r="J67" s="2"/>
      <c r="K67" s="300">
        <f t="shared" si="8"/>
        <v>68.996738448242155</v>
      </c>
      <c r="L67" s="300">
        <f t="shared" si="9"/>
        <v>100</v>
      </c>
      <c r="M67" s="300" t="str">
        <f t="shared" si="10"/>
        <v>si</v>
      </c>
      <c r="N67" s="300" t="str">
        <f t="shared" si="11"/>
        <v>si</v>
      </c>
      <c r="O67" s="300"/>
      <c r="P67" s="301">
        <f t="shared" si="12"/>
        <v>0</v>
      </c>
      <c r="Q67" s="301">
        <f t="shared" si="13"/>
        <v>0</v>
      </c>
      <c r="R67" s="302"/>
      <c r="S67" s="113">
        <f t="shared" si="5"/>
        <v>-1087499970</v>
      </c>
      <c r="T67" s="113">
        <f t="shared" si="14"/>
        <v>0</v>
      </c>
    </row>
    <row r="68" spans="1:20">
      <c r="A68" s="339"/>
      <c r="B68" s="320" t="s">
        <v>164</v>
      </c>
      <c r="C68" s="337">
        <v>3507695370</v>
      </c>
      <c r="D68" s="337">
        <v>3507695370</v>
      </c>
      <c r="E68" s="337">
        <v>2420195400</v>
      </c>
      <c r="F68" s="337">
        <v>2420195400</v>
      </c>
      <c r="G68" s="6"/>
      <c r="H68" s="44">
        <f t="shared" si="6"/>
        <v>68.996738448242155</v>
      </c>
      <c r="I68" s="44">
        <f t="shared" si="7"/>
        <v>100</v>
      </c>
      <c r="J68" s="2"/>
      <c r="K68" s="300">
        <f t="shared" si="8"/>
        <v>68.996738448242155</v>
      </c>
      <c r="L68" s="300">
        <f t="shared" si="9"/>
        <v>100</v>
      </c>
      <c r="M68" s="300" t="str">
        <f t="shared" si="10"/>
        <v>si</v>
      </c>
      <c r="N68" s="300" t="str">
        <f t="shared" si="11"/>
        <v>si</v>
      </c>
      <c r="O68" s="300"/>
      <c r="P68" s="301">
        <f t="shared" si="12"/>
        <v>0</v>
      </c>
      <c r="Q68" s="301">
        <f t="shared" si="13"/>
        <v>0</v>
      </c>
      <c r="R68" s="302"/>
      <c r="S68" s="113">
        <f t="shared" si="5"/>
        <v>-1087499970</v>
      </c>
      <c r="T68" s="113">
        <f t="shared" si="14"/>
        <v>0</v>
      </c>
    </row>
    <row r="69" spans="1:20" ht="12.6" customHeight="1">
      <c r="A69" s="430" t="s">
        <v>163</v>
      </c>
      <c r="B69" s="430"/>
      <c r="C69" s="373">
        <f>SUM(C70:C76)</f>
        <v>48565028388.931793</v>
      </c>
      <c r="D69" s="373">
        <f>SUM(D70:D76)</f>
        <v>45390489398.401756</v>
      </c>
      <c r="E69" s="373">
        <f>SUM(E70:E76)</f>
        <v>37730371792.183495</v>
      </c>
      <c r="F69" s="373">
        <f>SUM(F70:F76)</f>
        <v>37095300409.166451</v>
      </c>
      <c r="G69" s="374"/>
      <c r="H69" s="375">
        <f t="shared" si="6"/>
        <v>81.724830247088306</v>
      </c>
      <c r="I69" s="375">
        <f t="shared" si="7"/>
        <v>98.316816525119393</v>
      </c>
      <c r="J69" s="368"/>
      <c r="K69" s="369">
        <f t="shared" si="8"/>
        <v>81.724830247088306</v>
      </c>
      <c r="L69" s="369">
        <f t="shared" si="9"/>
        <v>98.316816525119393</v>
      </c>
      <c r="M69" s="369" t="str">
        <f t="shared" si="10"/>
        <v>si</v>
      </c>
      <c r="N69" s="369" t="str">
        <f t="shared" si="11"/>
        <v>si</v>
      </c>
      <c r="O69" s="369"/>
      <c r="P69" s="370">
        <f t="shared" si="12"/>
        <v>0</v>
      </c>
      <c r="Q69" s="370">
        <f t="shared" si="13"/>
        <v>0</v>
      </c>
      <c r="R69" s="371"/>
      <c r="S69" s="372">
        <f t="shared" si="5"/>
        <v>-7660117606.2182617</v>
      </c>
      <c r="T69" s="372">
        <f t="shared" si="14"/>
        <v>-635071383.01704407</v>
      </c>
    </row>
    <row r="70" spans="1:20">
      <c r="A70" s="339"/>
      <c r="B70" s="320" t="s">
        <v>162</v>
      </c>
      <c r="C70" s="337">
        <v>723592268.47929847</v>
      </c>
      <c r="D70" s="337">
        <v>723592268.47929859</v>
      </c>
      <c r="E70" s="337">
        <v>723592268.47929859</v>
      </c>
      <c r="F70" s="337">
        <v>723592268.47929859</v>
      </c>
      <c r="G70" s="6"/>
      <c r="H70" s="44">
        <f t="shared" si="6"/>
        <v>100</v>
      </c>
      <c r="I70" s="44">
        <f t="shared" si="7"/>
        <v>100</v>
      </c>
      <c r="J70" s="2"/>
      <c r="K70" s="300">
        <f t="shared" si="8"/>
        <v>100</v>
      </c>
      <c r="L70" s="300">
        <f t="shared" si="9"/>
        <v>100</v>
      </c>
      <c r="M70" s="300" t="str">
        <f t="shared" si="10"/>
        <v>si</v>
      </c>
      <c r="N70" s="300" t="str">
        <f t="shared" si="11"/>
        <v>si</v>
      </c>
      <c r="O70" s="300"/>
      <c r="P70" s="301">
        <f t="shared" si="12"/>
        <v>0</v>
      </c>
      <c r="Q70" s="301">
        <f t="shared" si="13"/>
        <v>0</v>
      </c>
      <c r="R70" s="302"/>
      <c r="S70" s="113">
        <f t="shared" si="5"/>
        <v>0</v>
      </c>
      <c r="T70" s="113">
        <f t="shared" si="14"/>
        <v>0</v>
      </c>
    </row>
    <row r="71" spans="1:20">
      <c r="A71" s="339"/>
      <c r="B71" s="320" t="s">
        <v>161</v>
      </c>
      <c r="C71" s="337">
        <v>1255373198.4604938</v>
      </c>
      <c r="D71" s="337">
        <v>1256837683.561615</v>
      </c>
      <c r="E71" s="337">
        <v>1256837683.561615</v>
      </c>
      <c r="F71" s="337">
        <v>1256837683.561615</v>
      </c>
      <c r="G71" s="6"/>
      <c r="H71" s="44">
        <f t="shared" si="6"/>
        <v>100</v>
      </c>
      <c r="I71" s="44">
        <f t="shared" si="7"/>
        <v>100</v>
      </c>
      <c r="J71" s="2"/>
      <c r="K71" s="300">
        <f t="shared" si="8"/>
        <v>100</v>
      </c>
      <c r="L71" s="300">
        <f t="shared" si="9"/>
        <v>100</v>
      </c>
      <c r="M71" s="300" t="str">
        <f t="shared" si="10"/>
        <v>si</v>
      </c>
      <c r="N71" s="300" t="str">
        <f t="shared" si="11"/>
        <v>si</v>
      </c>
      <c r="O71" s="300"/>
      <c r="P71" s="301">
        <f t="shared" si="12"/>
        <v>0</v>
      </c>
      <c r="Q71" s="301">
        <f t="shared" si="13"/>
        <v>0</v>
      </c>
      <c r="R71" s="302"/>
      <c r="S71" s="113">
        <f t="shared" si="5"/>
        <v>0</v>
      </c>
      <c r="T71" s="113">
        <f t="shared" si="14"/>
        <v>0</v>
      </c>
    </row>
    <row r="72" spans="1:20">
      <c r="A72" s="339"/>
      <c r="B72" s="320" t="s">
        <v>160</v>
      </c>
      <c r="C72" s="337">
        <v>4663588116</v>
      </c>
      <c r="D72" s="337">
        <v>5270826396.9499998</v>
      </c>
      <c r="E72" s="337">
        <v>5270826396.9499998</v>
      </c>
      <c r="F72" s="337">
        <v>4670826396.9499998</v>
      </c>
      <c r="G72" s="6"/>
      <c r="H72" s="44">
        <f t="shared" si="6"/>
        <v>88.616585810012751</v>
      </c>
      <c r="I72" s="44">
        <f t="shared" si="7"/>
        <v>88.616585810012751</v>
      </c>
      <c r="J72" s="2"/>
      <c r="K72" s="300">
        <f t="shared" si="8"/>
        <v>88.616585810012751</v>
      </c>
      <c r="L72" s="300">
        <f t="shared" si="9"/>
        <v>88.616585810012751</v>
      </c>
      <c r="M72" s="300" t="str">
        <f t="shared" si="10"/>
        <v>si</v>
      </c>
      <c r="N72" s="300" t="str">
        <f t="shared" si="11"/>
        <v>si</v>
      </c>
      <c r="O72" s="300"/>
      <c r="P72" s="301">
        <f t="shared" si="12"/>
        <v>0</v>
      </c>
      <c r="Q72" s="301">
        <f t="shared" si="13"/>
        <v>0</v>
      </c>
      <c r="R72" s="302"/>
      <c r="S72" s="113">
        <f t="shared" ref="S72:S112" si="15">+E72-D72</f>
        <v>0</v>
      </c>
      <c r="T72" s="113">
        <f t="shared" si="14"/>
        <v>-600000000</v>
      </c>
    </row>
    <row r="73" spans="1:20">
      <c r="A73" s="339"/>
      <c r="B73" s="320" t="s">
        <v>159</v>
      </c>
      <c r="C73" s="337">
        <v>75476157.311999977</v>
      </c>
      <c r="D73" s="337">
        <v>75596857.394239992</v>
      </c>
      <c r="E73" s="337">
        <v>48007051.970079988</v>
      </c>
      <c r="F73" s="337">
        <v>39210863.29304</v>
      </c>
      <c r="G73" s="6"/>
      <c r="H73" s="44">
        <f t="shared" ref="H73:H112" si="16">IFERROR((F73/D73)*100,"n.a.")</f>
        <v>51.868377396369944</v>
      </c>
      <c r="I73" s="44">
        <f t="shared" ref="I73:I112" si="17">IFERROR((+F73/E73)*100,"n.a.")</f>
        <v>81.677298821593666</v>
      </c>
      <c r="J73" s="2"/>
      <c r="K73" s="300">
        <f t="shared" ref="K73:K112" si="18">IFERROR(F73/D73*100,"n.a.")</f>
        <v>51.868377396369944</v>
      </c>
      <c r="L73" s="300">
        <f t="shared" ref="L73:L112" si="19">IFERROR(F73/E73*100,"n.a.")</f>
        <v>81.677298821593666</v>
      </c>
      <c r="M73" s="300" t="str">
        <f t="shared" ref="M73:M112" si="20">IF(K73=H73,"si","no")</f>
        <v>si</v>
      </c>
      <c r="N73" s="300" t="str">
        <f t="shared" ref="N73:N112" si="21">IF(L73=I73,"si","no")</f>
        <v>si</v>
      </c>
      <c r="O73" s="300"/>
      <c r="P73" s="301">
        <f t="shared" ref="P73:P112" si="22">((F73/D73)*100)-H73</f>
        <v>0</v>
      </c>
      <c r="Q73" s="301">
        <f t="shared" ref="Q73:Q112" si="23">((F73/E73)*100)-I73</f>
        <v>0</v>
      </c>
      <c r="R73" s="302"/>
      <c r="S73" s="113">
        <f t="shared" si="15"/>
        <v>-27589805.424160004</v>
      </c>
      <c r="T73" s="113">
        <f t="shared" ref="T73:T112" si="24">F73-E73</f>
        <v>-8796188.6770399883</v>
      </c>
    </row>
    <row r="74" spans="1:20">
      <c r="A74" s="339"/>
      <c r="B74" s="340" t="s">
        <v>117</v>
      </c>
      <c r="C74" s="337">
        <v>3458441961</v>
      </c>
      <c r="D74" s="337">
        <v>3482288065.6799998</v>
      </c>
      <c r="E74" s="337">
        <v>2312675091.5300007</v>
      </c>
      <c r="F74" s="337">
        <v>2286399897.1900005</v>
      </c>
      <c r="G74" s="6"/>
      <c r="H74" s="44">
        <f t="shared" si="16"/>
        <v>65.657976998623937</v>
      </c>
      <c r="I74" s="44">
        <f t="shared" si="17"/>
        <v>98.863861402916868</v>
      </c>
      <c r="J74" s="2"/>
      <c r="K74" s="300">
        <f t="shared" si="18"/>
        <v>65.657976998623937</v>
      </c>
      <c r="L74" s="300">
        <f t="shared" si="19"/>
        <v>98.863861402916868</v>
      </c>
      <c r="M74" s="300" t="str">
        <f t="shared" si="20"/>
        <v>si</v>
      </c>
      <c r="N74" s="300" t="str">
        <f t="shared" si="21"/>
        <v>si</v>
      </c>
      <c r="O74" s="300"/>
      <c r="P74" s="301">
        <f t="shared" si="22"/>
        <v>0</v>
      </c>
      <c r="Q74" s="301">
        <f t="shared" si="23"/>
        <v>0</v>
      </c>
      <c r="R74" s="302"/>
      <c r="S74" s="113">
        <f t="shared" si="15"/>
        <v>-1169612974.1499991</v>
      </c>
      <c r="T74" s="113">
        <f t="shared" si="24"/>
        <v>-26275194.340000153</v>
      </c>
    </row>
    <row r="75" spans="1:20">
      <c r="A75" s="339"/>
      <c r="B75" s="320" t="s">
        <v>897</v>
      </c>
      <c r="C75" s="337">
        <v>37611034393.68</v>
      </c>
      <c r="D75" s="337">
        <v>33843832486.784107</v>
      </c>
      <c r="E75" s="337">
        <v>27380917660.140003</v>
      </c>
      <c r="F75" s="337">
        <v>27380917660.140003</v>
      </c>
      <c r="G75" s="6"/>
      <c r="H75" s="44">
        <f t="shared" si="16"/>
        <v>80.903714645296603</v>
      </c>
      <c r="I75" s="44">
        <f t="shared" si="17"/>
        <v>100</v>
      </c>
      <c r="J75" s="2"/>
      <c r="K75" s="300">
        <f t="shared" si="18"/>
        <v>80.903714645296603</v>
      </c>
      <c r="L75" s="300">
        <f t="shared" si="19"/>
        <v>100</v>
      </c>
      <c r="M75" s="300" t="str">
        <f t="shared" si="20"/>
        <v>si</v>
      </c>
      <c r="N75" s="300" t="str">
        <f t="shared" si="21"/>
        <v>si</v>
      </c>
      <c r="O75" s="300"/>
      <c r="P75" s="301">
        <f t="shared" si="22"/>
        <v>0</v>
      </c>
      <c r="Q75" s="301">
        <f t="shared" si="23"/>
        <v>0</v>
      </c>
      <c r="R75" s="302"/>
      <c r="S75" s="113">
        <f t="shared" si="15"/>
        <v>-6462914826.644104</v>
      </c>
      <c r="T75" s="113">
        <f t="shared" si="24"/>
        <v>0</v>
      </c>
    </row>
    <row r="76" spans="1:20">
      <c r="A76" s="339"/>
      <c r="B76" s="320" t="s">
        <v>898</v>
      </c>
      <c r="C76" s="337">
        <v>777522294</v>
      </c>
      <c r="D76" s="337">
        <v>737515639.55250001</v>
      </c>
      <c r="E76" s="337">
        <v>737515639.55250001</v>
      </c>
      <c r="F76" s="337">
        <v>737515639.55250001</v>
      </c>
      <c r="G76" s="6"/>
      <c r="H76" s="44">
        <f t="shared" si="16"/>
        <v>100</v>
      </c>
      <c r="I76" s="44">
        <f t="shared" si="17"/>
        <v>100</v>
      </c>
      <c r="J76" s="2"/>
      <c r="K76" s="300">
        <f t="shared" si="18"/>
        <v>100</v>
      </c>
      <c r="L76" s="300">
        <f t="shared" si="19"/>
        <v>100</v>
      </c>
      <c r="M76" s="300" t="str">
        <f t="shared" si="20"/>
        <v>si</v>
      </c>
      <c r="N76" s="300" t="str">
        <f t="shared" si="21"/>
        <v>si</v>
      </c>
      <c r="O76" s="300"/>
      <c r="P76" s="301">
        <f t="shared" si="22"/>
        <v>0</v>
      </c>
      <c r="Q76" s="301">
        <f t="shared" si="23"/>
        <v>0</v>
      </c>
      <c r="R76" s="302"/>
      <c r="S76" s="113">
        <f t="shared" si="15"/>
        <v>0</v>
      </c>
      <c r="T76" s="113">
        <f t="shared" si="24"/>
        <v>0</v>
      </c>
    </row>
    <row r="77" spans="1:20" ht="15.6" customHeight="1">
      <c r="A77" s="430" t="s">
        <v>158</v>
      </c>
      <c r="B77" s="430"/>
      <c r="C77" s="373">
        <f>SUM(C78:C86)</f>
        <v>33289324027</v>
      </c>
      <c r="D77" s="373">
        <f>SUM(D78:D86)</f>
        <v>33742072345.659996</v>
      </c>
      <c r="E77" s="373">
        <f>SUM(E78:E86)</f>
        <v>26250902884.119984</v>
      </c>
      <c r="F77" s="373">
        <f>SUM(F78:F86)</f>
        <v>25053930045.109985</v>
      </c>
      <c r="G77" s="374"/>
      <c r="H77" s="375">
        <f t="shared" si="16"/>
        <v>74.25130794710212</v>
      </c>
      <c r="I77" s="375">
        <f t="shared" si="17"/>
        <v>95.440260305354727</v>
      </c>
      <c r="J77" s="368"/>
      <c r="K77" s="369">
        <f t="shared" si="18"/>
        <v>74.25130794710212</v>
      </c>
      <c r="L77" s="369">
        <f t="shared" si="19"/>
        <v>95.440260305354727</v>
      </c>
      <c r="M77" s="369" t="str">
        <f t="shared" si="20"/>
        <v>si</v>
      </c>
      <c r="N77" s="369" t="str">
        <f t="shared" si="21"/>
        <v>si</v>
      </c>
      <c r="O77" s="369"/>
      <c r="P77" s="370">
        <f t="shared" si="22"/>
        <v>0</v>
      </c>
      <c r="Q77" s="370">
        <f t="shared" si="23"/>
        <v>0</v>
      </c>
      <c r="R77" s="371"/>
      <c r="S77" s="372">
        <f t="shared" si="15"/>
        <v>-7491169461.5400124</v>
      </c>
      <c r="T77" s="372">
        <f t="shared" si="24"/>
        <v>-1196972839.0099983</v>
      </c>
    </row>
    <row r="78" spans="1:20">
      <c r="A78" s="339"/>
      <c r="B78" s="320" t="s">
        <v>157</v>
      </c>
      <c r="C78" s="337">
        <v>158289456</v>
      </c>
      <c r="D78" s="337">
        <v>158289456</v>
      </c>
      <c r="E78" s="337">
        <v>111578940</v>
      </c>
      <c r="F78" s="337">
        <v>111578940</v>
      </c>
      <c r="G78" s="6"/>
      <c r="H78" s="44">
        <f t="shared" si="16"/>
        <v>70.490443785466042</v>
      </c>
      <c r="I78" s="44">
        <f t="shared" si="17"/>
        <v>100</v>
      </c>
      <c r="J78" s="2"/>
      <c r="K78" s="300">
        <f t="shared" si="18"/>
        <v>70.490443785466042</v>
      </c>
      <c r="L78" s="300">
        <f t="shared" si="19"/>
        <v>100</v>
      </c>
      <c r="M78" s="300" t="str">
        <f t="shared" si="20"/>
        <v>si</v>
      </c>
      <c r="N78" s="300" t="str">
        <f t="shared" si="21"/>
        <v>si</v>
      </c>
      <c r="O78" s="300"/>
      <c r="P78" s="301">
        <f t="shared" si="22"/>
        <v>0</v>
      </c>
      <c r="Q78" s="301">
        <f t="shared" si="23"/>
        <v>0</v>
      </c>
      <c r="R78" s="302"/>
      <c r="S78" s="113">
        <f t="shared" si="15"/>
        <v>-46710516</v>
      </c>
      <c r="T78" s="113">
        <f t="shared" si="24"/>
        <v>0</v>
      </c>
    </row>
    <row r="79" spans="1:20">
      <c r="A79" s="339"/>
      <c r="B79" s="320" t="s">
        <v>156</v>
      </c>
      <c r="C79" s="337">
        <v>32386745887</v>
      </c>
      <c r="D79" s="337">
        <v>31868256120.639996</v>
      </c>
      <c r="E79" s="337">
        <v>24793973268.439987</v>
      </c>
      <c r="F79" s="337">
        <v>23798994959.649986</v>
      </c>
      <c r="G79" s="6"/>
      <c r="H79" s="44">
        <f t="shared" si="16"/>
        <v>74.679313701875827</v>
      </c>
      <c r="I79" s="44">
        <f t="shared" si="17"/>
        <v>95.987015481473875</v>
      </c>
      <c r="J79" s="2"/>
      <c r="K79" s="300">
        <f t="shared" si="18"/>
        <v>74.679313701875827</v>
      </c>
      <c r="L79" s="300">
        <f t="shared" si="19"/>
        <v>95.987015481473875</v>
      </c>
      <c r="M79" s="300" t="str">
        <f t="shared" si="20"/>
        <v>si</v>
      </c>
      <c r="N79" s="300" t="str">
        <f t="shared" si="21"/>
        <v>si</v>
      </c>
      <c r="O79" s="300"/>
      <c r="P79" s="301">
        <f t="shared" si="22"/>
        <v>0</v>
      </c>
      <c r="Q79" s="301">
        <f t="shared" si="23"/>
        <v>0</v>
      </c>
      <c r="R79" s="302"/>
      <c r="S79" s="113">
        <f t="shared" si="15"/>
        <v>-7074282852.2000084</v>
      </c>
      <c r="T79" s="113">
        <f t="shared" si="24"/>
        <v>-994978308.79000092</v>
      </c>
    </row>
    <row r="80" spans="1:20">
      <c r="A80" s="339"/>
      <c r="B80" s="320" t="s">
        <v>155</v>
      </c>
      <c r="C80" s="337">
        <v>744288684</v>
      </c>
      <c r="D80" s="337">
        <v>1374884972.8900001</v>
      </c>
      <c r="E80" s="337">
        <v>1033913991.3899999</v>
      </c>
      <c r="F80" s="337">
        <v>853187837.66000021</v>
      </c>
      <c r="G80" s="6"/>
      <c r="H80" s="44">
        <f t="shared" si="16"/>
        <v>62.055215853192749</v>
      </c>
      <c r="I80" s="44">
        <f t="shared" si="17"/>
        <v>82.520194596938339</v>
      </c>
      <c r="J80" s="2"/>
      <c r="K80" s="300">
        <f t="shared" si="18"/>
        <v>62.055215853192749</v>
      </c>
      <c r="L80" s="300">
        <f t="shared" si="19"/>
        <v>82.520194596938339</v>
      </c>
      <c r="M80" s="300" t="str">
        <f t="shared" si="20"/>
        <v>si</v>
      </c>
      <c r="N80" s="300" t="str">
        <f t="shared" si="21"/>
        <v>si</v>
      </c>
      <c r="O80" s="300"/>
      <c r="P80" s="301">
        <f t="shared" si="22"/>
        <v>0</v>
      </c>
      <c r="Q80" s="301">
        <f t="shared" si="23"/>
        <v>0</v>
      </c>
      <c r="R80" s="302"/>
      <c r="S80" s="113">
        <f t="shared" si="15"/>
        <v>-340970981.50000024</v>
      </c>
      <c r="T80" s="113">
        <f t="shared" si="24"/>
        <v>-180726153.72999966</v>
      </c>
    </row>
    <row r="81" spans="1:20">
      <c r="A81" s="339"/>
      <c r="B81" s="320" t="s">
        <v>75</v>
      </c>
      <c r="C81" s="337">
        <v>0</v>
      </c>
      <c r="D81" s="337">
        <v>10273589.51</v>
      </c>
      <c r="E81" s="337">
        <v>10273589.51</v>
      </c>
      <c r="F81" s="337">
        <v>6165600</v>
      </c>
      <c r="G81" s="6"/>
      <c r="H81" s="44">
        <f t="shared" si="16"/>
        <v>60.014077786528183</v>
      </c>
      <c r="I81" s="44">
        <f t="shared" si="17"/>
        <v>60.014077786528183</v>
      </c>
      <c r="J81" s="2"/>
      <c r="K81" s="300">
        <f t="shared" si="18"/>
        <v>60.014077786528183</v>
      </c>
      <c r="L81" s="300">
        <f t="shared" si="19"/>
        <v>60.014077786528183</v>
      </c>
      <c r="M81" s="300" t="str">
        <f t="shared" si="20"/>
        <v>si</v>
      </c>
      <c r="N81" s="300" t="str">
        <f t="shared" si="21"/>
        <v>si</v>
      </c>
      <c r="O81" s="300"/>
      <c r="P81" s="301">
        <f t="shared" si="22"/>
        <v>0</v>
      </c>
      <c r="Q81" s="301">
        <f t="shared" si="23"/>
        <v>0</v>
      </c>
      <c r="R81" s="302"/>
      <c r="S81" s="113">
        <f t="shared" si="15"/>
        <v>0</v>
      </c>
      <c r="T81" s="113">
        <f t="shared" si="24"/>
        <v>-4107989.51</v>
      </c>
    </row>
    <row r="82" spans="1:20">
      <c r="A82" s="339"/>
      <c r="B82" s="320" t="s">
        <v>154</v>
      </c>
      <c r="C82" s="337">
        <v>0</v>
      </c>
      <c r="D82" s="337">
        <v>27495815.880000003</v>
      </c>
      <c r="E82" s="337">
        <v>17444140.800000001</v>
      </c>
      <c r="F82" s="337">
        <v>17444140.800000001</v>
      </c>
      <c r="G82" s="6"/>
      <c r="H82" s="44">
        <f t="shared" si="16"/>
        <v>63.442892097224792</v>
      </c>
      <c r="I82" s="44">
        <f t="shared" si="17"/>
        <v>100</v>
      </c>
      <c r="J82" s="2"/>
      <c r="K82" s="300">
        <f t="shared" si="18"/>
        <v>63.442892097224792</v>
      </c>
      <c r="L82" s="300">
        <f t="shared" si="19"/>
        <v>100</v>
      </c>
      <c r="M82" s="300" t="str">
        <f t="shared" si="20"/>
        <v>si</v>
      </c>
      <c r="N82" s="300" t="str">
        <f t="shared" si="21"/>
        <v>si</v>
      </c>
      <c r="O82" s="300"/>
      <c r="P82" s="301">
        <f t="shared" si="22"/>
        <v>0</v>
      </c>
      <c r="Q82" s="301">
        <f t="shared" si="23"/>
        <v>0</v>
      </c>
      <c r="R82" s="302"/>
      <c r="S82" s="113">
        <f t="shared" si="15"/>
        <v>-10051675.080000002</v>
      </c>
      <c r="T82" s="113">
        <f t="shared" si="24"/>
        <v>0</v>
      </c>
    </row>
    <row r="83" spans="1:20">
      <c r="A83" s="339"/>
      <c r="B83" s="320" t="s">
        <v>68</v>
      </c>
      <c r="C83" s="337">
        <v>0</v>
      </c>
      <c r="D83" s="337">
        <v>15967622</v>
      </c>
      <c r="E83" s="337">
        <v>15967622</v>
      </c>
      <c r="F83" s="337">
        <v>15967622</v>
      </c>
      <c r="G83" s="6"/>
      <c r="H83" s="44">
        <f t="shared" si="16"/>
        <v>100</v>
      </c>
      <c r="I83" s="44">
        <f t="shared" si="17"/>
        <v>100</v>
      </c>
      <c r="J83" s="2"/>
      <c r="K83" s="300">
        <f t="shared" si="18"/>
        <v>100</v>
      </c>
      <c r="L83" s="300">
        <f t="shared" si="19"/>
        <v>100</v>
      </c>
      <c r="M83" s="300" t="str">
        <f t="shared" si="20"/>
        <v>si</v>
      </c>
      <c r="N83" s="300" t="str">
        <f t="shared" si="21"/>
        <v>si</v>
      </c>
      <c r="O83" s="300"/>
      <c r="P83" s="301">
        <f t="shared" si="22"/>
        <v>0</v>
      </c>
      <c r="Q83" s="301">
        <f t="shared" si="23"/>
        <v>0</v>
      </c>
      <c r="R83" s="302"/>
      <c r="S83" s="113">
        <f t="shared" si="15"/>
        <v>0</v>
      </c>
      <c r="T83" s="113">
        <f t="shared" si="24"/>
        <v>0</v>
      </c>
    </row>
    <row r="84" spans="1:20">
      <c r="A84" s="339"/>
      <c r="B84" s="320" t="s">
        <v>74</v>
      </c>
      <c r="C84" s="337">
        <v>0</v>
      </c>
      <c r="D84" s="337">
        <v>266062062.44999999</v>
      </c>
      <c r="E84" s="337">
        <v>248617921.64999998</v>
      </c>
      <c r="F84" s="337">
        <v>234272925</v>
      </c>
      <c r="G84" s="6"/>
      <c r="H84" s="44">
        <f t="shared" si="16"/>
        <v>88.051984128336983</v>
      </c>
      <c r="I84" s="44">
        <f t="shared" si="17"/>
        <v>94.230103544106285</v>
      </c>
      <c r="J84" s="2"/>
      <c r="K84" s="300">
        <f t="shared" si="18"/>
        <v>88.051984128336983</v>
      </c>
      <c r="L84" s="300">
        <f t="shared" si="19"/>
        <v>94.230103544106285</v>
      </c>
      <c r="M84" s="300" t="str">
        <f t="shared" si="20"/>
        <v>si</v>
      </c>
      <c r="N84" s="300" t="str">
        <f t="shared" si="21"/>
        <v>si</v>
      </c>
      <c r="O84" s="300"/>
      <c r="P84" s="301">
        <f t="shared" si="22"/>
        <v>0</v>
      </c>
      <c r="Q84" s="301">
        <f t="shared" si="23"/>
        <v>0</v>
      </c>
      <c r="R84" s="302"/>
      <c r="S84" s="113">
        <f t="shared" si="15"/>
        <v>-17444140.800000012</v>
      </c>
      <c r="T84" s="113">
        <f t="shared" si="24"/>
        <v>-14344996.649999976</v>
      </c>
    </row>
    <row r="85" spans="1:20">
      <c r="A85" s="339"/>
      <c r="B85" s="320" t="s">
        <v>76</v>
      </c>
      <c r="C85" s="337">
        <v>0</v>
      </c>
      <c r="D85" s="337">
        <v>18396471.800000001</v>
      </c>
      <c r="E85" s="337">
        <v>18396471.800000001</v>
      </c>
      <c r="F85" s="337">
        <v>16318020</v>
      </c>
      <c r="G85" s="6"/>
      <c r="H85" s="44">
        <f t="shared" si="16"/>
        <v>88.701899893652424</v>
      </c>
      <c r="I85" s="44">
        <f t="shared" si="17"/>
        <v>88.701899893652424</v>
      </c>
      <c r="J85" s="2"/>
      <c r="K85" s="300">
        <f t="shared" si="18"/>
        <v>88.701899893652424</v>
      </c>
      <c r="L85" s="300">
        <f t="shared" si="19"/>
        <v>88.701899893652424</v>
      </c>
      <c r="M85" s="300" t="str">
        <f t="shared" si="20"/>
        <v>si</v>
      </c>
      <c r="N85" s="300" t="str">
        <f t="shared" si="21"/>
        <v>si</v>
      </c>
      <c r="O85" s="300"/>
      <c r="P85" s="301">
        <f t="shared" si="22"/>
        <v>0</v>
      </c>
      <c r="Q85" s="301">
        <f t="shared" si="23"/>
        <v>0</v>
      </c>
      <c r="R85" s="302"/>
      <c r="S85" s="113">
        <f t="shared" si="15"/>
        <v>0</v>
      </c>
      <c r="T85" s="113">
        <f t="shared" si="24"/>
        <v>-2078451.8000000007</v>
      </c>
    </row>
    <row r="86" spans="1:20">
      <c r="A86" s="339"/>
      <c r="B86" s="320" t="s">
        <v>153</v>
      </c>
      <c r="C86" s="337">
        <v>0</v>
      </c>
      <c r="D86" s="337">
        <v>2446234.4900000002</v>
      </c>
      <c r="E86" s="337">
        <v>736938.53</v>
      </c>
      <c r="F86" s="337">
        <v>0</v>
      </c>
      <c r="G86" s="6"/>
      <c r="H86" s="44">
        <f t="shared" si="16"/>
        <v>0</v>
      </c>
      <c r="I86" s="44">
        <f t="shared" si="17"/>
        <v>0</v>
      </c>
      <c r="J86" s="2"/>
      <c r="K86" s="300">
        <f t="shared" si="18"/>
        <v>0</v>
      </c>
      <c r="L86" s="300">
        <f t="shared" si="19"/>
        <v>0</v>
      </c>
      <c r="M86" s="300" t="str">
        <f t="shared" si="20"/>
        <v>si</v>
      </c>
      <c r="N86" s="300" t="str">
        <f t="shared" si="21"/>
        <v>si</v>
      </c>
      <c r="O86" s="300"/>
      <c r="P86" s="301">
        <f t="shared" si="22"/>
        <v>0</v>
      </c>
      <c r="Q86" s="301">
        <f t="shared" si="23"/>
        <v>0</v>
      </c>
      <c r="R86" s="302"/>
      <c r="S86" s="113">
        <f t="shared" si="15"/>
        <v>-1709295.9600000002</v>
      </c>
      <c r="T86" s="113">
        <f t="shared" si="24"/>
        <v>-736938.53</v>
      </c>
    </row>
    <row r="87" spans="1:20" ht="12.6" customHeight="1">
      <c r="A87" s="431" t="s">
        <v>152</v>
      </c>
      <c r="B87" s="431"/>
      <c r="C87" s="336">
        <f>SUM(C88:C97)</f>
        <v>362361921924.4425</v>
      </c>
      <c r="D87" s="336">
        <f>SUM(D88:D97)</f>
        <v>362919871163.14087</v>
      </c>
      <c r="E87" s="336">
        <f>SUM(E88:E97)</f>
        <v>269291585130.95929</v>
      </c>
      <c r="F87" s="336">
        <f>SUM(F88:F97)</f>
        <v>253272689217.73853</v>
      </c>
      <c r="G87" s="6"/>
      <c r="H87" s="45">
        <f t="shared" si="16"/>
        <v>69.787495627068211</v>
      </c>
      <c r="I87" s="45">
        <f t="shared" si="17"/>
        <v>94.051468074863678</v>
      </c>
      <c r="J87" s="2"/>
      <c r="K87" s="300">
        <f t="shared" si="18"/>
        <v>69.787495627068211</v>
      </c>
      <c r="L87" s="300">
        <f t="shared" si="19"/>
        <v>94.051468074863678</v>
      </c>
      <c r="M87" s="300" t="str">
        <f t="shared" si="20"/>
        <v>si</v>
      </c>
      <c r="N87" s="300" t="str">
        <f t="shared" si="21"/>
        <v>si</v>
      </c>
      <c r="O87" s="300"/>
      <c r="P87" s="301">
        <f t="shared" si="22"/>
        <v>0</v>
      </c>
      <c r="Q87" s="301">
        <f t="shared" si="23"/>
        <v>0</v>
      </c>
      <c r="R87" s="302"/>
      <c r="S87" s="113">
        <f t="shared" si="15"/>
        <v>-93628286032.18158</v>
      </c>
      <c r="T87" s="113">
        <f t="shared" si="24"/>
        <v>-16018895913.220764</v>
      </c>
    </row>
    <row r="88" spans="1:20">
      <c r="A88" s="339"/>
      <c r="B88" s="320" t="s">
        <v>151</v>
      </c>
      <c r="C88" s="337">
        <v>139241415.04000002</v>
      </c>
      <c r="D88" s="337">
        <v>119855526.55999999</v>
      </c>
      <c r="E88" s="337">
        <v>92288755.040000007</v>
      </c>
      <c r="F88" s="337">
        <v>92288755.040000007</v>
      </c>
      <c r="G88" s="6"/>
      <c r="H88" s="44">
        <f t="shared" si="16"/>
        <v>76.999999656920295</v>
      </c>
      <c r="I88" s="44">
        <f t="shared" si="17"/>
        <v>100</v>
      </c>
      <c r="J88" s="2"/>
      <c r="K88" s="300">
        <f t="shared" si="18"/>
        <v>76.999999656920295</v>
      </c>
      <c r="L88" s="300">
        <f t="shared" si="19"/>
        <v>100</v>
      </c>
      <c r="M88" s="300" t="str">
        <f t="shared" si="20"/>
        <v>si</v>
      </c>
      <c r="N88" s="300" t="str">
        <f t="shared" si="21"/>
        <v>si</v>
      </c>
      <c r="O88" s="300"/>
      <c r="P88" s="301">
        <f t="shared" si="22"/>
        <v>0</v>
      </c>
      <c r="Q88" s="301">
        <f t="shared" si="23"/>
        <v>0</v>
      </c>
      <c r="R88" s="302"/>
      <c r="S88" s="113">
        <f t="shared" si="15"/>
        <v>-27566771.519999981</v>
      </c>
      <c r="T88" s="113">
        <f t="shared" si="24"/>
        <v>0</v>
      </c>
    </row>
    <row r="89" spans="1:20">
      <c r="A89" s="339"/>
      <c r="B89" s="320" t="s">
        <v>150</v>
      </c>
      <c r="C89" s="337">
        <v>3797109534</v>
      </c>
      <c r="D89" s="337">
        <v>3800126162.7099996</v>
      </c>
      <c r="E89" s="337">
        <v>2786338393.71</v>
      </c>
      <c r="F89" s="337">
        <v>2786338393.71</v>
      </c>
      <c r="G89" s="6"/>
      <c r="H89" s="44">
        <f t="shared" si="16"/>
        <v>73.322260219986148</v>
      </c>
      <c r="I89" s="44">
        <f t="shared" si="17"/>
        <v>100</v>
      </c>
      <c r="J89" s="2"/>
      <c r="K89" s="300">
        <f t="shared" si="18"/>
        <v>73.322260219986148</v>
      </c>
      <c r="L89" s="300">
        <f t="shared" si="19"/>
        <v>100</v>
      </c>
      <c r="M89" s="300" t="str">
        <f t="shared" si="20"/>
        <v>si</v>
      </c>
      <c r="N89" s="300" t="str">
        <f t="shared" si="21"/>
        <v>si</v>
      </c>
      <c r="O89" s="300"/>
      <c r="P89" s="301">
        <f t="shared" si="22"/>
        <v>0</v>
      </c>
      <c r="Q89" s="301">
        <f t="shared" si="23"/>
        <v>0</v>
      </c>
      <c r="R89" s="302"/>
      <c r="S89" s="113">
        <f t="shared" si="15"/>
        <v>-1013787768.9999995</v>
      </c>
      <c r="T89" s="113">
        <f t="shared" si="24"/>
        <v>0</v>
      </c>
    </row>
    <row r="90" spans="1:20">
      <c r="A90" s="339"/>
      <c r="B90" s="320" t="s">
        <v>149</v>
      </c>
      <c r="C90" s="337">
        <v>7021189635.3249826</v>
      </c>
      <c r="D90" s="337">
        <v>7021189635.3249836</v>
      </c>
      <c r="E90" s="337">
        <v>5265892232.9794588</v>
      </c>
      <c r="F90" s="337">
        <v>5265892232.9794588</v>
      </c>
      <c r="G90" s="6"/>
      <c r="H90" s="44">
        <f t="shared" si="16"/>
        <v>75.000000092373526</v>
      </c>
      <c r="I90" s="44">
        <f t="shared" si="17"/>
        <v>100</v>
      </c>
      <c r="J90" s="2"/>
      <c r="K90" s="300">
        <f t="shared" si="18"/>
        <v>75.000000092373526</v>
      </c>
      <c r="L90" s="300">
        <f t="shared" si="19"/>
        <v>100</v>
      </c>
      <c r="M90" s="300" t="str">
        <f t="shared" si="20"/>
        <v>si</v>
      </c>
      <c r="N90" s="300" t="str">
        <f t="shared" si="21"/>
        <v>si</v>
      </c>
      <c r="O90" s="300"/>
      <c r="P90" s="301">
        <f t="shared" si="22"/>
        <v>0</v>
      </c>
      <c r="Q90" s="301">
        <f t="shared" si="23"/>
        <v>0</v>
      </c>
      <c r="R90" s="302"/>
      <c r="S90" s="113">
        <f t="shared" si="15"/>
        <v>-1755297402.3455248</v>
      </c>
      <c r="T90" s="113">
        <f t="shared" si="24"/>
        <v>0</v>
      </c>
    </row>
    <row r="91" spans="1:20">
      <c r="A91" s="339"/>
      <c r="B91" s="320" t="s">
        <v>148</v>
      </c>
      <c r="C91" s="337">
        <v>6506664474</v>
      </c>
      <c r="D91" s="337">
        <v>6506664474</v>
      </c>
      <c r="E91" s="337">
        <v>6506664474</v>
      </c>
      <c r="F91" s="337">
        <v>6506664474</v>
      </c>
      <c r="G91" s="6"/>
      <c r="H91" s="44">
        <f t="shared" si="16"/>
        <v>100</v>
      </c>
      <c r="I91" s="44">
        <f t="shared" si="17"/>
        <v>100</v>
      </c>
      <c r="J91" s="2"/>
      <c r="K91" s="300">
        <f t="shared" si="18"/>
        <v>100</v>
      </c>
      <c r="L91" s="300">
        <f t="shared" si="19"/>
        <v>100</v>
      </c>
      <c r="M91" s="300" t="str">
        <f t="shared" si="20"/>
        <v>si</v>
      </c>
      <c r="N91" s="300" t="str">
        <f t="shared" si="21"/>
        <v>si</v>
      </c>
      <c r="O91" s="300"/>
      <c r="P91" s="301">
        <f t="shared" si="22"/>
        <v>0</v>
      </c>
      <c r="Q91" s="301">
        <f t="shared" si="23"/>
        <v>0</v>
      </c>
      <c r="R91" s="302"/>
      <c r="S91" s="113">
        <f t="shared" si="15"/>
        <v>0</v>
      </c>
      <c r="T91" s="113">
        <f t="shared" si="24"/>
        <v>0</v>
      </c>
    </row>
    <row r="92" spans="1:20">
      <c r="A92" s="339"/>
      <c r="B92" s="320" t="s">
        <v>147</v>
      </c>
      <c r="C92" s="337">
        <v>479459480</v>
      </c>
      <c r="D92" s="337">
        <v>479459480</v>
      </c>
      <c r="E92" s="337">
        <v>479459480</v>
      </c>
      <c r="F92" s="337">
        <v>479459480</v>
      </c>
      <c r="G92" s="6"/>
      <c r="H92" s="44">
        <f t="shared" si="16"/>
        <v>100</v>
      </c>
      <c r="I92" s="44">
        <f t="shared" si="17"/>
        <v>100</v>
      </c>
      <c r="J92" s="2"/>
      <c r="K92" s="300">
        <f t="shared" si="18"/>
        <v>100</v>
      </c>
      <c r="L92" s="300">
        <f t="shared" si="19"/>
        <v>100</v>
      </c>
      <c r="M92" s="300" t="str">
        <f t="shared" si="20"/>
        <v>si</v>
      </c>
      <c r="N92" s="300" t="str">
        <f t="shared" si="21"/>
        <v>si</v>
      </c>
      <c r="O92" s="300"/>
      <c r="P92" s="301">
        <f t="shared" si="22"/>
        <v>0</v>
      </c>
      <c r="Q92" s="301">
        <f t="shared" si="23"/>
        <v>0</v>
      </c>
      <c r="R92" s="302"/>
      <c r="S92" s="113">
        <f t="shared" si="15"/>
        <v>0</v>
      </c>
      <c r="T92" s="113">
        <f t="shared" si="24"/>
        <v>0</v>
      </c>
    </row>
    <row r="93" spans="1:20">
      <c r="A93" s="339"/>
      <c r="B93" s="320" t="s">
        <v>146</v>
      </c>
      <c r="C93" s="337">
        <v>14092433590.077526</v>
      </c>
      <c r="D93" s="337">
        <v>14666752088.545919</v>
      </c>
      <c r="E93" s="337">
        <v>10345037286.179766</v>
      </c>
      <c r="F93" s="337">
        <v>10330634187.899038</v>
      </c>
      <c r="G93" s="6"/>
      <c r="H93" s="44">
        <f t="shared" si="16"/>
        <v>70.435731957089558</v>
      </c>
      <c r="I93" s="44">
        <f t="shared" si="17"/>
        <v>99.860772872225709</v>
      </c>
      <c r="J93" s="2"/>
      <c r="K93" s="300">
        <f t="shared" si="18"/>
        <v>70.435731957089558</v>
      </c>
      <c r="L93" s="300">
        <f t="shared" si="19"/>
        <v>99.860772872225709</v>
      </c>
      <c r="M93" s="300" t="str">
        <f t="shared" si="20"/>
        <v>si</v>
      </c>
      <c r="N93" s="300" t="str">
        <f t="shared" si="21"/>
        <v>si</v>
      </c>
      <c r="O93" s="300"/>
      <c r="P93" s="301">
        <f t="shared" si="22"/>
        <v>0</v>
      </c>
      <c r="Q93" s="301">
        <f t="shared" si="23"/>
        <v>0</v>
      </c>
      <c r="R93" s="302"/>
      <c r="S93" s="113">
        <f t="shared" si="15"/>
        <v>-4321714802.3661537</v>
      </c>
      <c r="T93" s="113">
        <f t="shared" si="24"/>
        <v>-14403098.280727386</v>
      </c>
    </row>
    <row r="94" spans="1:20">
      <c r="A94" s="339"/>
      <c r="B94" s="320" t="s">
        <v>145</v>
      </c>
      <c r="C94" s="337">
        <v>8676929752</v>
      </c>
      <c r="D94" s="337">
        <v>8676929752</v>
      </c>
      <c r="E94" s="337">
        <v>5995945246</v>
      </c>
      <c r="F94" s="337">
        <v>5995945246</v>
      </c>
      <c r="G94" s="6"/>
      <c r="H94" s="44">
        <f t="shared" si="16"/>
        <v>69.102152689641827</v>
      </c>
      <c r="I94" s="44">
        <f t="shared" si="17"/>
        <v>100</v>
      </c>
      <c r="J94" s="2"/>
      <c r="K94" s="300">
        <f t="shared" si="18"/>
        <v>69.102152689641827</v>
      </c>
      <c r="L94" s="300">
        <f t="shared" si="19"/>
        <v>100</v>
      </c>
      <c r="M94" s="300" t="str">
        <f t="shared" si="20"/>
        <v>si</v>
      </c>
      <c r="N94" s="300" t="str">
        <f t="shared" si="21"/>
        <v>si</v>
      </c>
      <c r="O94" s="300"/>
      <c r="P94" s="301">
        <f t="shared" si="22"/>
        <v>0</v>
      </c>
      <c r="Q94" s="301">
        <f t="shared" si="23"/>
        <v>0</v>
      </c>
      <c r="R94" s="302"/>
      <c r="S94" s="113">
        <f t="shared" si="15"/>
        <v>-2680984506</v>
      </c>
      <c r="T94" s="113">
        <f t="shared" si="24"/>
        <v>0</v>
      </c>
    </row>
    <row r="95" spans="1:20">
      <c r="A95" s="339"/>
      <c r="B95" s="320" t="s">
        <v>144</v>
      </c>
      <c r="C95" s="337">
        <v>12012945449</v>
      </c>
      <c r="D95" s="337">
        <v>12012945449</v>
      </c>
      <c r="E95" s="337">
        <v>9110002578</v>
      </c>
      <c r="F95" s="337">
        <v>9110002578</v>
      </c>
      <c r="G95" s="6"/>
      <c r="H95" s="44">
        <f t="shared" si="16"/>
        <v>75.834878437397293</v>
      </c>
      <c r="I95" s="44">
        <f t="shared" si="17"/>
        <v>100</v>
      </c>
      <c r="J95" s="2"/>
      <c r="K95" s="300">
        <f t="shared" si="18"/>
        <v>75.834878437397293</v>
      </c>
      <c r="L95" s="300">
        <f t="shared" si="19"/>
        <v>100</v>
      </c>
      <c r="M95" s="300" t="str">
        <f t="shared" si="20"/>
        <v>si</v>
      </c>
      <c r="N95" s="300" t="str">
        <f t="shared" si="21"/>
        <v>si</v>
      </c>
      <c r="O95" s="300"/>
      <c r="P95" s="301">
        <f t="shared" si="22"/>
        <v>0</v>
      </c>
      <c r="Q95" s="301">
        <f t="shared" si="23"/>
        <v>0</v>
      </c>
      <c r="R95" s="302"/>
      <c r="S95" s="113">
        <f t="shared" si="15"/>
        <v>-2902942871</v>
      </c>
      <c r="T95" s="113">
        <f t="shared" si="24"/>
        <v>0</v>
      </c>
    </row>
    <row r="96" spans="1:20">
      <c r="A96" s="339"/>
      <c r="B96" s="320" t="s">
        <v>143</v>
      </c>
      <c r="C96" s="337">
        <v>10749607402</v>
      </c>
      <c r="D96" s="337">
        <v>10749607402</v>
      </c>
      <c r="E96" s="337">
        <v>7502311102</v>
      </c>
      <c r="F96" s="337">
        <v>7502311102</v>
      </c>
      <c r="G96" s="6"/>
      <c r="H96" s="44">
        <f t="shared" si="16"/>
        <v>69.791489320848783</v>
      </c>
      <c r="I96" s="44">
        <f t="shared" si="17"/>
        <v>100</v>
      </c>
      <c r="J96" s="2"/>
      <c r="K96" s="300">
        <f t="shared" si="18"/>
        <v>69.791489320848783</v>
      </c>
      <c r="L96" s="300">
        <f t="shared" si="19"/>
        <v>100</v>
      </c>
      <c r="M96" s="300" t="str">
        <f t="shared" si="20"/>
        <v>si</v>
      </c>
      <c r="N96" s="300" t="str">
        <f t="shared" si="21"/>
        <v>si</v>
      </c>
      <c r="O96" s="300"/>
      <c r="P96" s="301">
        <f t="shared" si="22"/>
        <v>0</v>
      </c>
      <c r="Q96" s="301">
        <f t="shared" si="23"/>
        <v>0</v>
      </c>
      <c r="R96" s="302"/>
      <c r="S96" s="113">
        <f t="shared" si="15"/>
        <v>-3247296300</v>
      </c>
      <c r="T96" s="113">
        <f t="shared" si="24"/>
        <v>0</v>
      </c>
    </row>
    <row r="97" spans="1:21">
      <c r="A97" s="339"/>
      <c r="B97" s="320" t="s">
        <v>142</v>
      </c>
      <c r="C97" s="337">
        <v>298886341193</v>
      </c>
      <c r="D97" s="337">
        <v>298886341192.99994</v>
      </c>
      <c r="E97" s="337">
        <v>221207645583.05005</v>
      </c>
      <c r="F97" s="337">
        <v>205203152768.11002</v>
      </c>
      <c r="G97" s="6"/>
      <c r="H97" s="44">
        <f t="shared" si="16"/>
        <v>68.655915137856411</v>
      </c>
      <c r="I97" s="44">
        <f t="shared" si="17"/>
        <v>92.764945907382156</v>
      </c>
      <c r="J97" s="2"/>
      <c r="K97" s="300">
        <f t="shared" si="18"/>
        <v>68.655915137856411</v>
      </c>
      <c r="L97" s="300">
        <f t="shared" si="19"/>
        <v>92.764945907382156</v>
      </c>
      <c r="M97" s="300" t="str">
        <f t="shared" si="20"/>
        <v>si</v>
      </c>
      <c r="N97" s="300" t="str">
        <f t="shared" si="21"/>
        <v>si</v>
      </c>
      <c r="O97" s="300"/>
      <c r="P97" s="301">
        <f t="shared" si="22"/>
        <v>0</v>
      </c>
      <c r="Q97" s="301">
        <f t="shared" si="23"/>
        <v>0</v>
      </c>
      <c r="R97" s="302"/>
      <c r="S97" s="113">
        <f t="shared" si="15"/>
        <v>-77678695609.94989</v>
      </c>
      <c r="T97" s="113">
        <f t="shared" si="24"/>
        <v>-16004492814.940033</v>
      </c>
    </row>
    <row r="98" spans="1:21" ht="12.6" customHeight="1">
      <c r="A98" s="430" t="s">
        <v>141</v>
      </c>
      <c r="B98" s="430"/>
      <c r="C98" s="373">
        <f>+C99</f>
        <v>4516616.5000000009</v>
      </c>
      <c r="D98" s="373">
        <f>+D99</f>
        <v>4759050.1499999994</v>
      </c>
      <c r="E98" s="373">
        <f>+E99</f>
        <v>3419841.9500000007</v>
      </c>
      <c r="F98" s="373">
        <f>+F99</f>
        <v>2195176.6800000002</v>
      </c>
      <c r="G98" s="374"/>
      <c r="H98" s="375">
        <f t="shared" si="16"/>
        <v>46.126361580787304</v>
      </c>
      <c r="I98" s="375">
        <f t="shared" si="17"/>
        <v>64.189419046105328</v>
      </c>
      <c r="J98" s="368"/>
      <c r="K98" s="369">
        <f t="shared" si="18"/>
        <v>46.126361580787304</v>
      </c>
      <c r="L98" s="369">
        <f t="shared" si="19"/>
        <v>64.189419046105328</v>
      </c>
      <c r="M98" s="369" t="str">
        <f t="shared" si="20"/>
        <v>si</v>
      </c>
      <c r="N98" s="369" t="str">
        <f t="shared" si="21"/>
        <v>si</v>
      </c>
      <c r="O98" s="369"/>
      <c r="P98" s="370">
        <f t="shared" si="22"/>
        <v>0</v>
      </c>
      <c r="Q98" s="370">
        <f t="shared" si="23"/>
        <v>0</v>
      </c>
      <c r="R98" s="371"/>
      <c r="S98" s="372">
        <f t="shared" si="15"/>
        <v>-1339208.1999999988</v>
      </c>
      <c r="T98" s="372">
        <f t="shared" si="24"/>
        <v>-1224665.2700000005</v>
      </c>
    </row>
    <row r="99" spans="1:21">
      <c r="A99" s="339"/>
      <c r="B99" s="320" t="s">
        <v>140</v>
      </c>
      <c r="C99" s="337">
        <v>4516616.5000000009</v>
      </c>
      <c r="D99" s="337">
        <v>4759050.1499999994</v>
      </c>
      <c r="E99" s="337">
        <v>3419841.9500000007</v>
      </c>
      <c r="F99" s="337">
        <v>2195176.6800000002</v>
      </c>
      <c r="G99" s="6"/>
      <c r="H99" s="44">
        <f t="shared" si="16"/>
        <v>46.126361580787304</v>
      </c>
      <c r="I99" s="44">
        <f t="shared" si="17"/>
        <v>64.189419046105328</v>
      </c>
      <c r="J99" s="2"/>
      <c r="K99" s="300">
        <f t="shared" si="18"/>
        <v>46.126361580787304</v>
      </c>
      <c r="L99" s="300">
        <f t="shared" si="19"/>
        <v>64.189419046105328</v>
      </c>
      <c r="M99" s="300" t="str">
        <f t="shared" si="20"/>
        <v>si</v>
      </c>
      <c r="N99" s="300" t="str">
        <f t="shared" si="21"/>
        <v>si</v>
      </c>
      <c r="O99" s="300"/>
      <c r="P99" s="301">
        <f t="shared" si="22"/>
        <v>0</v>
      </c>
      <c r="Q99" s="301">
        <f t="shared" si="23"/>
        <v>0</v>
      </c>
      <c r="R99" s="302"/>
      <c r="S99" s="113">
        <f t="shared" si="15"/>
        <v>-1339208.1999999988</v>
      </c>
      <c r="T99" s="113">
        <f t="shared" si="24"/>
        <v>-1224665.2700000005</v>
      </c>
    </row>
    <row r="100" spans="1:21" ht="12.6" customHeight="1">
      <c r="A100" s="430" t="s">
        <v>899</v>
      </c>
      <c r="B100" s="430"/>
      <c r="C100" s="373">
        <f>SUM(C101:C105)</f>
        <v>77087244768.959991</v>
      </c>
      <c r="D100" s="373">
        <f>SUM(D101:D105)</f>
        <v>76056288160.093964</v>
      </c>
      <c r="E100" s="373">
        <f>SUM(E101:E105)</f>
        <v>55241804545.123642</v>
      </c>
      <c r="F100" s="373">
        <f>SUM(F101:F105)</f>
        <v>55699148783.222855</v>
      </c>
      <c r="G100" s="374"/>
      <c r="H100" s="375">
        <f t="shared" si="16"/>
        <v>73.234114010375393</v>
      </c>
      <c r="I100" s="375">
        <f t="shared" si="17"/>
        <v>100.82789518167465</v>
      </c>
      <c r="J100" s="368"/>
      <c r="K100" s="369">
        <f t="shared" si="18"/>
        <v>73.234114010375393</v>
      </c>
      <c r="L100" s="369">
        <f t="shared" si="19"/>
        <v>100.82789518167465</v>
      </c>
      <c r="M100" s="369" t="str">
        <f t="shared" si="20"/>
        <v>si</v>
      </c>
      <c r="N100" s="369" t="str">
        <f t="shared" si="21"/>
        <v>si</v>
      </c>
      <c r="O100" s="369"/>
      <c r="P100" s="370">
        <f t="shared" si="22"/>
        <v>0</v>
      </c>
      <c r="Q100" s="370">
        <f t="shared" si="23"/>
        <v>0</v>
      </c>
      <c r="R100" s="371"/>
      <c r="S100" s="372">
        <f t="shared" si="15"/>
        <v>-20814483614.970322</v>
      </c>
      <c r="T100" s="372">
        <f t="shared" si="24"/>
        <v>457344238.09921265</v>
      </c>
    </row>
    <row r="101" spans="1:21">
      <c r="A101" s="339"/>
      <c r="B101" s="320" t="s">
        <v>139</v>
      </c>
      <c r="C101" s="337">
        <v>2046692551.5</v>
      </c>
      <c r="D101" s="337">
        <v>2255323374.6074996</v>
      </c>
      <c r="E101" s="337">
        <v>1776910769.3249981</v>
      </c>
      <c r="F101" s="337">
        <v>1532647054.6950021</v>
      </c>
      <c r="G101" s="6"/>
      <c r="H101" s="44">
        <f t="shared" si="16"/>
        <v>67.956864720640482</v>
      </c>
      <c r="I101" s="44">
        <f t="shared" si="17"/>
        <v>86.253461971937654</v>
      </c>
      <c r="J101" s="2"/>
      <c r="K101" s="300">
        <f t="shared" si="18"/>
        <v>67.956864720640482</v>
      </c>
      <c r="L101" s="300">
        <f t="shared" si="19"/>
        <v>86.253461971937654</v>
      </c>
      <c r="M101" s="300" t="str">
        <f t="shared" si="20"/>
        <v>si</v>
      </c>
      <c r="N101" s="300" t="str">
        <f t="shared" si="21"/>
        <v>si</v>
      </c>
      <c r="O101" s="300"/>
      <c r="P101" s="301">
        <f t="shared" si="22"/>
        <v>0</v>
      </c>
      <c r="Q101" s="301">
        <f t="shared" si="23"/>
        <v>0</v>
      </c>
      <c r="R101" s="302"/>
      <c r="S101" s="113">
        <f t="shared" si="15"/>
        <v>-478412605.28250146</v>
      </c>
      <c r="T101" s="113">
        <f t="shared" si="24"/>
        <v>-244263714.62999606</v>
      </c>
    </row>
    <row r="102" spans="1:21">
      <c r="A102" s="339"/>
      <c r="B102" s="320" t="s">
        <v>138</v>
      </c>
      <c r="C102" s="337">
        <v>5953896342</v>
      </c>
      <c r="D102" s="337">
        <v>6032984390.4600086</v>
      </c>
      <c r="E102" s="342">
        <v>4393054379.5600014</v>
      </c>
      <c r="F102" s="342">
        <v>4873584024.6499968</v>
      </c>
      <c r="G102" s="6"/>
      <c r="H102" s="44">
        <f t="shared" si="16"/>
        <v>80.782307879937861</v>
      </c>
      <c r="I102" s="44">
        <f t="shared" si="17"/>
        <v>110.93839510218228</v>
      </c>
      <c r="J102" s="2"/>
      <c r="K102" s="300">
        <f t="shared" si="18"/>
        <v>80.782307879937861</v>
      </c>
      <c r="L102" s="300">
        <f t="shared" si="19"/>
        <v>110.93839510218228</v>
      </c>
      <c r="M102" s="300" t="str">
        <f t="shared" si="20"/>
        <v>si</v>
      </c>
      <c r="N102" s="300" t="str">
        <f t="shared" si="21"/>
        <v>si</v>
      </c>
      <c r="O102" s="300"/>
      <c r="P102" s="301">
        <f t="shared" si="22"/>
        <v>0</v>
      </c>
      <c r="Q102" s="301">
        <f t="shared" si="23"/>
        <v>0</v>
      </c>
      <c r="R102" s="302"/>
      <c r="S102" s="113">
        <f t="shared" si="15"/>
        <v>-1639930010.9000072</v>
      </c>
      <c r="T102" s="113">
        <f t="shared" si="24"/>
        <v>480529645.08999538</v>
      </c>
      <c r="U102" s="406"/>
    </row>
    <row r="103" spans="1:21">
      <c r="A103" s="339"/>
      <c r="B103" s="320" t="s">
        <v>137</v>
      </c>
      <c r="C103" s="337">
        <v>59271675558.839996</v>
      </c>
      <c r="D103" s="337">
        <v>58026004214.364052</v>
      </c>
      <c r="E103" s="342">
        <v>41901813359.773148</v>
      </c>
      <c r="F103" s="342">
        <v>42194088085.183258</v>
      </c>
      <c r="G103" s="6"/>
      <c r="H103" s="44">
        <f t="shared" si="16"/>
        <v>72.715825699985587</v>
      </c>
      <c r="I103" s="44">
        <f t="shared" si="17"/>
        <v>100.69752285635136</v>
      </c>
      <c r="J103" s="2"/>
      <c r="K103" s="300">
        <f t="shared" si="18"/>
        <v>72.715825699985587</v>
      </c>
      <c r="L103" s="300">
        <f t="shared" si="19"/>
        <v>100.69752285635136</v>
      </c>
      <c r="M103" s="300" t="str">
        <f t="shared" si="20"/>
        <v>si</v>
      </c>
      <c r="N103" s="300" t="str">
        <f t="shared" si="21"/>
        <v>si</v>
      </c>
      <c r="O103" s="300"/>
      <c r="P103" s="301">
        <f t="shared" si="22"/>
        <v>0</v>
      </c>
      <c r="Q103" s="301">
        <f t="shared" si="23"/>
        <v>0</v>
      </c>
      <c r="R103" s="302"/>
      <c r="S103" s="113">
        <f t="shared" si="15"/>
        <v>-16124190854.590904</v>
      </c>
      <c r="T103" s="113">
        <f t="shared" si="24"/>
        <v>292274725.41011047</v>
      </c>
      <c r="U103" s="406"/>
    </row>
    <row r="104" spans="1:21">
      <c r="A104" s="339"/>
      <c r="B104" s="320" t="s">
        <v>136</v>
      </c>
      <c r="C104" s="337">
        <v>165277963.62</v>
      </c>
      <c r="D104" s="337">
        <v>194112311.34240007</v>
      </c>
      <c r="E104" s="342">
        <v>140318621.30549997</v>
      </c>
      <c r="F104" s="342">
        <v>175743672.59459996</v>
      </c>
      <c r="G104" s="6"/>
      <c r="H104" s="44">
        <f t="shared" si="16"/>
        <v>90.537107811055236</v>
      </c>
      <c r="I104" s="44">
        <f t="shared" si="17"/>
        <v>125.2461511946964</v>
      </c>
      <c r="J104" s="2"/>
      <c r="K104" s="300">
        <f t="shared" si="18"/>
        <v>90.537107811055236</v>
      </c>
      <c r="L104" s="300">
        <f t="shared" si="19"/>
        <v>125.2461511946964</v>
      </c>
      <c r="M104" s="300" t="str">
        <f t="shared" si="20"/>
        <v>si</v>
      </c>
      <c r="N104" s="300" t="str">
        <f t="shared" si="21"/>
        <v>si</v>
      </c>
      <c r="O104" s="300"/>
      <c r="P104" s="301">
        <f t="shared" si="22"/>
        <v>0</v>
      </c>
      <c r="Q104" s="301">
        <f t="shared" si="23"/>
        <v>0</v>
      </c>
      <c r="R104" s="302"/>
      <c r="S104" s="113">
        <f t="shared" si="15"/>
        <v>-53793690.036900103</v>
      </c>
      <c r="T104" s="113">
        <f t="shared" si="24"/>
        <v>35425051.289099991</v>
      </c>
      <c r="U104" s="406"/>
    </row>
    <row r="105" spans="1:21">
      <c r="A105" s="339"/>
      <c r="B105" s="320" t="s">
        <v>135</v>
      </c>
      <c r="C105" s="337">
        <v>9649702353</v>
      </c>
      <c r="D105" s="337">
        <v>9547863869.3200035</v>
      </c>
      <c r="E105" s="337">
        <v>7029707415.159996</v>
      </c>
      <c r="F105" s="337">
        <v>6923085946.1000004</v>
      </c>
      <c r="G105" s="6"/>
      <c r="H105" s="44">
        <f t="shared" si="16"/>
        <v>72.509265327356005</v>
      </c>
      <c r="I105" s="44">
        <f t="shared" si="17"/>
        <v>98.483273018873305</v>
      </c>
      <c r="J105" s="2"/>
      <c r="K105" s="300">
        <f t="shared" si="18"/>
        <v>72.509265327356005</v>
      </c>
      <c r="L105" s="300">
        <f t="shared" si="19"/>
        <v>98.483273018873305</v>
      </c>
      <c r="M105" s="300" t="str">
        <f t="shared" si="20"/>
        <v>si</v>
      </c>
      <c r="N105" s="300" t="str">
        <f t="shared" si="21"/>
        <v>si</v>
      </c>
      <c r="O105" s="300"/>
      <c r="P105" s="301">
        <f t="shared" si="22"/>
        <v>0</v>
      </c>
      <c r="Q105" s="301">
        <f t="shared" si="23"/>
        <v>0</v>
      </c>
      <c r="R105" s="302"/>
      <c r="S105" s="113">
        <f t="shared" si="15"/>
        <v>-2518156454.1600075</v>
      </c>
      <c r="T105" s="113">
        <f t="shared" si="24"/>
        <v>-106621469.05999565</v>
      </c>
    </row>
    <row r="106" spans="1:21" ht="12.6" customHeight="1">
      <c r="A106" s="430" t="s">
        <v>414</v>
      </c>
      <c r="B106" s="430"/>
      <c r="C106" s="373">
        <f>SUM(C107:C112)</f>
        <v>4219941439.1599984</v>
      </c>
      <c r="D106" s="373">
        <f>SUM(D107:D112)</f>
        <v>4324306684.0200024</v>
      </c>
      <c r="E106" s="373">
        <f>SUM(E107:E112)</f>
        <v>3006724834.0299993</v>
      </c>
      <c r="F106" s="373">
        <f>SUM(F107:F112)</f>
        <v>2656284207.7799997</v>
      </c>
      <c r="G106" s="374"/>
      <c r="H106" s="375">
        <f t="shared" si="16"/>
        <v>61.426822884602629</v>
      </c>
      <c r="I106" s="375">
        <f t="shared" si="17"/>
        <v>88.344772282327739</v>
      </c>
      <c r="J106" s="368"/>
      <c r="K106" s="369">
        <f t="shared" si="18"/>
        <v>61.426822884602629</v>
      </c>
      <c r="L106" s="369">
        <f t="shared" si="19"/>
        <v>88.344772282327739</v>
      </c>
      <c r="M106" s="369" t="str">
        <f t="shared" si="20"/>
        <v>si</v>
      </c>
      <c r="N106" s="369" t="str">
        <f t="shared" si="21"/>
        <v>si</v>
      </c>
      <c r="O106" s="369"/>
      <c r="P106" s="370">
        <f t="shared" si="22"/>
        <v>0</v>
      </c>
      <c r="Q106" s="370">
        <f t="shared" si="23"/>
        <v>0</v>
      </c>
      <c r="R106" s="371"/>
      <c r="S106" s="372">
        <f t="shared" si="15"/>
        <v>-1317581849.9900031</v>
      </c>
      <c r="T106" s="372">
        <f t="shared" si="24"/>
        <v>-350440626.24999952</v>
      </c>
    </row>
    <row r="107" spans="1:21">
      <c r="A107" s="339"/>
      <c r="B107" s="320" t="s">
        <v>134</v>
      </c>
      <c r="C107" s="337">
        <v>120082087</v>
      </c>
      <c r="D107" s="337">
        <v>116755044</v>
      </c>
      <c r="E107" s="337">
        <v>86205913</v>
      </c>
      <c r="F107" s="337">
        <v>80932652</v>
      </c>
      <c r="G107" s="6"/>
      <c r="H107" s="44">
        <f t="shared" si="16"/>
        <v>69.318334546642802</v>
      </c>
      <c r="I107" s="44">
        <f t="shared" si="17"/>
        <v>93.882947449324035</v>
      </c>
      <c r="J107" s="2"/>
      <c r="K107" s="300">
        <f t="shared" si="18"/>
        <v>69.318334546642802</v>
      </c>
      <c r="L107" s="300">
        <f t="shared" si="19"/>
        <v>93.882947449324035</v>
      </c>
      <c r="M107" s="300" t="str">
        <f t="shared" si="20"/>
        <v>si</v>
      </c>
      <c r="N107" s="300" t="str">
        <f t="shared" si="21"/>
        <v>si</v>
      </c>
      <c r="O107" s="300"/>
      <c r="P107" s="301">
        <f t="shared" si="22"/>
        <v>0</v>
      </c>
      <c r="Q107" s="301">
        <f t="shared" si="23"/>
        <v>0</v>
      </c>
      <c r="R107" s="302"/>
      <c r="S107" s="113">
        <f t="shared" si="15"/>
        <v>-30549131</v>
      </c>
      <c r="T107" s="113">
        <f t="shared" si="24"/>
        <v>-5273261</v>
      </c>
    </row>
    <row r="108" spans="1:21">
      <c r="A108" s="339"/>
      <c r="B108" s="320" t="s">
        <v>133</v>
      </c>
      <c r="C108" s="337">
        <v>583606141.39999962</v>
      </c>
      <c r="D108" s="337">
        <v>662007626.00000036</v>
      </c>
      <c r="E108" s="337">
        <v>485359219.29999995</v>
      </c>
      <c r="F108" s="337">
        <v>443631793.67999995</v>
      </c>
      <c r="G108" s="6"/>
      <c r="H108" s="44">
        <f t="shared" si="16"/>
        <v>67.013094148253771</v>
      </c>
      <c r="I108" s="44">
        <f t="shared" si="17"/>
        <v>91.402774695372926</v>
      </c>
      <c r="J108" s="2"/>
      <c r="K108" s="300">
        <f t="shared" si="18"/>
        <v>67.013094148253771</v>
      </c>
      <c r="L108" s="300">
        <f t="shared" si="19"/>
        <v>91.402774695372926</v>
      </c>
      <c r="M108" s="300" t="str">
        <f t="shared" si="20"/>
        <v>si</v>
      </c>
      <c r="N108" s="300" t="str">
        <f t="shared" si="21"/>
        <v>si</v>
      </c>
      <c r="O108" s="300"/>
      <c r="P108" s="301">
        <f t="shared" si="22"/>
        <v>0</v>
      </c>
      <c r="Q108" s="301">
        <f t="shared" si="23"/>
        <v>0</v>
      </c>
      <c r="R108" s="302"/>
      <c r="S108" s="113">
        <f t="shared" si="15"/>
        <v>-176648406.70000041</v>
      </c>
      <c r="T108" s="113">
        <f t="shared" si="24"/>
        <v>-41727425.620000005</v>
      </c>
    </row>
    <row r="109" spans="1:21">
      <c r="A109" s="339"/>
      <c r="B109" s="320" t="s">
        <v>132</v>
      </c>
      <c r="C109" s="337">
        <v>1112776492.2599988</v>
      </c>
      <c r="D109" s="337">
        <v>1180324712.0200019</v>
      </c>
      <c r="E109" s="337">
        <v>854771856.47999918</v>
      </c>
      <c r="F109" s="337">
        <v>748570161.09999955</v>
      </c>
      <c r="G109" s="6"/>
      <c r="H109" s="44">
        <f t="shared" si="16"/>
        <v>63.420697158742044</v>
      </c>
      <c r="I109" s="44">
        <f t="shared" si="17"/>
        <v>87.575433775119308</v>
      </c>
      <c r="J109" s="2"/>
      <c r="K109" s="300">
        <f t="shared" si="18"/>
        <v>63.420697158742044</v>
      </c>
      <c r="L109" s="300">
        <f t="shared" si="19"/>
        <v>87.575433775119308</v>
      </c>
      <c r="M109" s="300" t="str">
        <f t="shared" si="20"/>
        <v>si</v>
      </c>
      <c r="N109" s="300" t="str">
        <f t="shared" si="21"/>
        <v>si</v>
      </c>
      <c r="O109" s="300"/>
      <c r="P109" s="301">
        <f t="shared" si="22"/>
        <v>0</v>
      </c>
      <c r="Q109" s="301">
        <f t="shared" si="23"/>
        <v>0</v>
      </c>
      <c r="R109" s="302"/>
      <c r="S109" s="113">
        <f t="shared" si="15"/>
        <v>-325552855.5400027</v>
      </c>
      <c r="T109" s="113">
        <f t="shared" si="24"/>
        <v>-106201695.37999964</v>
      </c>
    </row>
    <row r="110" spans="1:21">
      <c r="A110" s="339"/>
      <c r="B110" s="320" t="s">
        <v>131</v>
      </c>
      <c r="C110" s="337">
        <v>295233517.5</v>
      </c>
      <c r="D110" s="337">
        <v>338302842</v>
      </c>
      <c r="E110" s="337">
        <v>245669702.25</v>
      </c>
      <c r="F110" s="337">
        <v>225226704.00000003</v>
      </c>
      <c r="G110" s="6"/>
      <c r="H110" s="44">
        <f t="shared" si="16"/>
        <v>66.575469088137311</v>
      </c>
      <c r="I110" s="44">
        <f t="shared" si="17"/>
        <v>91.678665271797882</v>
      </c>
      <c r="J110" s="2"/>
      <c r="K110" s="300">
        <f t="shared" si="18"/>
        <v>66.575469088137311</v>
      </c>
      <c r="L110" s="300">
        <f t="shared" si="19"/>
        <v>91.678665271797882</v>
      </c>
      <c r="M110" s="300" t="str">
        <f t="shared" si="20"/>
        <v>si</v>
      </c>
      <c r="N110" s="300" t="str">
        <f t="shared" si="21"/>
        <v>si</v>
      </c>
      <c r="O110" s="300"/>
      <c r="P110" s="301">
        <f t="shared" si="22"/>
        <v>0</v>
      </c>
      <c r="Q110" s="301">
        <f t="shared" si="23"/>
        <v>0</v>
      </c>
      <c r="R110" s="302"/>
      <c r="S110" s="113">
        <f t="shared" si="15"/>
        <v>-92633139.75</v>
      </c>
      <c r="T110" s="113">
        <f t="shared" si="24"/>
        <v>-20442998.24999997</v>
      </c>
    </row>
    <row r="111" spans="1:21">
      <c r="A111" s="339"/>
      <c r="B111" s="320" t="s">
        <v>130</v>
      </c>
      <c r="C111" s="337">
        <v>186925880</v>
      </c>
      <c r="D111" s="337">
        <v>182994424</v>
      </c>
      <c r="E111" s="337">
        <v>132803189</v>
      </c>
      <c r="F111" s="337">
        <v>120207684</v>
      </c>
      <c r="G111" s="6"/>
      <c r="H111" s="44">
        <f t="shared" si="16"/>
        <v>65.689260564573274</v>
      </c>
      <c r="I111" s="44">
        <f t="shared" si="17"/>
        <v>90.51566073462287</v>
      </c>
      <c r="J111" s="2"/>
      <c r="K111" s="300">
        <f t="shared" si="18"/>
        <v>65.689260564573274</v>
      </c>
      <c r="L111" s="300">
        <f t="shared" si="19"/>
        <v>90.51566073462287</v>
      </c>
      <c r="M111" s="300" t="str">
        <f t="shared" si="20"/>
        <v>si</v>
      </c>
      <c r="N111" s="300" t="str">
        <f t="shared" si="21"/>
        <v>si</v>
      </c>
      <c r="O111" s="300"/>
      <c r="P111" s="301">
        <f t="shared" si="22"/>
        <v>0</v>
      </c>
      <c r="Q111" s="301">
        <f t="shared" si="23"/>
        <v>0</v>
      </c>
      <c r="R111" s="302"/>
      <c r="S111" s="113">
        <f t="shared" si="15"/>
        <v>-50191235</v>
      </c>
      <c r="T111" s="113">
        <f t="shared" si="24"/>
        <v>-12595505</v>
      </c>
    </row>
    <row r="112" spans="1:21">
      <c r="A112" s="339"/>
      <c r="B112" s="320" t="s">
        <v>129</v>
      </c>
      <c r="C112" s="337">
        <v>1921317321</v>
      </c>
      <c r="D112" s="337">
        <v>1843922036</v>
      </c>
      <c r="E112" s="337">
        <v>1201914954</v>
      </c>
      <c r="F112" s="337">
        <v>1037715213</v>
      </c>
      <c r="G112" s="6"/>
      <c r="H112" s="44">
        <f t="shared" si="16"/>
        <v>56.277607878210745</v>
      </c>
      <c r="I112" s="44">
        <f t="shared" si="17"/>
        <v>86.338489220594212</v>
      </c>
      <c r="J112" s="2"/>
      <c r="K112" s="300">
        <f t="shared" si="18"/>
        <v>56.277607878210745</v>
      </c>
      <c r="L112" s="300">
        <f t="shared" si="19"/>
        <v>86.338489220594212</v>
      </c>
      <c r="M112" s="300" t="str">
        <f t="shared" si="20"/>
        <v>si</v>
      </c>
      <c r="N112" s="300" t="str">
        <f t="shared" si="21"/>
        <v>si</v>
      </c>
      <c r="O112" s="300"/>
      <c r="P112" s="301">
        <f t="shared" si="22"/>
        <v>0</v>
      </c>
      <c r="Q112" s="301">
        <f t="shared" si="23"/>
        <v>0</v>
      </c>
      <c r="R112" s="302"/>
      <c r="S112" s="113">
        <f t="shared" si="15"/>
        <v>-642007082</v>
      </c>
      <c r="T112" s="113">
        <f t="shared" si="24"/>
        <v>-164199741</v>
      </c>
    </row>
    <row r="113" spans="1:20" ht="12.75" thickBot="1">
      <c r="A113" s="43"/>
      <c r="B113" s="42"/>
      <c r="C113" s="9"/>
      <c r="D113" s="9"/>
      <c r="E113" s="9"/>
      <c r="F113" s="9"/>
      <c r="G113" s="9"/>
      <c r="H113" s="10"/>
      <c r="I113" s="10"/>
      <c r="J113" s="2"/>
      <c r="K113" s="294"/>
      <c r="L113" s="294"/>
      <c r="M113" s="294"/>
      <c r="N113" s="294"/>
      <c r="O113" s="294"/>
      <c r="P113" s="294"/>
      <c r="Q113" s="294"/>
      <c r="R113" s="294"/>
      <c r="S113" s="294"/>
      <c r="T113" s="294"/>
    </row>
    <row r="114" spans="1:20" ht="66.75" customHeight="1">
      <c r="A114" s="387" t="s">
        <v>895</v>
      </c>
      <c r="B114" s="399"/>
      <c r="C114" s="399"/>
      <c r="D114" s="399"/>
      <c r="E114" s="399"/>
      <c r="F114" s="399"/>
      <c r="G114" s="399"/>
      <c r="H114" s="399"/>
      <c r="I114" s="399"/>
      <c r="J114" s="41"/>
    </row>
    <row r="115" spans="1:20">
      <c r="G115" s="1"/>
      <c r="H115" s="1"/>
    </row>
    <row r="116" spans="1:20">
      <c r="G116" s="1"/>
      <c r="H116" s="1"/>
    </row>
  </sheetData>
  <mergeCells count="23">
    <mergeCell ref="U102:U104"/>
    <mergeCell ref="A8:B8"/>
    <mergeCell ref="A9:B9"/>
    <mergeCell ref="A11:B11"/>
    <mergeCell ref="A13:B13"/>
    <mergeCell ref="A45:B45"/>
    <mergeCell ref="A67:B67"/>
    <mergeCell ref="A98:B98"/>
    <mergeCell ref="A100:B100"/>
    <mergeCell ref="A1:B1"/>
    <mergeCell ref="A3:I3"/>
    <mergeCell ref="A4:A7"/>
    <mergeCell ref="B4:B7"/>
    <mergeCell ref="E4:F4"/>
    <mergeCell ref="H4:I5"/>
    <mergeCell ref="C5:C6"/>
    <mergeCell ref="D5:D6"/>
    <mergeCell ref="E5:E6"/>
    <mergeCell ref="A106:B106"/>
    <mergeCell ref="A69:B69"/>
    <mergeCell ref="A77:B77"/>
    <mergeCell ref="A87:B87"/>
    <mergeCell ref="A114:I114"/>
  </mergeCells>
  <conditionalFormatting sqref="S8:T112">
    <cfRule type="cellIs" dxfId="13" priority="3" operator="greaterThan">
      <formula>0</formula>
    </cfRule>
    <cfRule type="cellIs" dxfId="12" priority="4" operator="greaterThan">
      <formula>1</formula>
    </cfRule>
  </conditionalFormatting>
  <conditionalFormatting sqref="S8:T112">
    <cfRule type="cellIs" dxfId="11" priority="1" operator="greaterThan">
      <formula>0.1</formula>
    </cfRule>
    <cfRule type="cellIs" dxfId="10" priority="2" operator="greaterThan">
      <formula>1</formula>
    </cfRule>
  </conditionalFormatting>
  <pageMargins left="0" right="0" top="0" bottom="0" header="0.31496062992125984" footer="0.39370078740157483"/>
  <pageSetup scale="95" fitToHeight="10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17</vt:i4>
      </vt:variant>
    </vt:vector>
  </HeadingPairs>
  <TitlesOfParts>
    <vt:vector size="27" baseType="lpstr">
      <vt:lpstr>Anexo 10</vt:lpstr>
      <vt:lpstr>Anexo 11</vt:lpstr>
      <vt:lpstr>Anexo 12</vt:lpstr>
      <vt:lpstr>Anexo 13</vt:lpstr>
      <vt:lpstr>Anexo 14</vt:lpstr>
      <vt:lpstr>Anexo 15</vt:lpstr>
      <vt:lpstr>Anexo 16</vt:lpstr>
      <vt:lpstr>Anexo 17</vt:lpstr>
      <vt:lpstr>Anexo 18</vt:lpstr>
      <vt:lpstr>Anexo 19</vt:lpstr>
      <vt:lpstr>'Anexo 10'!Área_de_impresión</vt:lpstr>
      <vt:lpstr>'Anexo 11'!Área_de_impresión</vt:lpstr>
      <vt:lpstr>'Anexo 12'!Área_de_impresión</vt:lpstr>
      <vt:lpstr>'Anexo 13'!Área_de_impresión</vt:lpstr>
      <vt:lpstr>'Anexo 14'!Área_de_impresión</vt:lpstr>
      <vt:lpstr>'Anexo 15'!Área_de_impresión</vt:lpstr>
      <vt:lpstr>'Anexo 17'!Área_de_impresión</vt:lpstr>
      <vt:lpstr>'Anexo 18'!Área_de_impresión</vt:lpstr>
      <vt:lpstr>'Anexo 19'!Área_de_impresión</vt:lpstr>
      <vt:lpstr>'Anexo 10'!Títulos_a_imprimir</vt:lpstr>
      <vt:lpstr>'Anexo 11'!Títulos_a_imprimir</vt:lpstr>
      <vt:lpstr>'Anexo 13'!Títulos_a_imprimir</vt:lpstr>
      <vt:lpstr>'Anexo 14'!Títulos_a_imprimir</vt:lpstr>
      <vt:lpstr>'Anexo 15'!Títulos_a_imprimir</vt:lpstr>
      <vt:lpstr>'Anexo 17'!Títulos_a_imprimir</vt:lpstr>
      <vt:lpstr>'Anexo 18'!Títulos_a_imprimir</vt:lpstr>
      <vt:lpstr>'Anexo 19'!Títulos_a_imprimir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UPCP</dc:creator>
  <cp:lastModifiedBy>UPCP</cp:lastModifiedBy>
  <cp:lastPrinted>2015-10-15T19:43:56Z</cp:lastPrinted>
  <dcterms:created xsi:type="dcterms:W3CDTF">2014-07-23T17:41:59Z</dcterms:created>
  <dcterms:modified xsi:type="dcterms:W3CDTF">2015-10-29T02:51:09Z</dcterms:modified>
</cp:coreProperties>
</file>