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sep\Anexo I\"/>
    </mc:Choice>
  </mc:AlternateContent>
  <bookViews>
    <workbookView xWindow="0" yWindow="0" windowWidth="25200" windowHeight="11685"/>
  </bookViews>
  <sheets>
    <sheet name="Adecuaciones superiores" sheetId="12" r:id="rId1"/>
    <sheet name="Metas de Balances" sheetId="11" r:id="rId2"/>
    <sheet name="Ing. Exc Autori" sheetId="2" r:id="rId3"/>
    <sheet name="Ing. Exc Infor." sheetId="3" r:id="rId4"/>
    <sheet name="Acuerdos de ministración 3T" sheetId="10" r:id="rId5"/>
    <sheet name="Seg. Púb." sheetId="9" r:id="rId6"/>
    <sheet name="Incrementos Salariales" sheetId="8" r:id="rId7"/>
  </sheets>
  <definedNames>
    <definedName name="_xlnm._FilterDatabase" localSheetId="0" hidden="1">'Adecuaciones superiores'!$D$11:$L$231</definedName>
    <definedName name="_xlnm._FilterDatabase" localSheetId="6" hidden="1">'Incrementos Salariales'!$A$5:$G$254</definedName>
    <definedName name="_xlnm.Print_Area" localSheetId="4">'Acuerdos de ministración 3T'!$A$1:$C$4</definedName>
    <definedName name="_xlnm.Print_Area" localSheetId="0">'Adecuaciones superiores'!$A$1:$L$243</definedName>
    <definedName name="_xlnm.Print_Area" localSheetId="6">'Incrementos Salariales'!$A$6:$G$266</definedName>
    <definedName name="_xlnm.Print_Area" localSheetId="1">'Metas de Balances'!$A$7:$G$31</definedName>
    <definedName name="_xlnm.Print_Area" localSheetId="5">'Seg. Púb.'!$A$1:$D$18</definedName>
    <definedName name="Marcelino_complemento" localSheetId="6">#REF!,#REF!,#REF!,#REF!,#REF!</definedName>
    <definedName name="Marcelino_complemento">#REF!,#REF!,#REF!,#REF!,#REF!</definedName>
    <definedName name="Marcelino_Periodo" localSheetId="6">#REF!,#REF!,#REF!,#REF!,#REF!</definedName>
    <definedName name="Marcelino_Periodo">#REF!,#REF!,#REF!,#REF!,#REF!</definedName>
    <definedName name="_xlnm.Print_Titles" localSheetId="0">'Adecuaciones superiores'!$1:$7</definedName>
    <definedName name="_xlnm.Print_Titles" localSheetId="6">'Incrementos Salariales'!$2:$5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2" l="1"/>
  <c r="L14" i="12"/>
  <c r="L15" i="12"/>
  <c r="L18" i="12"/>
  <c r="L19" i="12"/>
  <c r="L20" i="12"/>
  <c r="L21" i="12"/>
  <c r="L25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1" i="12"/>
  <c r="L44" i="12"/>
  <c r="L45" i="12"/>
  <c r="L46" i="12"/>
  <c r="L48" i="12"/>
  <c r="L51" i="12"/>
  <c r="L52" i="12"/>
  <c r="L53" i="12"/>
  <c r="L54" i="12"/>
  <c r="L55" i="12"/>
  <c r="L57" i="12"/>
  <c r="L58" i="12"/>
  <c r="L60" i="12"/>
  <c r="L61" i="12"/>
  <c r="L62" i="12"/>
  <c r="L63" i="12"/>
  <c r="L65" i="12"/>
  <c r="L68" i="12"/>
  <c r="L69" i="12"/>
  <c r="L70" i="12"/>
  <c r="L71" i="12"/>
  <c r="L72" i="12"/>
  <c r="L74" i="12"/>
  <c r="L75" i="12"/>
  <c r="L76" i="12"/>
  <c r="L78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7" i="12"/>
  <c r="L100" i="12"/>
  <c r="L102" i="12"/>
  <c r="L103" i="12"/>
  <c r="L104" i="12"/>
  <c r="L106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2" i="12"/>
  <c r="L123" i="12"/>
  <c r="L124" i="12"/>
  <c r="L125" i="12"/>
  <c r="L126" i="12"/>
  <c r="L127" i="12"/>
  <c r="L130" i="12"/>
  <c r="L131" i="12"/>
  <c r="L132" i="12"/>
  <c r="L133" i="12"/>
  <c r="L134" i="12"/>
  <c r="L135" i="12"/>
  <c r="L136" i="12"/>
  <c r="L137" i="12"/>
  <c r="L138" i="12"/>
  <c r="L139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5" i="12"/>
  <c r="L158" i="12"/>
  <c r="L161" i="12"/>
  <c r="L163" i="12"/>
  <c r="L166" i="12"/>
  <c r="L167" i="12"/>
  <c r="L169" i="12"/>
  <c r="L172" i="12"/>
  <c r="L173" i="12"/>
  <c r="L175" i="12"/>
  <c r="L176" i="12"/>
  <c r="L177" i="12"/>
  <c r="L179" i="12"/>
  <c r="L182" i="12"/>
  <c r="L183" i="12"/>
  <c r="L184" i="12"/>
  <c r="L185" i="12"/>
  <c r="L188" i="12"/>
  <c r="L189" i="12"/>
  <c r="L191" i="12"/>
  <c r="L193" i="12"/>
  <c r="L196" i="12"/>
  <c r="L197" i="12"/>
  <c r="L199" i="12"/>
  <c r="L202" i="12"/>
  <c r="L203" i="12"/>
  <c r="L205" i="12"/>
  <c r="L208" i="12"/>
  <c r="L210" i="12"/>
  <c r="L213" i="12"/>
  <c r="L214" i="12"/>
  <c r="L215" i="12"/>
  <c r="L216" i="12"/>
  <c r="L217" i="12"/>
  <c r="L218" i="12"/>
  <c r="L219" i="12"/>
  <c r="L220" i="12"/>
  <c r="L221" i="12"/>
  <c r="L224" i="12"/>
  <c r="L227" i="12"/>
  <c r="L231" i="12"/>
  <c r="L236" i="12"/>
  <c r="B28" i="11" l="1"/>
  <c r="C28" i="11"/>
  <c r="E28" i="11"/>
  <c r="F28" i="11"/>
  <c r="G28" i="11"/>
  <c r="B29" i="11"/>
  <c r="C29" i="11"/>
  <c r="E29" i="11"/>
  <c r="F29" i="11"/>
  <c r="G29" i="11"/>
  <c r="B30" i="11"/>
  <c r="C30" i="11"/>
  <c r="E30" i="11"/>
  <c r="F30" i="11"/>
  <c r="G30" i="11"/>
  <c r="C14" i="3" l="1"/>
  <c r="C10" i="3"/>
  <c r="C9" i="3" s="1"/>
  <c r="B60" i="2" l="1"/>
  <c r="B58" i="2"/>
  <c r="B55" i="2"/>
  <c r="B46" i="2"/>
  <c r="B38" i="2"/>
  <c r="B30" i="2"/>
  <c r="B28" i="2"/>
  <c r="B21" i="2"/>
  <c r="B62" i="2"/>
  <c r="B53" i="2"/>
  <c r="B51" i="2"/>
  <c r="B48" i="2"/>
  <c r="B44" i="2"/>
  <c r="B36" i="2"/>
  <c r="B33" i="2"/>
  <c r="B23" i="2"/>
  <c r="B16" i="2"/>
  <c r="B13" i="2"/>
  <c r="B11" i="2"/>
  <c r="B10" i="2" s="1"/>
  <c r="B15" i="2" l="1"/>
  <c r="B9" i="2" s="1"/>
  <c r="C6" i="10"/>
  <c r="C5" i="10" s="1"/>
  <c r="C10" i="10"/>
  <c r="D8" i="9" l="1"/>
  <c r="D7" i="9" s="1"/>
  <c r="C7" i="8" l="1"/>
  <c r="E7" i="8"/>
  <c r="D8" i="8"/>
  <c r="D7" i="8" s="1"/>
  <c r="C9" i="8"/>
  <c r="D9" i="8"/>
  <c r="E9" i="8"/>
  <c r="F10" i="8"/>
  <c r="G10" i="8" s="1"/>
  <c r="F11" i="8"/>
  <c r="G11" i="8" s="1"/>
  <c r="F12" i="8"/>
  <c r="G12" i="8" s="1"/>
  <c r="F13" i="8"/>
  <c r="G13" i="8"/>
  <c r="F14" i="8"/>
  <c r="G14" i="8" s="1"/>
  <c r="F15" i="8"/>
  <c r="G15" i="8"/>
  <c r="F16" i="8"/>
  <c r="G16" i="8" s="1"/>
  <c r="F17" i="8"/>
  <c r="G17" i="8"/>
  <c r="F18" i="8"/>
  <c r="G18" i="8"/>
  <c r="F19" i="8"/>
  <c r="G19" i="8" s="1"/>
  <c r="F20" i="8"/>
  <c r="G20" i="8" s="1"/>
  <c r="F21" i="8"/>
  <c r="G21" i="8"/>
  <c r="F22" i="8"/>
  <c r="G22" i="8"/>
  <c r="F23" i="8"/>
  <c r="G23" i="8" s="1"/>
  <c r="F24" i="8"/>
  <c r="G24" i="8"/>
  <c r="F25" i="8"/>
  <c r="G25" i="8"/>
  <c r="F26" i="8"/>
  <c r="G26" i="8"/>
  <c r="F27" i="8"/>
  <c r="G27" i="8" s="1"/>
  <c r="F28" i="8"/>
  <c r="G28" i="8" s="1"/>
  <c r="F29" i="8"/>
  <c r="G29" i="8" s="1"/>
  <c r="F30" i="8"/>
  <c r="G30" i="8"/>
  <c r="C31" i="8"/>
  <c r="D31" i="8"/>
  <c r="E31" i="8"/>
  <c r="F32" i="8"/>
  <c r="G32" i="8" s="1"/>
  <c r="F33" i="8"/>
  <c r="G33" i="8" s="1"/>
  <c r="F34" i="8"/>
  <c r="G34" i="8" s="1"/>
  <c r="F35" i="8"/>
  <c r="G35" i="8"/>
  <c r="F36" i="8"/>
  <c r="G36" i="8" s="1"/>
  <c r="F37" i="8"/>
  <c r="G37" i="8" s="1"/>
  <c r="C38" i="8"/>
  <c r="D38" i="8"/>
  <c r="E38" i="8"/>
  <c r="F39" i="8"/>
  <c r="G39" i="8"/>
  <c r="F40" i="8"/>
  <c r="F41" i="8"/>
  <c r="G41" i="8" s="1"/>
  <c r="F42" i="8"/>
  <c r="G42" i="8" s="1"/>
  <c r="F43" i="8"/>
  <c r="G43" i="8"/>
  <c r="F44" i="8"/>
  <c r="G44" i="8"/>
  <c r="F45" i="8"/>
  <c r="G45" i="8" s="1"/>
  <c r="F46" i="8"/>
  <c r="G46" i="8"/>
  <c r="F47" i="8"/>
  <c r="G47" i="8"/>
  <c r="F48" i="8"/>
  <c r="G48" i="8"/>
  <c r="F49" i="8"/>
  <c r="G49" i="8" s="1"/>
  <c r="F50" i="8"/>
  <c r="G50" i="8" s="1"/>
  <c r="F51" i="8"/>
  <c r="G51" i="8" s="1"/>
  <c r="C52" i="8"/>
  <c r="D52" i="8"/>
  <c r="E52" i="8"/>
  <c r="F53" i="8"/>
  <c r="G53" i="8" s="1"/>
  <c r="C54" i="8"/>
  <c r="D54" i="8"/>
  <c r="E54" i="8"/>
  <c r="F55" i="8"/>
  <c r="G55" i="8"/>
  <c r="F56" i="8"/>
  <c r="G56" i="8"/>
  <c r="F57" i="8"/>
  <c r="G57" i="8" s="1"/>
  <c r="F58" i="8"/>
  <c r="G58" i="8" s="1"/>
  <c r="F59" i="8"/>
  <c r="G59" i="8" s="1"/>
  <c r="F60" i="8"/>
  <c r="G60" i="8"/>
  <c r="F61" i="8"/>
  <c r="G61" i="8"/>
  <c r="F62" i="8"/>
  <c r="G62" i="8" s="1"/>
  <c r="F63" i="8"/>
  <c r="G63" i="8"/>
  <c r="F64" i="8"/>
  <c r="G64" i="8"/>
  <c r="F65" i="8"/>
  <c r="G65" i="8"/>
  <c r="F66" i="8"/>
  <c r="G66" i="8" s="1"/>
  <c r="F67" i="8"/>
  <c r="G67" i="8" s="1"/>
  <c r="F68" i="8"/>
  <c r="G68" i="8" s="1"/>
  <c r="F69" i="8"/>
  <c r="G69" i="8"/>
  <c r="F70" i="8"/>
  <c r="G70" i="8" s="1"/>
  <c r="C71" i="8"/>
  <c r="D71" i="8"/>
  <c r="E71" i="8"/>
  <c r="F72" i="8"/>
  <c r="F73" i="8"/>
  <c r="G73" i="8"/>
  <c r="F74" i="8"/>
  <c r="G74" i="8" s="1"/>
  <c r="F75" i="8"/>
  <c r="G75" i="8"/>
  <c r="F76" i="8"/>
  <c r="G76" i="8" s="1"/>
  <c r="F77" i="8"/>
  <c r="G77" i="8"/>
  <c r="F78" i="8"/>
  <c r="G78" i="8" s="1"/>
  <c r="C79" i="8"/>
  <c r="D79" i="8"/>
  <c r="E79" i="8"/>
  <c r="F80" i="8"/>
  <c r="F79" i="8" s="1"/>
  <c r="G79" i="8" s="1"/>
  <c r="F81" i="8"/>
  <c r="G81" i="8"/>
  <c r="F82" i="8"/>
  <c r="G82" i="8"/>
  <c r="F83" i="8"/>
  <c r="G83" i="8" s="1"/>
  <c r="F84" i="8"/>
  <c r="G84" i="8"/>
  <c r="F85" i="8"/>
  <c r="G85" i="8" s="1"/>
  <c r="F86" i="8"/>
  <c r="G86" i="8" s="1"/>
  <c r="F87" i="8"/>
  <c r="G87" i="8" s="1"/>
  <c r="C88" i="8"/>
  <c r="D88" i="8"/>
  <c r="E88" i="8"/>
  <c r="F89" i="8"/>
  <c r="F90" i="8"/>
  <c r="G90" i="8"/>
  <c r="F91" i="8"/>
  <c r="G91" i="8" s="1"/>
  <c r="F92" i="8"/>
  <c r="G92" i="8"/>
  <c r="F93" i="8"/>
  <c r="G93" i="8" s="1"/>
  <c r="F94" i="8"/>
  <c r="G94" i="8" s="1"/>
  <c r="F95" i="8"/>
  <c r="G95" i="8" s="1"/>
  <c r="F96" i="8"/>
  <c r="G96" i="8" s="1"/>
  <c r="F97" i="8"/>
  <c r="G97" i="8" s="1"/>
  <c r="F98" i="8"/>
  <c r="G98" i="8"/>
  <c r="F99" i="8"/>
  <c r="G99" i="8" s="1"/>
  <c r="F100" i="8"/>
  <c r="G100" i="8" s="1"/>
  <c r="F101" i="8"/>
  <c r="G101" i="8" s="1"/>
  <c r="F102" i="8"/>
  <c r="G102" i="8"/>
  <c r="F103" i="8"/>
  <c r="G103" i="8" s="1"/>
  <c r="F104" i="8"/>
  <c r="G104" i="8"/>
  <c r="F105" i="8"/>
  <c r="G105" i="8" s="1"/>
  <c r="F106" i="8"/>
  <c r="G106" i="8"/>
  <c r="F107" i="8"/>
  <c r="G107" i="8" s="1"/>
  <c r="F108" i="8"/>
  <c r="G108" i="8"/>
  <c r="F109" i="8"/>
  <c r="G109" i="8" s="1"/>
  <c r="F110" i="8"/>
  <c r="G110" i="8" s="1"/>
  <c r="F111" i="8"/>
  <c r="G111" i="8" s="1"/>
  <c r="F112" i="8"/>
  <c r="G112" i="8" s="1"/>
  <c r="F113" i="8"/>
  <c r="G113" i="8" s="1"/>
  <c r="F114" i="8"/>
  <c r="G114" i="8"/>
  <c r="F115" i="8"/>
  <c r="G115" i="8" s="1"/>
  <c r="F116" i="8"/>
  <c r="G116" i="8"/>
  <c r="F117" i="8"/>
  <c r="G117" i="8" s="1"/>
  <c r="F118" i="8"/>
  <c r="G118" i="8"/>
  <c r="F119" i="8"/>
  <c r="G119" i="8" s="1"/>
  <c r="F120" i="8"/>
  <c r="G120" i="8"/>
  <c r="F121" i="8"/>
  <c r="G121" i="8" s="1"/>
  <c r="F122" i="8"/>
  <c r="G122" i="8"/>
  <c r="F123" i="8"/>
  <c r="G123" i="8" s="1"/>
  <c r="F124" i="8"/>
  <c r="G124" i="8"/>
  <c r="F125" i="8"/>
  <c r="G125" i="8" s="1"/>
  <c r="F126" i="8"/>
  <c r="G126" i="8" s="1"/>
  <c r="F127" i="8"/>
  <c r="G127" i="8" s="1"/>
  <c r="C128" i="8"/>
  <c r="D128" i="8"/>
  <c r="E128" i="8"/>
  <c r="F129" i="8"/>
  <c r="G129" i="8"/>
  <c r="F130" i="8"/>
  <c r="G130" i="8" s="1"/>
  <c r="F131" i="8"/>
  <c r="G131" i="8"/>
  <c r="F132" i="8"/>
  <c r="G132" i="8" s="1"/>
  <c r="F133" i="8"/>
  <c r="G133" i="8"/>
  <c r="F134" i="8"/>
  <c r="G134" i="8"/>
  <c r="F135" i="8"/>
  <c r="G135" i="8" s="1"/>
  <c r="F136" i="8"/>
  <c r="G136" i="8" s="1"/>
  <c r="F137" i="8"/>
  <c r="G137" i="8"/>
  <c r="F138" i="8"/>
  <c r="G138" i="8"/>
  <c r="F139" i="8"/>
  <c r="G139" i="8" s="1"/>
  <c r="F140" i="8"/>
  <c r="G140" i="8" s="1"/>
  <c r="F141" i="8"/>
  <c r="G141" i="8" s="1"/>
  <c r="F142" i="8"/>
  <c r="G142" i="8"/>
  <c r="F143" i="8"/>
  <c r="G143" i="8"/>
  <c r="F144" i="8"/>
  <c r="G144" i="8" s="1"/>
  <c r="F145" i="8"/>
  <c r="G145" i="8"/>
  <c r="F146" i="8"/>
  <c r="G146" i="8"/>
  <c r="F147" i="8"/>
  <c r="G147" i="8"/>
  <c r="F148" i="8"/>
  <c r="G148" i="8" s="1"/>
  <c r="F149" i="8"/>
  <c r="G149" i="8" s="1"/>
  <c r="F150" i="8"/>
  <c r="G150" i="8" s="1"/>
  <c r="F151" i="8"/>
  <c r="G151" i="8"/>
  <c r="F152" i="8"/>
  <c r="G152" i="8" s="1"/>
  <c r="F153" i="8"/>
  <c r="G153" i="8" s="1"/>
  <c r="F154" i="8"/>
  <c r="G154" i="8"/>
  <c r="F155" i="8"/>
  <c r="G155" i="8"/>
  <c r="F156" i="8"/>
  <c r="G156" i="8" s="1"/>
  <c r="F157" i="8"/>
  <c r="G157" i="8"/>
  <c r="F158" i="8"/>
  <c r="G158" i="8" s="1"/>
  <c r="F159" i="8"/>
  <c r="G159" i="8" s="1"/>
  <c r="F160" i="8"/>
  <c r="G160" i="8" s="1"/>
  <c r="F161" i="8"/>
  <c r="G161" i="8"/>
  <c r="F162" i="8"/>
  <c r="G162" i="8" s="1"/>
  <c r="F163" i="8"/>
  <c r="G163" i="8"/>
  <c r="F164" i="8"/>
  <c r="G164" i="8" s="1"/>
  <c r="F165" i="8"/>
  <c r="G165" i="8"/>
  <c r="F166" i="8"/>
  <c r="G166" i="8"/>
  <c r="F167" i="8"/>
  <c r="G167" i="8" s="1"/>
  <c r="C168" i="8"/>
  <c r="D168" i="8"/>
  <c r="E168" i="8"/>
  <c r="F169" i="8"/>
  <c r="F168" i="8" s="1"/>
  <c r="G168" i="8" s="1"/>
  <c r="G169" i="8"/>
  <c r="C170" i="8"/>
  <c r="D170" i="8"/>
  <c r="E170" i="8"/>
  <c r="F171" i="8"/>
  <c r="G171" i="8"/>
  <c r="F172" i="8"/>
  <c r="G172" i="8"/>
  <c r="F173" i="8"/>
  <c r="G173" i="8" s="1"/>
  <c r="F174" i="8"/>
  <c r="G174" i="8" s="1"/>
  <c r="C175" i="8"/>
  <c r="D175" i="8"/>
  <c r="E175" i="8"/>
  <c r="F176" i="8"/>
  <c r="F175" i="8" s="1"/>
  <c r="G175" i="8" s="1"/>
  <c r="G176" i="8"/>
  <c r="F177" i="8"/>
  <c r="G177" i="8" s="1"/>
  <c r="F178" i="8"/>
  <c r="G178" i="8"/>
  <c r="F179" i="8"/>
  <c r="G179" i="8" s="1"/>
  <c r="F180" i="8"/>
  <c r="G180" i="8"/>
  <c r="C181" i="8"/>
  <c r="D181" i="8"/>
  <c r="E181" i="8"/>
  <c r="F182" i="8"/>
  <c r="G182" i="8" s="1"/>
  <c r="F183" i="8"/>
  <c r="G183" i="8"/>
  <c r="F184" i="8"/>
  <c r="G184" i="8"/>
  <c r="F185" i="8"/>
  <c r="G185" i="8"/>
  <c r="F186" i="8"/>
  <c r="G186" i="8"/>
  <c r="F187" i="8"/>
  <c r="G187" i="8"/>
  <c r="F188" i="8"/>
  <c r="G188" i="8"/>
  <c r="F189" i="8"/>
  <c r="G189" i="8"/>
  <c r="C190" i="8"/>
  <c r="D190" i="8"/>
  <c r="E190" i="8"/>
  <c r="F191" i="8"/>
  <c r="G191" i="8"/>
  <c r="F192" i="8"/>
  <c r="G192" i="8" s="1"/>
  <c r="F193" i="8"/>
  <c r="G193" i="8"/>
  <c r="F194" i="8"/>
  <c r="G194" i="8" s="1"/>
  <c r="F195" i="8"/>
  <c r="G195" i="8"/>
  <c r="F196" i="8"/>
  <c r="G196" i="8" s="1"/>
  <c r="C197" i="8"/>
  <c r="D197" i="8"/>
  <c r="E197" i="8"/>
  <c r="F198" i="8"/>
  <c r="G198" i="8"/>
  <c r="F199" i="8"/>
  <c r="G199" i="8" s="1"/>
  <c r="F200" i="8"/>
  <c r="G200" i="8"/>
  <c r="F201" i="8"/>
  <c r="G201" i="8"/>
  <c r="F202" i="8"/>
  <c r="G202" i="8"/>
  <c r="F203" i="8"/>
  <c r="G203" i="8"/>
  <c r="F204" i="8"/>
  <c r="G204" i="8"/>
  <c r="C205" i="8"/>
  <c r="D205" i="8"/>
  <c r="E205" i="8"/>
  <c r="F206" i="8"/>
  <c r="G206" i="8"/>
  <c r="F207" i="8"/>
  <c r="G207" i="8" s="1"/>
  <c r="F208" i="8"/>
  <c r="G208" i="8"/>
  <c r="F209" i="8"/>
  <c r="G209" i="8" s="1"/>
  <c r="F210" i="8"/>
  <c r="G210" i="8" s="1"/>
  <c r="F211" i="8"/>
  <c r="G211" i="8" s="1"/>
  <c r="F212" i="8"/>
  <c r="G212" i="8" s="1"/>
  <c r="F213" i="8"/>
  <c r="G213" i="8" s="1"/>
  <c r="C214" i="8"/>
  <c r="D214" i="8"/>
  <c r="E214" i="8"/>
  <c r="F215" i="8"/>
  <c r="G215" i="8"/>
  <c r="F216" i="8"/>
  <c r="G216" i="8" s="1"/>
  <c r="F217" i="8"/>
  <c r="G217" i="8"/>
  <c r="F218" i="8"/>
  <c r="G218" i="8"/>
  <c r="F219" i="8"/>
  <c r="G219" i="8" s="1"/>
  <c r="C220" i="8"/>
  <c r="D220" i="8"/>
  <c r="E220" i="8"/>
  <c r="F221" i="8"/>
  <c r="F220" i="8" s="1"/>
  <c r="G220" i="8" s="1"/>
  <c r="G221" i="8"/>
  <c r="C222" i="8"/>
  <c r="D222" i="8"/>
  <c r="E222" i="8"/>
  <c r="F223" i="8"/>
  <c r="G223" i="8" s="1"/>
  <c r="F224" i="8"/>
  <c r="F222" i="8" s="1"/>
  <c r="G224" i="8"/>
  <c r="C225" i="8"/>
  <c r="D225" i="8"/>
  <c r="E225" i="8"/>
  <c r="F226" i="8"/>
  <c r="F225" i="8" s="1"/>
  <c r="G225" i="8" s="1"/>
  <c r="C227" i="8"/>
  <c r="D227" i="8"/>
  <c r="E227" i="8"/>
  <c r="F227" i="8"/>
  <c r="F228" i="8"/>
  <c r="G228" i="8"/>
  <c r="C229" i="8"/>
  <c r="D229" i="8"/>
  <c r="E229" i="8"/>
  <c r="F230" i="8"/>
  <c r="G230" i="8" s="1"/>
  <c r="F231" i="8"/>
  <c r="G231" i="8"/>
  <c r="F232" i="8"/>
  <c r="G232" i="8" s="1"/>
  <c r="F233" i="8"/>
  <c r="G233" i="8"/>
  <c r="F234" i="8"/>
  <c r="G234" i="8" s="1"/>
  <c r="F235" i="8"/>
  <c r="G235" i="8"/>
  <c r="F236" i="8"/>
  <c r="G236" i="8" s="1"/>
  <c r="F237" i="8"/>
  <c r="G237" i="8" s="1"/>
  <c r="F238" i="8"/>
  <c r="G238" i="8" s="1"/>
  <c r="F239" i="8"/>
  <c r="G239" i="8"/>
  <c r="F240" i="8"/>
  <c r="G240" i="8" s="1"/>
  <c r="F241" i="8"/>
  <c r="G241" i="8"/>
  <c r="F242" i="8"/>
  <c r="G242" i="8" s="1"/>
  <c r="F243" i="8"/>
  <c r="G243" i="8" s="1"/>
  <c r="F244" i="8"/>
  <c r="G244" i="8" s="1"/>
  <c r="F245" i="8"/>
  <c r="G245" i="8"/>
  <c r="F246" i="8"/>
  <c r="G246" i="8" s="1"/>
  <c r="F247" i="8"/>
  <c r="G247" i="8"/>
  <c r="F248" i="8"/>
  <c r="G248" i="8" s="1"/>
  <c r="F249" i="8"/>
  <c r="G249" i="8"/>
  <c r="F250" i="8"/>
  <c r="G250" i="8" s="1"/>
  <c r="F251" i="8"/>
  <c r="G251" i="8"/>
  <c r="F252" i="8"/>
  <c r="G252" i="8" s="1"/>
  <c r="F253" i="8"/>
  <c r="G253" i="8" s="1"/>
  <c r="F254" i="8"/>
  <c r="G254" i="8" s="1"/>
  <c r="C255" i="8"/>
  <c r="D255" i="8"/>
  <c r="E255" i="8"/>
  <c r="F256" i="8"/>
  <c r="G256" i="8"/>
  <c r="F257" i="8"/>
  <c r="G257" i="8" s="1"/>
  <c r="F258" i="8"/>
  <c r="G258" i="8"/>
  <c r="C259" i="8"/>
  <c r="D259" i="8"/>
  <c r="E259" i="8"/>
  <c r="F260" i="8"/>
  <c r="G260" i="8" s="1"/>
  <c r="C261" i="8"/>
  <c r="D261" i="8"/>
  <c r="E261" i="8"/>
  <c r="F262" i="8"/>
  <c r="F261" i="8" s="1"/>
  <c r="G262" i="8"/>
  <c r="G222" i="8" l="1"/>
  <c r="G226" i="8"/>
  <c r="F54" i="8"/>
  <c r="G54" i="8" s="1"/>
  <c r="F8" i="8"/>
  <c r="F38" i="8"/>
  <c r="G38" i="8" s="1"/>
  <c r="F170" i="8"/>
  <c r="G170" i="8" s="1"/>
  <c r="F128" i="8"/>
  <c r="G128" i="8" s="1"/>
  <c r="F71" i="8"/>
  <c r="G71" i="8" s="1"/>
  <c r="F9" i="8"/>
  <c r="G9" i="8" s="1"/>
  <c r="G261" i="8"/>
  <c r="F197" i="8"/>
  <c r="G197" i="8" s="1"/>
  <c r="F181" i="8"/>
  <c r="G181" i="8" s="1"/>
  <c r="F259" i="8"/>
  <c r="G259" i="8" s="1"/>
  <c r="F255" i="8"/>
  <c r="G255" i="8" s="1"/>
  <c r="G227" i="8"/>
  <c r="D6" i="8"/>
  <c r="F214" i="8"/>
  <c r="G214" i="8" s="1"/>
  <c r="F88" i="8"/>
  <c r="G88" i="8" s="1"/>
  <c r="G80" i="8"/>
  <c r="G40" i="8"/>
  <c r="E6" i="8"/>
  <c r="C6" i="8"/>
  <c r="F205" i="8"/>
  <c r="G205" i="8" s="1"/>
  <c r="F190" i="8"/>
  <c r="G190" i="8" s="1"/>
  <c r="F229" i="8"/>
  <c r="G229" i="8" s="1"/>
  <c r="F52" i="8"/>
  <c r="G52" i="8" s="1"/>
  <c r="F31" i="8"/>
  <c r="G31" i="8" s="1"/>
  <c r="G89" i="8"/>
  <c r="G72" i="8"/>
  <c r="F7" i="8" l="1"/>
  <c r="G7" i="8" s="1"/>
  <c r="G8" i="8"/>
  <c r="F6" i="8"/>
  <c r="G6" i="8" s="1"/>
</calcChain>
</file>

<file path=xl/sharedStrings.xml><?xml version="1.0" encoding="utf-8"?>
<sst xmlns="http://schemas.openxmlformats.org/spreadsheetml/2006/main" count="812" uniqueCount="513">
  <si>
    <t>(Millones de pesos)</t>
  </si>
  <si>
    <t>Anual</t>
  </si>
  <si>
    <t>Ramo / Entidad / Unidad Responsable</t>
  </si>
  <si>
    <t>Aprobado</t>
  </si>
  <si>
    <t>Gasto Programable</t>
  </si>
  <si>
    <t>Ramos Autónomos</t>
  </si>
  <si>
    <t>Poder Legislativo</t>
  </si>
  <si>
    <t>Sector central</t>
  </si>
  <si>
    <t>H. Cámara de Diputados</t>
  </si>
  <si>
    <t>Auditoría Superior de la Federación</t>
  </si>
  <si>
    <t>H. Cámara de Senadores</t>
  </si>
  <si>
    <t>Instituto Federal de Telecomunicaciones</t>
  </si>
  <si>
    <t>Unidad de Administración</t>
  </si>
  <si>
    <t>Ramos Administrativos</t>
  </si>
  <si>
    <t>Oficina de la Presidencia de la República</t>
  </si>
  <si>
    <t>Gobernación</t>
  </si>
  <si>
    <t>Entidades apoyadas</t>
  </si>
  <si>
    <t>Consejo Nacional para Prevenir la Discriminación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</si>
  <si>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</si>
  <si>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</si>
  <si>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</si>
  <si>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</si>
  <si>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</si>
  <si>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G00</t>
  </si>
  <si>
    <t>Secretaría General del Consejo Nacional de Población</t>
  </si>
  <si>
    <t>J00</t>
  </si>
  <si>
    <t>Comisión para la Seguridad y el Desarrollo Integral en el Estado de Michoacán</t>
  </si>
  <si>
    <t>K00</t>
  </si>
  <si>
    <t>Instituto Nacional de Migración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</si>
  <si>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</si>
  <si>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</si>
  <si>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</si>
  <si>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</si>
  <si>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</si>
  <si>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</t>
  </si>
  <si>
    <t>Q00</t>
  </si>
  <si>
    <t>Centro de Producción de Programas Informativos y Especiales</t>
  </si>
  <si>
    <t>Relaciones Exteriores</t>
  </si>
  <si>
    <t>I00</t>
  </si>
  <si>
    <t>Instituto Matías Romero</t>
  </si>
  <si>
    <t>Instituto de los Mexicanos en el Exterior</t>
  </si>
  <si>
    <t>Agencia Mexicana de Cooperación Internacional para el Desarrollo</t>
  </si>
  <si>
    <t>Hacienda y Crédito Público</t>
  </si>
  <si>
    <t>HAN</t>
  </si>
  <si>
    <t>Financiera Nacional de Desarrollo Agropecuario, Rural, Forestal y Pesquero</t>
  </si>
  <si>
    <t>HHQ</t>
  </si>
  <si>
    <t>Lotería Nacional para la Asistencia Pública</t>
  </si>
  <si>
    <t>HJO</t>
  </si>
  <si>
    <t>Banco del Ahorro Nacional y Servicios Financieros, S.N.C.</t>
  </si>
  <si>
    <t>HKA</t>
  </si>
  <si>
    <t>Servicio de Administración y Enajenación de Bienes</t>
  </si>
  <si>
    <t>No sectorizadas</t>
  </si>
  <si>
    <t>AYB</t>
  </si>
  <si>
    <t>Comisión Nacional para el Desarrollo de los Pueblos Indígenas</t>
  </si>
  <si>
    <t>B00</t>
  </si>
  <si>
    <t>Comisión Nacional Bancaria y de Valores</t>
  </si>
  <si>
    <t>C00</t>
  </si>
  <si>
    <t>Comisión Nacional de Seguros y Fianzas</t>
  </si>
  <si>
    <t>Comisión Nacional del Sistema de Ahorro para el Retiro</t>
  </si>
  <si>
    <t>E00</t>
  </si>
  <si>
    <t>Servicio de Administración Tributaria</t>
  </si>
  <si>
    <t>Agricultura, Ganadería, Desarrollo Rural, Pesca y Alimentación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</si>
  <si>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</si>
  <si>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</si>
  <si>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</si>
  <si>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</si>
  <si>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</si>
  <si>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</si>
  <si>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IZI</t>
  </si>
  <si>
    <t>Comisión Nacional de las Zonas Áridas</t>
  </si>
  <si>
    <t>Servicio Nacional de Sanidad, Inocuidad y Calidad Agroalimentaria</t>
  </si>
  <si>
    <t>Comisión Nacional de Acuacultura y Pesca</t>
  </si>
  <si>
    <t>Comunicaciones y Transportes</t>
  </si>
  <si>
    <t>J2P</t>
  </si>
  <si>
    <t>Administración Portuaria Integral de Dos Bocas, S.A. de C.V.</t>
  </si>
  <si>
    <t>J2T</t>
  </si>
  <si>
    <t>Administración Portuaria Integral de Mazatlán, S.A. de C.V.</t>
  </si>
  <si>
    <t>J2U</t>
  </si>
  <si>
    <t>Administración Portuaria Integral de Progreso, S.A. de C.V.</t>
  </si>
  <si>
    <t>J2Y</t>
  </si>
  <si>
    <t>Administración Portuaria Integral de Altamira, S.A. de C.V.</t>
  </si>
  <si>
    <t>J2Z</t>
  </si>
  <si>
    <t>Administración Portuaria Integral de Guaymas, S.A. de C.V.</t>
  </si>
  <si>
    <t>J3C</t>
  </si>
  <si>
    <t>Administración Portuaria Integral de Puerto Madero, S.A. de C.V.</t>
  </si>
  <si>
    <t>J3E</t>
  </si>
  <si>
    <t>Administración Portuaria Integral de Veracruz, S.A. de C.V.</t>
  </si>
  <si>
    <t>J3G</t>
  </si>
  <si>
    <t>Administración Portuaria Integral de Salina Cruz, S.A. de C.V.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</si>
  <si>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</si>
  <si>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</si>
  <si>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</si>
  <si>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</si>
  <si>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</si>
  <si>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</si>
  <si>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</si>
  <si>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K2H</t>
  </si>
  <si>
    <t>Centro Nacional de Metrología</t>
  </si>
  <si>
    <t>Instituto Nacional de la Economía Social</t>
  </si>
  <si>
    <t>Educación Pública</t>
  </si>
  <si>
    <t>Fondo de Cultura Económica</t>
  </si>
  <si>
    <t>L3N</t>
  </si>
  <si>
    <t>Centro de Capacitación Cinematográfica, A.C.</t>
  </si>
  <si>
    <t>L6I</t>
  </si>
  <si>
    <t>Comisión Nacional de Cultura Física y Deporte</t>
  </si>
  <si>
    <t>L6J</t>
  </si>
  <si>
    <t>Comisión Nacional de Libros de Texto Gratuitos</t>
  </si>
  <si>
    <t>Compañía Operadora del Centro Cultural y Turístico de Tijuana, S.A. de C.V.</t>
  </si>
  <si>
    <t>L8P</t>
  </si>
  <si>
    <t>Estudios Churubusco Azteca, S.A.</t>
  </si>
  <si>
    <t>Instituto Nacional de Lenguas Indígenas</t>
  </si>
  <si>
    <t>MDL</t>
  </si>
  <si>
    <t>Instituto Mexicano de la Radio</t>
  </si>
  <si>
    <t>MHL</t>
  </si>
  <si>
    <t>Televisión Metropolitana, S.A. de C.V.</t>
  </si>
  <si>
    <t>B01</t>
  </si>
  <si>
    <t>XE-IPN Canal 11</t>
  </si>
  <si>
    <t>F00</t>
  </si>
  <si>
    <t>Radio Educación</t>
  </si>
  <si>
    <t>H00</t>
  </si>
  <si>
    <t>Consejo Nacional para la Cultura y las Artes</t>
  </si>
  <si>
    <t>Instituto Nacional de Estudios Históricos de las Revoluciones de México</t>
  </si>
  <si>
    <t>Universidad Abierta y a Distancia de México</t>
  </si>
  <si>
    <t>L00</t>
  </si>
  <si>
    <t>Coordinación Nacional del Servicio Profesional Docente</t>
  </si>
  <si>
    <t>Salud</t>
  </si>
  <si>
    <t>Centro Regional de Alta Especialidad de Chiapas</t>
  </si>
  <si>
    <t>NAW</t>
  </si>
  <si>
    <t>Hospital Juárez de México</t>
  </si>
  <si>
    <t>NBB</t>
  </si>
  <si>
    <t>Hospital General "Dr. Manuel Gea González"</t>
  </si>
  <si>
    <t>NBQ</t>
  </si>
  <si>
    <t>Hospital Regional de Alta Especialidad del Bajío</t>
  </si>
  <si>
    <t>NBR</t>
  </si>
  <si>
    <t>Hospital Regional de Alta Especialidad de Oaxaca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</si>
  <si>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</si>
  <si>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</si>
  <si>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</si>
  <si>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</si>
  <si>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</si>
  <si>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</si>
  <si>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NCE</t>
  </si>
  <si>
    <t>Instituto Nacional de Geriatría</t>
  </si>
  <si>
    <t>NCK</t>
  </si>
  <si>
    <t>Instituto Nacional de Neurología y Neurocirugía Manuel Velasco Suárez</t>
  </si>
  <si>
    <t>NHK</t>
  </si>
  <si>
    <t>Sistema Nacional para el Desarrollo Integral de la Familia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</si>
  <si>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</si>
  <si>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</si>
  <si>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</si>
  <si>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</si>
  <si>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</si>
  <si>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</si>
  <si>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</si>
  <si>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</si>
  <si>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</si>
  <si>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</si>
  <si>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</si>
  <si>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T00</t>
  </si>
  <si>
    <t>Centro Nacional de Excelencia Tecnológica en Salud</t>
  </si>
  <si>
    <t>V00</t>
  </si>
  <si>
    <t>Comisión Nacional de Bioética</t>
  </si>
  <si>
    <t>X00</t>
  </si>
  <si>
    <t>Centro Nacional para la Prevención y el Control de las Adicciones</t>
  </si>
  <si>
    <t>Trabajo y Previsión Social</t>
  </si>
  <si>
    <t>Comité Nacional Mixto de Protección al Salario</t>
  </si>
  <si>
    <t>Desarrollo Agrario, Territorial y Urbano</t>
  </si>
  <si>
    <t>QIQ</t>
  </si>
  <si>
    <t>Fideicomiso Fondo Nacional de Habitaciones Populares</t>
  </si>
  <si>
    <t>Medio Ambiente y Recursos Naturales</t>
  </si>
  <si>
    <t>RJJ</t>
  </si>
  <si>
    <t>Instituto Nacional de Ecología y Cambio Climático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</si>
  <si>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</si>
  <si>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</si>
  <si>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</si>
  <si>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</si>
  <si>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</si>
  <si>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</si>
  <si>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</si>
  <si>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Federal de Protección a Personas</t>
  </si>
  <si>
    <t>Energía</t>
  </si>
  <si>
    <t>T0O</t>
  </si>
  <si>
    <t>Instituto Mexicano del Petróleo</t>
  </si>
  <si>
    <t>TZZ</t>
  </si>
  <si>
    <t>Petróleos Mexicanos (Consolidado)</t>
  </si>
  <si>
    <t>Comisión Nacional de Seguridad Nuclear y Salvaguardias</t>
  </si>
  <si>
    <t>Desarrollo Social</t>
  </si>
  <si>
    <t>VQZ</t>
  </si>
  <si>
    <t>Consejo Nacional de Evaluación de la Política de Desarrollo Social</t>
  </si>
  <si>
    <t>VSS</t>
  </si>
  <si>
    <t>Diconsa, S.A. de C.V.</t>
  </si>
  <si>
    <t>Instituto Nacional de Desarrollo Social</t>
  </si>
  <si>
    <t>Turismo</t>
  </si>
  <si>
    <t>W3J</t>
  </si>
  <si>
    <t>Consejo de Promoción Turística de México, S.A. de C.V.</t>
  </si>
  <si>
    <t>Instituto de Competitividad Turística</t>
  </si>
  <si>
    <t>Función Pública</t>
  </si>
  <si>
    <t>Instituto de Administración y Avalúos de Bienes Nacionales</t>
  </si>
  <si>
    <t>Consejo Nacional de Ciencia y Tecnología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</si>
  <si>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</si>
  <si>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</si>
  <si>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</si>
  <si>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</si>
  <si>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</si>
  <si>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</si>
  <si>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90M</t>
  </si>
  <si>
    <t>Centro de Investigación y Docencia Económicas, A.C.</t>
  </si>
  <si>
    <t>90S</t>
  </si>
  <si>
    <t>Centro de Investigaciones en Óptica, A.C.</t>
  </si>
  <si>
    <t>90U</t>
  </si>
  <si>
    <t>Centro de Investigación en Química Aplicada</t>
  </si>
  <si>
    <t>91S</t>
  </si>
  <si>
    <t>Instituto de Investigaciones "Dr. José María Luis Mora"</t>
  </si>
  <si>
    <t>Comisión Nacional de Hidrocarburos</t>
  </si>
  <si>
    <t>Empresas Productivas del Estado</t>
  </si>
  <si>
    <t>Entidades de Control Directo</t>
  </si>
  <si>
    <t>Nota: Los porcentajes pueden variar debido al redondeo de las cifras.</t>
  </si>
  <si>
    <t>n.a.: No aplica. -o-: mayor de 100 por ciento.</t>
  </si>
  <si>
    <t>Fuente: Secretaría de Hacienda y Crédito Público.</t>
  </si>
  <si>
    <t>INGRESOS EXCEDENTES AUTORIZADOS</t>
  </si>
  <si>
    <t>(Pesos)</t>
  </si>
  <si>
    <t>Dependencia/Entidad</t>
  </si>
  <si>
    <t>Periodo</t>
  </si>
  <si>
    <t>Total</t>
  </si>
  <si>
    <t>22 Instituto Nacional Electoral</t>
  </si>
  <si>
    <t>Instituto Nacional Electoral</t>
  </si>
  <si>
    <t>43 Instituto Federal de Telecomunicaciones</t>
  </si>
  <si>
    <t>04 Gobernación</t>
  </si>
  <si>
    <t>Secretaría de Gobernación</t>
  </si>
  <si>
    <t>Policía Federal</t>
  </si>
  <si>
    <t>05 Relaciones Exteriores</t>
  </si>
  <si>
    <t>Secretaría de Relaciones Exteriores</t>
  </si>
  <si>
    <t>06 Hacienda y Crédito Público</t>
  </si>
  <si>
    <t>07 Defensa Nacional</t>
  </si>
  <si>
    <t>Secretaría de la Defensa Nacional</t>
  </si>
  <si>
    <t>09 Comunicaciones y Transportes</t>
  </si>
  <si>
    <t>Servicios a la Navegación en el Espacio Aéreo Mexicano</t>
  </si>
  <si>
    <t>10 Economía</t>
  </si>
  <si>
    <t>Secretaría de Economía</t>
  </si>
  <si>
    <t>12 Salud</t>
  </si>
  <si>
    <t>13 Marina</t>
  </si>
  <si>
    <t>Secretaría de Marina-Armada de México</t>
  </si>
  <si>
    <t>16 Medio Ambiente y Recursos Naturales</t>
  </si>
  <si>
    <t>Comisión Nacional Forestal</t>
  </si>
  <si>
    <t>18 Energía</t>
  </si>
  <si>
    <t>Secretaría de Energía</t>
  </si>
  <si>
    <t>21 Turismo</t>
  </si>
  <si>
    <t>27 Función Pública</t>
  </si>
  <si>
    <t>46 Comisión Nacional de Hidrocarburos</t>
  </si>
  <si>
    <t>INGRESOS EXCEDENTES INFORMADOS</t>
  </si>
  <si>
    <t>Poder/Ente autónomo</t>
  </si>
  <si>
    <t>Poder Judicial</t>
  </si>
  <si>
    <t>Suprema Corte de Justicia de la Nación</t>
  </si>
  <si>
    <t>Consejo de la Judicatura Federal</t>
  </si>
  <si>
    <t>Instituto Nacional de Estadística y Geografía</t>
  </si>
  <si>
    <t>Instituto Mexicano del Seguro Social</t>
  </si>
  <si>
    <t>Ramo</t>
  </si>
  <si>
    <t>Ramos Generales</t>
  </si>
  <si>
    <t>Provisiones Salariales y Económicas</t>
  </si>
  <si>
    <t>Nota: Las sumas parciales pueden no coincidir con los totales debido al redondeo de las cifras.</t>
  </si>
  <si>
    <t>METAS DE BALANCE</t>
  </si>
  <si>
    <t>Modificado</t>
  </si>
  <si>
    <t>Ejercido</t>
  </si>
  <si>
    <t>PEMEX</t>
  </si>
  <si>
    <t>Operación</t>
  </si>
  <si>
    <t>Primario</t>
  </si>
  <si>
    <t>Financiero</t>
  </si>
  <si>
    <t>CFE</t>
  </si>
  <si>
    <t>IMSS</t>
  </si>
  <si>
    <t>ISSSTE</t>
  </si>
  <si>
    <t>CONSOLIDADO</t>
  </si>
  <si>
    <t>EROGACIONES EN PARTIDAS PARA SEGURIDAD PÚBLICA Y NACIONAL</t>
  </si>
  <si>
    <t>(Millones de pesos )</t>
  </si>
  <si>
    <t>Defensa Nacional</t>
  </si>
  <si>
    <t>Marina</t>
  </si>
  <si>
    <t>Nota: Las sumas pueden no coincidir debido al redondeo de las cifras.</t>
  </si>
  <si>
    <t>Dependencia/Órgano/Entidad</t>
  </si>
  <si>
    <t>Presupuesto Regularizable PEF 2015 (*)</t>
  </si>
  <si>
    <t>Incremento Salarial Autorizado</t>
  </si>
  <si>
    <t>Período</t>
  </si>
  <si>
    <t>Complemento</t>
  </si>
  <si>
    <t>Regularizable</t>
  </si>
  <si>
    <t>Impacto del Incremento Salarial Autorizado en el Presupuesto Regularizable PEF 2015</t>
  </si>
  <si>
    <t>4=(3+2)</t>
  </si>
  <si>
    <t>5=(4/1) %</t>
  </si>
  <si>
    <t>Tribunal Federal de Conciliación y Arbitraje</t>
  </si>
  <si>
    <t>Centro Nacional de Prevención de Desastres</t>
  </si>
  <si>
    <t>Centro de Investigación y Seguridad Nacional</t>
  </si>
  <si>
    <t>Coordinación Nacional Antisecuestro</t>
  </si>
  <si>
    <t>Coordinación para la Atención Integral de la Migración en la Frontera Sur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</si>
  <si>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</si>
  <si>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</si>
  <si>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</si>
  <si>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Archivo General de la Nación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</si>
  <si>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</si>
  <si>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</si>
  <si>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Secretaría de Hacienda y Crédito Público</t>
  </si>
  <si>
    <t>Notimex, Agencia de Noticias del Estado Mexicano</t>
  </si>
  <si>
    <t>Procuraduría de la Defensa del Contribuyente</t>
  </si>
  <si>
    <t>Comisión Ejecutiva de Atención a Víctimas</t>
  </si>
  <si>
    <t>Sistema Público de Radiodifusión del Estado Mexicano</t>
  </si>
  <si>
    <t>Comisión Nacional para la Protección y Defensa de los Usuarios de Servicios Financieros</t>
  </si>
  <si>
    <t>Instituto Nacional de las Mujeres</t>
  </si>
  <si>
    <t>Secretaría de Agricultura , Ganadería, Desarrollo Rural, Pesca y Alimentación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</si>
  <si>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</si>
  <si>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</si>
  <si>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</si>
  <si>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</si>
  <si>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Universidad Autónoma Chapingo</t>
  </si>
  <si>
    <t>Fondo de Empresas Expropiadas del Sector Azucarero</t>
  </si>
  <si>
    <t>Colegio de Postgraduados</t>
  </si>
  <si>
    <t>Instituto Nacional de Investigaciones Forestales, Agrícolas y Pecuarias</t>
  </si>
  <si>
    <t>Instituto Nacional de Pesca</t>
  </si>
  <si>
    <t>Secretaría de Comunicaciones y Transportes</t>
  </si>
  <si>
    <t>Instituto Mexicano del Transporte</t>
  </si>
  <si>
    <t>Ferrocarril del Istmo de Tehuantepec, S.A. de C.V.</t>
  </si>
  <si>
    <t>Fideicomiso de Formación y Capacitación para el Personal de la Marina Mercante Nacional</t>
  </si>
  <si>
    <t>Agencia Espacial Mexicana</t>
  </si>
  <si>
    <t>Comisión Federal de Mejora Regulatoria</t>
  </si>
  <si>
    <t>Instituto Nacional del Emprendedor</t>
  </si>
  <si>
    <t>ProMéxico</t>
  </si>
  <si>
    <t>Procuraduría Federal del Consumidor</t>
  </si>
  <si>
    <t>Servicio Geológico Mexicano</t>
  </si>
  <si>
    <t>Secretaría de Educación Pública</t>
  </si>
  <si>
    <t>Universidad Pedagógica Nacional</t>
  </si>
  <si>
    <t>Instituto Politécnico Nacional</t>
  </si>
  <si>
    <t>Instituto Nacional de Antropología e Historia</t>
  </si>
  <si>
    <t>Instituto Nacional de Bellas Artes y Literatura</t>
  </si>
  <si>
    <t>Comisión de Apelación y Arbitraje del Deporte</t>
  </si>
  <si>
    <t>Instituto Nacional del Derecho de Autor</t>
  </si>
  <si>
    <t>Tecnológico Nacional de México</t>
  </si>
  <si>
    <t>Universidad Autónoma Metropolitana</t>
  </si>
  <si>
    <t>Universidad Nacional Autónoma de México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</si>
  <si>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</si>
  <si>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</si>
  <si>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</si>
  <si>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</si>
  <si>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</si>
  <si>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Consejo Nacional de Fomento Educativo</t>
  </si>
  <si>
    <t>Educal, S.A. de C.V.</t>
  </si>
  <si>
    <t>El Colegio de México, A.C.</t>
  </si>
  <si>
    <t>Fideicomiso de los Sistemas Normalizado de Competencia Laboral y de Certificación de Competencia Laboral</t>
  </si>
  <si>
    <t>Fideicomiso para la Cineteca Nacional</t>
  </si>
  <si>
    <t>Instituto Nacional para la Educación de los Adultos</t>
  </si>
  <si>
    <t>Instituto Mexicano de Cinematografía</t>
  </si>
  <si>
    <t>Instituto Nacional de la Infraestructura Física Educativa</t>
  </si>
  <si>
    <t>Patronato de Obras e Instalaciones del Instituto Politécnico Nacional</t>
  </si>
  <si>
    <t>Universidad Autónoma Agraria Antonio Narro</t>
  </si>
  <si>
    <t>Secretaría de Salud</t>
  </si>
  <si>
    <t>Servicios de Atención Psiquiátrica</t>
  </si>
  <si>
    <t>Comisión Nacional de Protección Social en Salud</t>
  </si>
  <si>
    <t>Instituto Nacional de Psiquiatría Ramón de la Fuente Muñiz</t>
  </si>
  <si>
    <t>Centros de Integración Juvenil, A.C.</t>
  </si>
  <si>
    <t>Hospital General de México "Dr. Eduardo Liceaga"</t>
  </si>
  <si>
    <t>Hospital Infantil de México Federico Gómez</t>
  </si>
  <si>
    <t>Hospital Regional de Alta Especialidad de la Península de Yucatán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</si>
  <si>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</si>
  <si>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</si>
  <si>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</si>
  <si>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</si>
  <si>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</si>
  <si>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</si>
  <si>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</si>
  <si>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</si>
  <si>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Secretaría de Marina</t>
  </si>
  <si>
    <t>Secretaría del Trabajo y Previsión Social</t>
  </si>
  <si>
    <t>Procuraduría Federal de la Defensa del Trabajo</t>
  </si>
  <si>
    <t>Comisión Nacional de los Salarios Mínimos</t>
  </si>
  <si>
    <t>Secretaría de Desarrollo Agrario, Territorial y Urbano</t>
  </si>
  <si>
    <t>Registro Agrario Nacional</t>
  </si>
  <si>
    <t>Comisión Nacional de Vivienda</t>
  </si>
  <si>
    <t>Procuraduría Agraria</t>
  </si>
  <si>
    <t>Secretaría del Medio Ambiente y Recursos Naturales</t>
  </si>
  <si>
    <t>Instituto Mexicano de Tecnología del Agua</t>
  </si>
  <si>
    <t>Procuraduía General de la República</t>
  </si>
  <si>
    <t>Centro de Evaluación y Control de Confianza</t>
  </si>
  <si>
    <t>Instituto Nacional de Ciencias Penales</t>
  </si>
  <si>
    <t>Comisión Nacional para el Uso Eficiente de la Energía</t>
  </si>
  <si>
    <t>Instituto de Investigaciones Eléctricas</t>
  </si>
  <si>
    <t>Instituto Nacional de Investigaciones Nucleares</t>
  </si>
  <si>
    <t>Centro Nacional de Control de Energía</t>
  </si>
  <si>
    <t>Centro Nacional de Control del Gas Natural</t>
  </si>
  <si>
    <t>Secretaría de Desarrollo Social</t>
  </si>
  <si>
    <t>Coordinación Nacional de PROSPERA Programa de Inclusión Social</t>
  </si>
  <si>
    <t>Instituto Nacional de las Personas Adultas Mayores</t>
  </si>
  <si>
    <t>Consejo Nacional para el Desarrollo y la Inclusión de las Personas con Discapacidad</t>
  </si>
  <si>
    <t>Instituto Mexicano de la Juventud</t>
  </si>
  <si>
    <t>Fondo Nacional para el Fomento de las Artesanías</t>
  </si>
  <si>
    <t>Secretaría de Turismo</t>
  </si>
  <si>
    <t>Corporación de Servicios al Turista Ángeles Verdes</t>
  </si>
  <si>
    <t>Fondo Nacional de Fomento al Turismo</t>
  </si>
  <si>
    <t>Administración Federal de Servicios Educativos en el Distrito Federal</t>
  </si>
  <si>
    <t>Secretaría de la Función Pública</t>
  </si>
  <si>
    <t>Tribunales Agrarios</t>
  </si>
  <si>
    <t>Consejería Jurídica del Ejecutivo Federal</t>
  </si>
  <si>
    <t>Centro de Investigación en Geografía y Geomática "Ing. Jorge L. Tamayo", A.C.</t>
  </si>
  <si>
    <t>Centro de Investigación en Matemáticas, A.C.</t>
  </si>
  <si>
    <t>Centro de Investigación y Desarrollo Tecnológico en Electroquímica, S.C.</t>
  </si>
  <si>
    <t>Centro de Investigaciones Biológicas del Noroeste, S.C.</t>
  </si>
  <si>
    <t>Centro de Investigación Científica de Yucatán, A.C.</t>
  </si>
  <si>
    <t>Centro de Investigaciones y Estudios Superiores en Antropología Social</t>
  </si>
  <si>
    <t>CIATEQ, A.C. Centro de Tecnología Avanzada</t>
  </si>
  <si>
    <t>El Colegio de la Frontera Norte, A.C.</t>
  </si>
  <si>
    <t>El Colegio de la Frontera Sur</t>
  </si>
  <si>
    <t>El Colegio de Michoacán, A.C.</t>
  </si>
  <si>
    <t>El Colegio de San Luis, A.C.</t>
  </si>
  <si>
    <t>Instituto de Ecología, A.C.</t>
  </si>
  <si>
    <t>Instituto Nacional de Astrofísica, Óptica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</si>
  <si>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</si>
  <si>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</si>
  <si>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</si>
  <si>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</si>
  <si>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FASSA</t>
  </si>
  <si>
    <t>FONE</t>
  </si>
  <si>
    <t>FAETA</t>
  </si>
  <si>
    <t>Comisión Reguladora de Energía</t>
  </si>
  <si>
    <t>(*)   Presupuesto aprobado por la H. Cámara de Diputados para servicios personales, sin las previsiones salariales y económicas.</t>
  </si>
  <si>
    <t>Fuente: Secretaría de Hacienda y Crédito Público</t>
  </si>
  <si>
    <t>(1)</t>
  </si>
  <si>
    <t>(2)</t>
  </si>
  <si>
    <t>(3)</t>
  </si>
  <si>
    <t xml:space="preserve">Informes sobre la Situación Económica,
las Finanzas Públicas y la Deuda Pública </t>
  </si>
  <si>
    <t>Aprobado
Anual</t>
  </si>
  <si>
    <t>(3)=(2/1)</t>
  </si>
  <si>
    <t>Informes Sobre la Situación Económica, las Finanzas Públicas y la Deuda Pública, Anexos</t>
  </si>
  <si>
    <t>Nota: Las sumas parciales pueden no coincidir con el total, así como los cálculos porcentuales, debido al redondeo.</t>
  </si>
  <si>
    <t>COMISIÓN NACIONAL DE HIDROCARBUROS</t>
  </si>
  <si>
    <t>COMISIÓN REGULADORA DE ENERGÍA</t>
  </si>
  <si>
    <t>APORTACIONES FEDERALES PARA ENTIDADES FEDERATIVAS Y MUNICIPIOS</t>
  </si>
  <si>
    <t>CONSEJO NACIONAL DE CIENCIA Y TECNOLOGÍA</t>
  </si>
  <si>
    <t>CONSEJERÍA JURÍDICA DEL EJECUTIVO FEDERAL</t>
  </si>
  <si>
    <t>TRIBUNALES AGRARIOS</t>
  </si>
  <si>
    <t>FUNCIÓN PÚBLICA</t>
  </si>
  <si>
    <t>ADMINISTRACIÓN FEDERAL DE SERVICIOS EDUCATIVOS EN EL D.F.</t>
  </si>
  <si>
    <t>TURISMO</t>
  </si>
  <si>
    <t>SECRETARÍA DE DESARROLLO SOCIAL</t>
  </si>
  <si>
    <t>ENERGÍA</t>
  </si>
  <si>
    <t>PROCURADURIA GENERAL DE LA REPUBLICA</t>
  </si>
  <si>
    <t>Agencia Nacional de Seguridad Industrial y de Protección al Medio Ambiente del Sector Hidrocarburos</t>
  </si>
  <si>
    <t>MEDIO AMBIENTE Y RECURSOS NATURALES</t>
  </si>
  <si>
    <t>DESARROLLO AGRARIO, TERRITORIAL Y URBANO</t>
  </si>
  <si>
    <t>TRABAJO Y PREVISIÓN SOCIAL</t>
  </si>
  <si>
    <t>MARINA</t>
  </si>
  <si>
    <t>SALUD</t>
  </si>
  <si>
    <t>12</t>
  </si>
  <si>
    <t>EDUCACIÓN PÚBLICA</t>
  </si>
  <si>
    <t>11</t>
  </si>
  <si>
    <t>ECONOMÍA</t>
  </si>
  <si>
    <t>10</t>
  </si>
  <si>
    <t>COMUNICACIONES Y TRANSPORTES</t>
  </si>
  <si>
    <t>09</t>
  </si>
  <si>
    <t>AGRICULTURA , GANADERÍA, DESARROLLO RURAL,PESCA Y ALIMENTACIÓN</t>
  </si>
  <si>
    <t>08</t>
  </si>
  <si>
    <t>DEFENSA NACIONAL</t>
  </si>
  <si>
    <t>07</t>
  </si>
  <si>
    <t>HACIENDA Y CRÉDITO PÚBLICO</t>
  </si>
  <si>
    <t>06</t>
  </si>
  <si>
    <t>RELACIONES EXTERIORES</t>
  </si>
  <si>
    <t>05</t>
  </si>
  <si>
    <t>GOBERNACIÓN</t>
  </si>
  <si>
    <t>04</t>
  </si>
  <si>
    <t>OFICINA DE LA PRESIDENCIA DE LA REPÚBLICA</t>
  </si>
  <si>
    <t>02</t>
  </si>
  <si>
    <t>TOTAL</t>
  </si>
  <si>
    <t>IMPACTO DE LOS INCREMENTOS SALARIALES EN EL PRESUPUESTO REGULARIZABLE
Enero  - Septiembre de 2015
(Millones de Pesos)</t>
  </si>
  <si>
    <t>TercerTrimestre de 2015</t>
  </si>
  <si>
    <t>Enero-septiembre</t>
  </si>
  <si>
    <t>Enero-septiembre de 2015</t>
  </si>
  <si>
    <t>Tercer Trimestre de 2015</t>
  </si>
  <si>
    <t>1_/ Corresponde a las autorizaciones emitidas, en los términos de las disposiciones aplicables.</t>
  </si>
  <si>
    <t>Perido 
Enero-septiembre</t>
  </si>
  <si>
    <t xml:space="preserve">RECURSOS EROGADOS MEDIANTE ACUERDOS DE MINISTRACIÓN PENDIENTES DE REGULARIZAR
Enero-septiembre de 2015 1_/
(Millones de pesos)
</t>
  </si>
  <si>
    <t>8 Agricultura, Ganadería, Desarrollo Rural, Pesca y Alimentación</t>
  </si>
  <si>
    <t>11 Educación Pública</t>
  </si>
  <si>
    <t>38 Consejo Nacional de Ciencia y Tecnología</t>
  </si>
  <si>
    <t>45 Comisión Reguladora de Energía</t>
  </si>
  <si>
    <t>Enero-septiembre 2015</t>
  </si>
  <si>
    <t>Fuente: Poderes y entes autónomos, y el Instituto Mexicano del Seguro Social.</t>
  </si>
  <si>
    <t>Enero - septiembre</t>
  </si>
  <si>
    <t>2_/ Se obtiene al sumar o restar al presupuesto aprobado el monto de las adecuaciones correspondiente al periodo que se reporta, y el resultado (presupuesto modificado), se compara en términos porcentuales con el presupuesto aprobado.</t>
  </si>
  <si>
    <t>1_/ Corresponde al saldo registrado en cada periodo en el sistema establecido en el artículo 10, fracción IV, inciso b), del Reglamento de la LFPRH.</t>
  </si>
  <si>
    <t>Gasto No Programable</t>
  </si>
  <si>
    <t>91W</t>
  </si>
  <si>
    <t>90X</t>
  </si>
  <si>
    <t>W3N</t>
  </si>
  <si>
    <t>RHQ</t>
  </si>
  <si>
    <t>QCW</t>
  </si>
  <si>
    <t>U00</t>
  </si>
  <si>
    <t>Coordinación General @prende.mx</t>
  </si>
  <si>
    <t>MGC</t>
  </si>
  <si>
    <t>MDE</t>
  </si>
  <si>
    <t>MDC</t>
  </si>
  <si>
    <t>L9T</t>
  </si>
  <si>
    <t>L8K</t>
  </si>
  <si>
    <t>L6W</t>
  </si>
  <si>
    <t>JZN</t>
  </si>
  <si>
    <t>Servicio Postal Mexicano</t>
  </si>
  <si>
    <t>J9E</t>
  </si>
  <si>
    <t>J3L</t>
  </si>
  <si>
    <t>Administración Portuaria Integral de Ensenada, S.A. de C.V.</t>
  </si>
  <si>
    <t>J2R</t>
  </si>
  <si>
    <t>RJL</t>
  </si>
  <si>
    <t>AYL</t>
  </si>
  <si>
    <t>Agroasemex, S.A.</t>
  </si>
  <si>
    <t>GSA</t>
  </si>
  <si>
    <t>W00</t>
  </si>
  <si>
    <t>Órgano Interno de Control</t>
  </si>
  <si>
    <t>Centro de Estudios</t>
  </si>
  <si>
    <t>Coordinación General de Comunicación Social</t>
  </si>
  <si>
    <t>Enero - septiembre de 2015</t>
  </si>
  <si>
    <t>ADECUACIONES PRESUPUESTARIAS SUPERIORES A 5%</t>
  </si>
  <si>
    <r>
      <t xml:space="preserve">Modificado
Anual a
Enero-septiembre  </t>
    </r>
    <r>
      <rPr>
        <vertAlign val="superscript"/>
        <sz val="9"/>
        <rFont val="Soberana Sans"/>
        <family val="3"/>
      </rPr>
      <t>1_/</t>
    </r>
  </si>
  <si>
    <r>
      <t xml:space="preserve">Variación %  </t>
    </r>
    <r>
      <rPr>
        <vertAlign val="superscript"/>
        <sz val="9"/>
        <rFont val="Soberana Sans"/>
        <family val="3"/>
      </rPr>
      <t>2_/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</si>
</sst>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#,##0.000"/>
    <numFmt numFmtId="167" formatCode="00"/>
    <numFmt numFmtId="168" formatCode="_-* #,##0.0_-;\-* #,##0.0_-;_-* &quot;-&quot;??_-;_-@_-"/>
    <numFmt numFmtId="169" formatCode="0.0"/>
    <numFmt numFmtId="170" formatCode="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name val="Arial"/>
      <family val="2"/>
    </font>
    <font>
      <sz val="14"/>
      <color theme="1"/>
      <name val="Soberana Titular"/>
      <family val="3"/>
    </font>
    <font>
      <sz val="12"/>
      <color theme="1"/>
      <name val="Soberana Titular"/>
      <family val="3"/>
    </font>
    <font>
      <b/>
      <sz val="14"/>
      <color theme="1"/>
      <name val="Soberana Titular"/>
      <family val="3"/>
    </font>
    <font>
      <b/>
      <sz val="12"/>
      <color theme="1"/>
      <name val="Trajan Pro"/>
      <family val="1"/>
    </font>
    <font>
      <b/>
      <sz val="12"/>
      <color theme="1"/>
      <name val="Soberana Titular"/>
      <family val="3"/>
    </font>
    <font>
      <b/>
      <sz val="12"/>
      <color indexed="23"/>
      <name val="Soberana Titular"/>
      <family val="3"/>
    </font>
    <font>
      <b/>
      <sz val="14"/>
      <name val="Soberana Titular"/>
      <family val="3"/>
    </font>
    <font>
      <sz val="9"/>
      <name val="Soberana Sans"/>
      <family val="3"/>
    </font>
    <font>
      <vertAlign val="superscript"/>
      <sz val="9"/>
      <name val="Soberana Sans"/>
      <family val="3"/>
    </font>
    <font>
      <b/>
      <sz val="10"/>
      <name val="Soberana Titular"/>
      <family val="3"/>
    </font>
    <font>
      <b/>
      <sz val="10"/>
      <color indexed="23"/>
      <name val="Soberana Titular"/>
      <family val="3"/>
    </font>
    <font>
      <b/>
      <sz val="13"/>
      <name val="Soberana Titular"/>
      <family val="3"/>
    </font>
    <font>
      <b/>
      <sz val="13"/>
      <color indexed="23"/>
      <name val="Soberana Titular"/>
      <family val="3"/>
    </font>
    <font>
      <b/>
      <sz val="9"/>
      <name val="Soberana Sans"/>
      <family val="3"/>
    </font>
    <font>
      <sz val="12"/>
      <name val="Adobe Caslon Pro"/>
      <family val="1"/>
    </font>
    <font>
      <sz val="10"/>
      <name val="Adobe Caslon Pro"/>
      <family val="1"/>
    </font>
    <font>
      <sz val="10"/>
      <name val="Soberana Sans"/>
      <family val="3"/>
    </font>
    <font>
      <b/>
      <sz val="10"/>
      <name val="Soberana Sans"/>
      <family val="3"/>
    </font>
    <font>
      <sz val="11"/>
      <name val="Calibri"/>
      <family val="2"/>
    </font>
    <font>
      <sz val="12"/>
      <name val="Soberana Titular"/>
      <family val="3"/>
    </font>
    <font>
      <sz val="11"/>
      <color theme="1"/>
      <name val="Adobe Caslon Pro"/>
      <family val="2"/>
    </font>
    <font>
      <sz val="10"/>
      <color theme="1"/>
      <name val="Soberana Sans"/>
      <family val="3"/>
    </font>
    <font>
      <b/>
      <sz val="10"/>
      <color theme="1"/>
      <name val="Soberana Sans"/>
      <family val="3"/>
    </font>
    <font>
      <sz val="8"/>
      <color theme="1"/>
      <name val="Soberana Sans"/>
      <family val="3"/>
    </font>
    <font>
      <sz val="10"/>
      <name val="Calibri"/>
      <family val="2"/>
    </font>
    <font>
      <b/>
      <sz val="10"/>
      <name val="Adobe Caslon Pro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25" fillId="0" borderId="0"/>
    <xf numFmtId="43" fontId="1" fillId="0" borderId="0" applyFont="0" applyFill="0" applyBorder="0" applyAlignment="0" applyProtection="0"/>
    <xf numFmtId="0" fontId="4" fillId="0" borderId="0"/>
  </cellStyleXfs>
  <cellXfs count="19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 wrapText="1" indent="1"/>
    </xf>
    <xf numFmtId="3" fontId="3" fillId="3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/>
    </xf>
    <xf numFmtId="0" fontId="4" fillId="0" borderId="0" xfId="0" applyFont="1" applyBorder="1"/>
    <xf numFmtId="0" fontId="8" fillId="0" borderId="0" xfId="0" applyFont="1" applyBorder="1" applyAlignment="1">
      <alignment vertical="center" wrapText="1"/>
    </xf>
    <xf numFmtId="0" fontId="0" fillId="0" borderId="0" xfId="0" applyAlignment="1"/>
    <xf numFmtId="0" fontId="10" fillId="0" borderId="0" xfId="0" applyFont="1" applyFill="1" applyBorder="1" applyAlignment="1">
      <alignment vertical="center"/>
    </xf>
    <xf numFmtId="0" fontId="12" fillId="4" borderId="0" xfId="1" applyFont="1" applyFill="1" applyBorder="1" applyAlignment="1">
      <alignment horizontal="center" vertical="center" wrapText="1"/>
    </xf>
    <xf numFmtId="0" fontId="12" fillId="4" borderId="0" xfId="1" quotePrefix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6" fillId="0" borderId="0" xfId="1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4" fillId="0" borderId="0" xfId="2" applyFill="1"/>
    <xf numFmtId="0" fontId="19" fillId="0" borderId="0" xfId="2" applyFont="1" applyFill="1"/>
    <xf numFmtId="0" fontId="12" fillId="0" borderId="0" xfId="2" applyFont="1" applyFill="1"/>
    <xf numFmtId="0" fontId="12" fillId="0" borderId="0" xfId="2" applyFont="1" applyFill="1" applyAlignment="1"/>
    <xf numFmtId="0" fontId="21" fillId="0" borderId="0" xfId="2" applyFont="1" applyFill="1" applyAlignment="1">
      <alignment vertical="center"/>
    </xf>
    <xf numFmtId="4" fontId="21" fillId="0" borderId="1" xfId="2" applyNumberFormat="1" applyFont="1" applyFill="1" applyBorder="1" applyAlignment="1">
      <alignment vertical="center"/>
    </xf>
    <xf numFmtId="4" fontId="21" fillId="0" borderId="1" xfId="2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center" vertical="center"/>
    </xf>
    <xf numFmtId="4" fontId="22" fillId="5" borderId="0" xfId="2" applyNumberFormat="1" applyFont="1" applyFill="1" applyBorder="1" applyAlignment="1">
      <alignment vertical="center"/>
    </xf>
    <xf numFmtId="4" fontId="22" fillId="5" borderId="0" xfId="2" applyNumberFormat="1" applyFont="1" applyFill="1" applyBorder="1" applyAlignment="1">
      <alignment horizontal="right" vertical="center"/>
    </xf>
    <xf numFmtId="4" fontId="22" fillId="5" borderId="0" xfId="2" applyNumberFormat="1" applyFont="1" applyFill="1" applyBorder="1" applyAlignment="1">
      <alignment horizontal="left" vertical="center" wrapText="1"/>
    </xf>
    <xf numFmtId="0" fontId="22" fillId="5" borderId="0" xfId="2" quotePrefix="1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>
      <alignment vertical="center"/>
    </xf>
    <xf numFmtId="4" fontId="21" fillId="0" borderId="0" xfId="2" applyNumberFormat="1" applyFont="1" applyFill="1" applyBorder="1" applyAlignment="1">
      <alignment horizontal="right" vertical="center" wrapText="1"/>
    </xf>
    <xf numFmtId="4" fontId="21" fillId="0" borderId="0" xfId="2" applyNumberFormat="1" applyFont="1" applyFill="1" applyBorder="1" applyAlignment="1">
      <alignment horizontal="left" vertical="center" wrapText="1"/>
    </xf>
    <xf numFmtId="0" fontId="21" fillId="0" borderId="0" xfId="2" quotePrefix="1" applyFont="1" applyFill="1" applyBorder="1" applyAlignment="1">
      <alignment horizontal="center" vertical="center"/>
    </xf>
    <xf numFmtId="0" fontId="12" fillId="0" borderId="0" xfId="2" applyFont="1" applyFill="1" applyBorder="1" applyAlignment="1"/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>
      <alignment vertical="center" wrapText="1"/>
    </xf>
    <xf numFmtId="166" fontId="21" fillId="0" borderId="0" xfId="2" applyNumberFormat="1" applyFont="1" applyFill="1" applyBorder="1" applyAlignment="1">
      <alignment vertical="center"/>
    </xf>
    <xf numFmtId="0" fontId="21" fillId="0" borderId="0" xfId="2" applyFont="1" applyFill="1" applyAlignment="1">
      <alignment wrapText="1"/>
    </xf>
    <xf numFmtId="4" fontId="21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 wrapText="1"/>
    </xf>
    <xf numFmtId="0" fontId="18" fillId="0" borderId="0" xfId="2" applyFont="1" applyFill="1"/>
    <xf numFmtId="4" fontId="18" fillId="0" borderId="0" xfId="2" applyNumberFormat="1" applyFont="1" applyFill="1"/>
    <xf numFmtId="4" fontId="22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3" fillId="0" borderId="0" xfId="2" applyFont="1"/>
    <xf numFmtId="0" fontId="21" fillId="4" borderId="0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center"/>
    </xf>
    <xf numFmtId="0" fontId="21" fillId="4" borderId="0" xfId="2" quotePrefix="1" applyFont="1" applyFill="1" applyBorder="1" applyAlignment="1">
      <alignment horizontal="center"/>
    </xf>
    <xf numFmtId="0" fontId="26" fillId="0" borderId="0" xfId="10" applyFont="1" applyAlignment="1">
      <alignment vertical="top"/>
    </xf>
    <xf numFmtId="164" fontId="26" fillId="0" borderId="1" xfId="10" applyNumberFormat="1" applyFont="1" applyBorder="1" applyAlignment="1">
      <alignment vertical="top"/>
    </xf>
    <xf numFmtId="0" fontId="26" fillId="0" borderId="1" xfId="10" applyFont="1" applyBorder="1" applyAlignment="1">
      <alignment vertical="top"/>
    </xf>
    <xf numFmtId="167" fontId="26" fillId="0" borderId="0" xfId="10" applyNumberFormat="1" applyFont="1" applyAlignment="1">
      <alignment vertical="top"/>
    </xf>
    <xf numFmtId="164" fontId="26" fillId="0" borderId="0" xfId="10" applyNumberFormat="1" applyFont="1" applyAlignment="1">
      <alignment vertical="top"/>
    </xf>
    <xf numFmtId="0" fontId="26" fillId="0" borderId="0" xfId="10" applyFont="1" applyAlignment="1">
      <alignment horizontal="left" vertical="top"/>
    </xf>
    <xf numFmtId="167" fontId="26" fillId="0" borderId="0" xfId="10" applyNumberFormat="1" applyFont="1" applyAlignment="1">
      <alignment horizontal="left" vertical="top"/>
    </xf>
    <xf numFmtId="164" fontId="27" fillId="6" borderId="0" xfId="10" applyNumberFormat="1" applyFont="1" applyFill="1" applyAlignment="1">
      <alignment vertical="top"/>
    </xf>
    <xf numFmtId="0" fontId="27" fillId="6" borderId="0" xfId="10" applyFont="1" applyFill="1" applyAlignment="1">
      <alignment vertical="top"/>
    </xf>
    <xf numFmtId="164" fontId="27" fillId="0" borderId="0" xfId="10" applyNumberFormat="1" applyFont="1" applyAlignment="1">
      <alignment horizontal="right" vertical="top"/>
    </xf>
    <xf numFmtId="0" fontId="26" fillId="0" borderId="5" xfId="10" applyFont="1" applyFill="1" applyBorder="1" applyAlignment="1">
      <alignment horizontal="right" vertical="center" wrapText="1"/>
    </xf>
    <xf numFmtId="0" fontId="15" fillId="0" borderId="0" xfId="10" applyFont="1" applyFill="1" applyBorder="1" applyAlignment="1">
      <alignment vertical="center"/>
    </xf>
    <xf numFmtId="0" fontId="26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1" fillId="0" borderId="1" xfId="0" applyFont="1" applyBorder="1" applyAlignment="1">
      <alignment vertical="top"/>
    </xf>
    <xf numFmtId="0" fontId="26" fillId="0" borderId="1" xfId="0" applyFont="1" applyBorder="1" applyAlignment="1">
      <alignment vertical="top"/>
    </xf>
    <xf numFmtId="0" fontId="27" fillId="6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right" vertical="top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top"/>
    </xf>
    <xf numFmtId="0" fontId="10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3" fontId="0" fillId="0" borderId="0" xfId="0" applyNumberFormat="1" applyFont="1"/>
    <xf numFmtId="0" fontId="6" fillId="0" borderId="0" xfId="1" applyFont="1" applyFill="1" applyBorder="1" applyAlignment="1">
      <alignment horizontal="left" vertical="top"/>
    </xf>
    <xf numFmtId="0" fontId="29" fillId="7" borderId="0" xfId="12" applyFont="1" applyFill="1"/>
    <xf numFmtId="168" fontId="29" fillId="7" borderId="0" xfId="11" applyNumberFormat="1" applyFont="1" applyFill="1"/>
    <xf numFmtId="164" fontId="29" fillId="7" borderId="0" xfId="12" applyNumberFormat="1" applyFont="1" applyFill="1"/>
    <xf numFmtId="164" fontId="20" fillId="7" borderId="5" xfId="12" applyNumberFormat="1" applyFont="1" applyFill="1" applyBorder="1"/>
    <xf numFmtId="0" fontId="20" fillId="7" borderId="5" xfId="12" applyFont="1" applyFill="1" applyBorder="1" applyAlignment="1">
      <alignment horizontal="left" indent="1"/>
    </xf>
    <xf numFmtId="164" fontId="20" fillId="7" borderId="0" xfId="12" applyNumberFormat="1" applyFont="1" applyFill="1" applyBorder="1"/>
    <xf numFmtId="0" fontId="20" fillId="7" borderId="0" xfId="12" applyFont="1" applyFill="1" applyBorder="1" applyAlignment="1">
      <alignment horizontal="left" indent="1"/>
    </xf>
    <xf numFmtId="0" fontId="20" fillId="8" borderId="0" xfId="12" applyFont="1" applyFill="1" applyBorder="1"/>
    <xf numFmtId="0" fontId="30" fillId="8" borderId="0" xfId="12" applyFont="1" applyFill="1" applyBorder="1"/>
    <xf numFmtId="164" fontId="20" fillId="9" borderId="0" xfId="12" applyNumberFormat="1" applyFont="1" applyFill="1" applyBorder="1"/>
    <xf numFmtId="0" fontId="20" fillId="9" borderId="0" xfId="12" applyFont="1" applyFill="1" applyBorder="1" applyAlignment="1">
      <alignment horizontal="left" indent="1"/>
    </xf>
    <xf numFmtId="164" fontId="20" fillId="8" borderId="0" xfId="12" applyNumberFormat="1" applyFont="1" applyFill="1" applyBorder="1"/>
    <xf numFmtId="0" fontId="20" fillId="7" borderId="0" xfId="12" applyFont="1" applyFill="1" applyBorder="1"/>
    <xf numFmtId="0" fontId="20" fillId="7" borderId="5" xfId="12" applyFont="1" applyFill="1" applyBorder="1"/>
    <xf numFmtId="0" fontId="30" fillId="7" borderId="0" xfId="0" applyFont="1" applyFill="1" applyBorder="1" applyAlignment="1">
      <alignment horizontal="center" vertical="center"/>
    </xf>
    <xf numFmtId="0" fontId="20" fillId="7" borderId="0" xfId="0" applyFont="1" applyFill="1" applyBorder="1"/>
    <xf numFmtId="164" fontId="30" fillId="7" borderId="0" xfId="0" applyNumberFormat="1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/>
    </xf>
    <xf numFmtId="164" fontId="22" fillId="0" borderId="0" xfId="0" applyNumberFormat="1" applyFont="1" applyAlignment="1">
      <alignment horizontal="center" vertical="top"/>
    </xf>
    <xf numFmtId="164" fontId="27" fillId="6" borderId="0" xfId="0" applyNumberFormat="1" applyFont="1" applyFill="1" applyAlignment="1">
      <alignment horizontal="center" vertical="top"/>
    </xf>
    <xf numFmtId="164" fontId="26" fillId="0" borderId="0" xfId="0" applyNumberFormat="1" applyFont="1" applyAlignment="1">
      <alignment horizontal="center" vertical="top"/>
    </xf>
    <xf numFmtId="164" fontId="21" fillId="0" borderId="0" xfId="0" applyNumberFormat="1" applyFont="1" applyAlignment="1">
      <alignment horizontal="center" vertical="top"/>
    </xf>
    <xf numFmtId="164" fontId="21" fillId="0" borderId="1" xfId="0" applyNumberFormat="1" applyFont="1" applyBorder="1" applyAlignment="1">
      <alignment horizontal="center" vertical="top"/>
    </xf>
    <xf numFmtId="169" fontId="0" fillId="0" borderId="1" xfId="0" applyNumberFormat="1" applyBorder="1"/>
    <xf numFmtId="164" fontId="26" fillId="0" borderId="1" xfId="0" applyNumberFormat="1" applyFont="1" applyBorder="1"/>
    <xf numFmtId="0" fontId="26" fillId="0" borderId="1" xfId="0" applyFont="1" applyBorder="1"/>
    <xf numFmtId="0" fontId="0" fillId="0" borderId="1" xfId="0" applyBorder="1"/>
    <xf numFmtId="170" fontId="26" fillId="0" borderId="0" xfId="0" applyNumberFormat="1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2" fillId="0" borderId="0" xfId="0" applyFont="1"/>
    <xf numFmtId="0" fontId="27" fillId="10" borderId="0" xfId="0" applyFont="1" applyFill="1" applyBorder="1" applyAlignment="1">
      <alignment horizontal="right" vertical="top"/>
    </xf>
    <xf numFmtId="164" fontId="27" fillId="10" borderId="0" xfId="0" applyNumberFormat="1" applyFont="1" applyFill="1" applyBorder="1" applyAlignment="1">
      <alignment horizontal="right" vertical="top"/>
    </xf>
    <xf numFmtId="0" fontId="27" fillId="10" borderId="0" xfId="0" applyFont="1" applyFill="1" applyBorder="1" applyAlignment="1">
      <alignment horizontal="left" vertical="top" wrapText="1"/>
    </xf>
    <xf numFmtId="0" fontId="27" fillId="10" borderId="0" xfId="0" applyFont="1" applyFill="1" applyBorder="1" applyAlignment="1">
      <alignment horizontal="left" vertical="top"/>
    </xf>
    <xf numFmtId="164" fontId="27" fillId="6" borderId="0" xfId="0" applyNumberFormat="1" applyFont="1" applyFill="1" applyBorder="1" applyAlignment="1">
      <alignment horizontal="right" vertical="top"/>
    </xf>
    <xf numFmtId="0" fontId="27" fillId="6" borderId="0" xfId="0" applyFont="1" applyFill="1" applyBorder="1" applyAlignment="1">
      <alignment horizontal="left" vertical="top" wrapText="1"/>
    </xf>
    <xf numFmtId="0" fontId="27" fillId="6" borderId="0" xfId="0" applyFont="1" applyFill="1" applyBorder="1" applyAlignment="1">
      <alignment horizontal="left" vertical="top"/>
    </xf>
    <xf numFmtId="164" fontId="27" fillId="0" borderId="0" xfId="0" applyNumberFormat="1" applyFont="1" applyFill="1" applyBorder="1" applyAlignment="1">
      <alignment horizontal="right" vertical="top"/>
    </xf>
    <xf numFmtId="167" fontId="27" fillId="0" borderId="0" xfId="0" applyNumberFormat="1" applyFont="1" applyFill="1" applyBorder="1" applyAlignment="1">
      <alignment horizontal="left" vertical="top"/>
    </xf>
    <xf numFmtId="170" fontId="27" fillId="0" borderId="0" xfId="0" applyNumberFormat="1" applyFont="1" applyFill="1" applyBorder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0" fontId="26" fillId="0" borderId="0" xfId="0" applyFont="1" applyFill="1" applyBorder="1" applyAlignment="1">
      <alignment horizontal="left" vertical="top" wrapText="1"/>
    </xf>
    <xf numFmtId="164" fontId="26" fillId="0" borderId="0" xfId="0" applyNumberFormat="1" applyFont="1" applyFill="1" applyBorder="1" applyAlignment="1">
      <alignment horizontal="right" vertical="top"/>
    </xf>
    <xf numFmtId="0" fontId="27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1" fillId="4" borderId="0" xfId="0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/>
    </xf>
    <xf numFmtId="0" fontId="20" fillId="7" borderId="0" xfId="12" applyFont="1" applyFill="1" applyBorder="1" applyAlignment="1">
      <alignment vertical="top" wrapText="1"/>
    </xf>
    <xf numFmtId="0" fontId="20" fillId="7" borderId="0" xfId="12" quotePrefix="1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 indent="2"/>
    </xf>
    <xf numFmtId="164" fontId="30" fillId="7" borderId="5" xfId="0" applyNumberFormat="1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0" fontId="14" fillId="4" borderId="0" xfId="0" applyFont="1" applyFill="1" applyAlignment="1">
      <alignment horizontal="left" vertical="top" wrapText="1"/>
    </xf>
    <xf numFmtId="0" fontId="11" fillId="4" borderId="0" xfId="3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7" fillId="0" borderId="0" xfId="10" applyFont="1" applyAlignment="1">
      <alignment horizontal="center" vertical="top" wrapText="1"/>
    </xf>
    <xf numFmtId="0" fontId="25" fillId="0" borderId="0" xfId="10" applyAlignment="1">
      <alignment horizontal="center" vertical="top" wrapText="1"/>
    </xf>
    <xf numFmtId="0" fontId="2" fillId="4" borderId="0" xfId="10" applyFont="1" applyFill="1" applyAlignment="1">
      <alignment horizontal="left" vertical="center" wrapText="1" indent="2"/>
    </xf>
    <xf numFmtId="0" fontId="14" fillId="4" borderId="0" xfId="1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26" fillId="0" borderId="5" xfId="10" applyFont="1" applyFill="1" applyBorder="1" applyAlignment="1">
      <alignment horizontal="center" vertical="top"/>
    </xf>
    <xf numFmtId="0" fontId="11" fillId="4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21" fillId="0" borderId="0" xfId="2" quotePrefix="1" applyFont="1" applyFill="1" applyBorder="1" applyAlignment="1">
      <alignment horizontal="left"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4" xfId="2" quotePrefix="1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left"/>
    </xf>
    <xf numFmtId="0" fontId="21" fillId="4" borderId="0" xfId="2" applyFont="1" applyFill="1" applyBorder="1" applyAlignment="1">
      <alignment horizontal="center" vertical="center" wrapText="1"/>
    </xf>
    <xf numFmtId="0" fontId="21" fillId="4" borderId="5" xfId="2" applyFont="1" applyFill="1" applyBorder="1" applyAlignment="1">
      <alignment horizontal="center"/>
    </xf>
  </cellXfs>
  <cellStyles count="13">
    <cellStyle name="Euro" xfId="4"/>
    <cellStyle name="Millares" xfId="11" builtinId="3"/>
    <cellStyle name="Millares 2" xfId="5"/>
    <cellStyle name="Moneda 2" xfId="6"/>
    <cellStyle name="Moneda 2 2" xfId="7"/>
    <cellStyle name="Normal" xfId="0" builtinId="0"/>
    <cellStyle name="Normal 2" xfId="2"/>
    <cellStyle name="Normal 2 2" xfId="9"/>
    <cellStyle name="Normal 3" xfId="10"/>
    <cellStyle name="Normal 4 2" xfId="8"/>
    <cellStyle name="Normal 5" xfId="3"/>
    <cellStyle name="Normal_Libro5" xfId="1"/>
    <cellStyle name="Normal_METAS diciembre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showGridLines="0" tabSelected="1" workbookViewId="0">
      <selection activeCell="N6" sqref="N6"/>
    </sheetView>
  </sheetViews>
  <sheetFormatPr baseColWidth="10" defaultRowHeight="15" x14ac:dyDescent="0.25"/>
  <cols>
    <col min="1" max="4" width="1.42578125" style="43" customWidth="1"/>
    <col min="5" max="5" width="5.140625" style="43" customWidth="1"/>
    <col min="6" max="6" width="4.7109375" style="43" customWidth="1"/>
    <col min="7" max="7" width="5" style="43" customWidth="1"/>
    <col min="8" max="8" width="6.140625" style="43" customWidth="1"/>
    <col min="9" max="9" width="58.5703125" style="43" customWidth="1"/>
    <col min="10" max="11" width="13.5703125" style="43" customWidth="1"/>
    <col min="12" max="12" width="13.7109375" style="43" customWidth="1"/>
    <col min="13" max="16384" width="11.42578125" style="43"/>
  </cols>
  <sheetData>
    <row r="1" spans="1:17" ht="46.5" customHeight="1" x14ac:dyDescent="0.25">
      <c r="A1" s="158" t="s">
        <v>421</v>
      </c>
      <c r="B1" s="158"/>
      <c r="C1" s="158"/>
      <c r="D1" s="158"/>
      <c r="E1" s="158"/>
      <c r="F1" s="158"/>
      <c r="G1" s="158"/>
      <c r="H1" s="158"/>
      <c r="I1" s="158"/>
      <c r="J1" s="28" t="s">
        <v>468</v>
      </c>
      <c r="K1" s="27"/>
      <c r="L1" s="27"/>
      <c r="N1" s="156"/>
      <c r="O1" s="157"/>
      <c r="P1" s="157"/>
      <c r="Q1" s="157"/>
    </row>
    <row r="2" spans="1:17" ht="29.25" customHeight="1" x14ac:dyDescent="0.25">
      <c r="A2" s="155"/>
      <c r="B2" s="155"/>
      <c r="C2" s="155"/>
      <c r="D2" s="155"/>
      <c r="E2" s="155"/>
      <c r="F2" s="155"/>
      <c r="G2" s="155"/>
      <c r="H2" s="26"/>
      <c r="I2" s="25"/>
      <c r="J2" s="25"/>
      <c r="K2" s="25"/>
      <c r="L2" s="25"/>
    </row>
    <row r="3" spans="1:17" ht="18.75" x14ac:dyDescent="0.25">
      <c r="A3" s="24" t="s">
        <v>510</v>
      </c>
      <c r="B3" s="22"/>
      <c r="C3" s="22"/>
      <c r="D3" s="23"/>
      <c r="E3" s="23"/>
      <c r="F3" s="23"/>
      <c r="G3" s="23"/>
      <c r="H3" s="23"/>
      <c r="I3" s="23"/>
      <c r="J3" s="22"/>
      <c r="K3" s="22"/>
      <c r="L3" s="22"/>
    </row>
    <row r="4" spans="1:17" ht="18.75" x14ac:dyDescent="0.25">
      <c r="A4" s="107" t="s">
        <v>509</v>
      </c>
      <c r="B4" s="22"/>
      <c r="C4" s="22"/>
      <c r="D4" s="23"/>
      <c r="E4" s="23"/>
      <c r="F4" s="23"/>
      <c r="G4" s="23"/>
      <c r="H4" s="23"/>
      <c r="I4" s="23"/>
      <c r="J4" s="22"/>
      <c r="K4" s="22"/>
      <c r="L4" s="22"/>
    </row>
    <row r="5" spans="1:17" ht="18.75" x14ac:dyDescent="0.25">
      <c r="A5" s="107" t="s">
        <v>0</v>
      </c>
      <c r="B5" s="22"/>
      <c r="C5" s="22"/>
      <c r="D5" s="23"/>
      <c r="E5" s="23"/>
      <c r="F5" s="23"/>
      <c r="G5" s="23"/>
      <c r="H5" s="23"/>
      <c r="I5" s="23"/>
      <c r="J5" s="22"/>
      <c r="K5" s="22"/>
      <c r="L5" s="22"/>
    </row>
    <row r="6" spans="1:17" ht="49.5" x14ac:dyDescent="0.25">
      <c r="A6" s="159" t="s">
        <v>2</v>
      </c>
      <c r="B6" s="159"/>
      <c r="C6" s="159"/>
      <c r="D6" s="159"/>
      <c r="E6" s="159"/>
      <c r="F6" s="159"/>
      <c r="G6" s="159"/>
      <c r="H6" s="159"/>
      <c r="I6" s="159"/>
      <c r="J6" s="29" t="s">
        <v>422</v>
      </c>
      <c r="K6" s="29" t="s">
        <v>511</v>
      </c>
      <c r="L6" s="29" t="s">
        <v>512</v>
      </c>
    </row>
    <row r="7" spans="1:17" x14ac:dyDescent="0.25">
      <c r="A7" s="159"/>
      <c r="B7" s="159"/>
      <c r="C7" s="159"/>
      <c r="D7" s="159"/>
      <c r="E7" s="159"/>
      <c r="F7" s="159"/>
      <c r="G7" s="159"/>
      <c r="H7" s="159"/>
      <c r="I7" s="159"/>
      <c r="J7" s="30" t="s">
        <v>418</v>
      </c>
      <c r="K7" s="30" t="s">
        <v>419</v>
      </c>
      <c r="L7" s="30" t="s">
        <v>423</v>
      </c>
    </row>
    <row r="8" spans="1:17" ht="15" customHeight="1" x14ac:dyDescent="0.25">
      <c r="A8" s="139"/>
      <c r="B8" s="146" t="s">
        <v>4</v>
      </c>
      <c r="C8" s="146"/>
      <c r="D8" s="146"/>
      <c r="E8" s="146"/>
      <c r="F8" s="146"/>
      <c r="G8" s="146"/>
      <c r="H8" s="146"/>
      <c r="I8" s="146"/>
      <c r="J8" s="144"/>
      <c r="K8" s="144"/>
      <c r="L8" s="144"/>
    </row>
    <row r="9" spans="1:17" ht="8.25" customHeight="1" x14ac:dyDescent="0.25">
      <c r="A9" s="139"/>
      <c r="B9" s="137"/>
      <c r="C9" s="137"/>
      <c r="D9" s="137"/>
      <c r="E9" s="137"/>
      <c r="F9" s="137"/>
      <c r="G9" s="137"/>
      <c r="H9" s="137"/>
      <c r="I9" s="137"/>
      <c r="J9" s="147"/>
      <c r="K9" s="147"/>
      <c r="L9" s="147"/>
    </row>
    <row r="10" spans="1:17" ht="15" customHeight="1" x14ac:dyDescent="0.25">
      <c r="A10" s="139"/>
      <c r="B10" s="138"/>
      <c r="C10" s="137"/>
      <c r="D10" s="143" t="s">
        <v>5</v>
      </c>
      <c r="E10" s="143"/>
      <c r="F10" s="143"/>
      <c r="G10" s="143"/>
      <c r="H10" s="143"/>
      <c r="I10" s="143"/>
      <c r="J10" s="141"/>
      <c r="K10" s="141"/>
      <c r="L10" s="140"/>
    </row>
    <row r="11" spans="1:17" ht="15" customHeight="1" x14ac:dyDescent="0.25">
      <c r="A11" s="139"/>
      <c r="B11" s="138"/>
      <c r="C11" s="137"/>
      <c r="D11" s="137"/>
      <c r="E11" s="148">
        <v>1</v>
      </c>
      <c r="F11" s="137" t="s">
        <v>6</v>
      </c>
      <c r="G11" s="149"/>
      <c r="H11" s="137"/>
      <c r="I11" s="137"/>
      <c r="J11" s="150"/>
      <c r="K11" s="150"/>
      <c r="L11" s="150"/>
    </row>
    <row r="12" spans="1:17" ht="15" customHeight="1" x14ac:dyDescent="0.25">
      <c r="A12" s="139"/>
      <c r="B12" s="138"/>
      <c r="C12" s="137"/>
      <c r="D12" s="137"/>
      <c r="E12" s="136"/>
      <c r="F12" s="136"/>
      <c r="G12" s="149" t="s">
        <v>7</v>
      </c>
      <c r="H12" s="137"/>
      <c r="I12" s="137"/>
      <c r="J12" s="150"/>
      <c r="K12" s="150"/>
      <c r="L12" s="150"/>
    </row>
    <row r="13" spans="1:17" ht="15" customHeight="1" x14ac:dyDescent="0.25">
      <c r="A13" s="139"/>
      <c r="B13" s="138"/>
      <c r="C13" s="137"/>
      <c r="D13" s="137"/>
      <c r="E13" s="136"/>
      <c r="F13" s="136"/>
      <c r="G13" s="135"/>
      <c r="H13" s="135">
        <v>100</v>
      </c>
      <c r="I13" s="151" t="s">
        <v>8</v>
      </c>
      <c r="J13" s="152">
        <v>7339.1661949999998</v>
      </c>
      <c r="K13" s="152">
        <v>7839.1661949999998</v>
      </c>
      <c r="L13" s="152">
        <f>+IF(J13=0,"n.a.",IF(ABS(((K13/J13)-1)*100)&gt;100,"-o-",(((K13/J13)-1)*100)))</f>
        <v>6.8127630130605077</v>
      </c>
    </row>
    <row r="14" spans="1:17" ht="15" customHeight="1" x14ac:dyDescent="0.25">
      <c r="A14" s="139"/>
      <c r="B14" s="138"/>
      <c r="C14" s="137"/>
      <c r="D14" s="137"/>
      <c r="E14" s="136"/>
      <c r="F14" s="136"/>
      <c r="G14" s="135"/>
      <c r="H14" s="135">
        <v>101</v>
      </c>
      <c r="I14" s="151" t="s">
        <v>9</v>
      </c>
      <c r="J14" s="152">
        <v>2039.994377</v>
      </c>
      <c r="K14" s="152">
        <v>2216.0885238400001</v>
      </c>
      <c r="L14" s="152">
        <f>+IF(J14=0,"n.a.",IF(ABS(((K14/J14)-1)*100)&gt;100,"-o-",(((K14/J14)-1)*100)))</f>
        <v>8.6320898148240399</v>
      </c>
    </row>
    <row r="15" spans="1:17" ht="15" customHeight="1" x14ac:dyDescent="0.25">
      <c r="A15" s="139"/>
      <c r="B15" s="138"/>
      <c r="C15" s="137"/>
      <c r="D15" s="137"/>
      <c r="E15" s="136"/>
      <c r="F15" s="136"/>
      <c r="G15" s="135"/>
      <c r="H15" s="135">
        <v>200</v>
      </c>
      <c r="I15" s="151" t="s">
        <v>10</v>
      </c>
      <c r="J15" s="152">
        <v>4019.1772689999998</v>
      </c>
      <c r="K15" s="152">
        <v>4268.1772689999998</v>
      </c>
      <c r="L15" s="152">
        <f>+IF(J15=0,"n.a.",IF(ABS(((K15/J15)-1)*100)&gt;100,"-o-",(((K15/J15)-1)*100)))</f>
        <v>6.1952977769988538</v>
      </c>
    </row>
    <row r="16" spans="1:17" ht="15" customHeight="1" x14ac:dyDescent="0.25">
      <c r="A16" s="139"/>
      <c r="B16" s="138"/>
      <c r="C16" s="137"/>
      <c r="D16" s="137"/>
      <c r="E16" s="148">
        <v>43</v>
      </c>
      <c r="F16" s="137" t="s">
        <v>11</v>
      </c>
      <c r="G16" s="149"/>
      <c r="H16" s="137"/>
      <c r="I16" s="153"/>
      <c r="J16" s="147"/>
      <c r="K16" s="147"/>
      <c r="L16" s="147"/>
    </row>
    <row r="17" spans="1:12" ht="15" customHeight="1" x14ac:dyDescent="0.25">
      <c r="A17" s="139"/>
      <c r="B17" s="138"/>
      <c r="C17" s="137"/>
      <c r="D17" s="137"/>
      <c r="E17" s="136"/>
      <c r="F17" s="136"/>
      <c r="G17" s="149" t="s">
        <v>7</v>
      </c>
      <c r="H17" s="137"/>
      <c r="I17" s="153"/>
      <c r="J17" s="147"/>
      <c r="K17" s="147"/>
      <c r="L17" s="147"/>
    </row>
    <row r="18" spans="1:12" ht="15" customHeight="1" x14ac:dyDescent="0.25">
      <c r="A18" s="139"/>
      <c r="B18" s="138"/>
      <c r="C18" s="137"/>
      <c r="D18" s="137"/>
      <c r="E18" s="136"/>
      <c r="F18" s="136"/>
      <c r="G18" s="135"/>
      <c r="H18" s="135">
        <v>213</v>
      </c>
      <c r="I18" s="151" t="s">
        <v>508</v>
      </c>
      <c r="J18" s="152">
        <v>173.03062499999999</v>
      </c>
      <c r="K18" s="152">
        <v>157.57642836000002</v>
      </c>
      <c r="L18" s="152">
        <f>+IF(J18=0,"n.a.",IF(ABS(((K18/J18)-1)*100)&gt;100,"-o-",(((K18/J18)-1)*100)))</f>
        <v>-8.9314805630505987</v>
      </c>
    </row>
    <row r="19" spans="1:12" ht="15" customHeight="1" x14ac:dyDescent="0.25">
      <c r="A19" s="139"/>
      <c r="B19" s="138"/>
      <c r="C19" s="137"/>
      <c r="D19" s="137"/>
      <c r="E19" s="136"/>
      <c r="F19" s="136"/>
      <c r="G19" s="135"/>
      <c r="H19" s="135">
        <v>230</v>
      </c>
      <c r="I19" s="151" t="s">
        <v>507</v>
      </c>
      <c r="J19" s="152">
        <v>22.403117999999999</v>
      </c>
      <c r="K19" s="152">
        <v>19.92070047</v>
      </c>
      <c r="L19" s="152">
        <f>+IF(J19=0,"n.a.",IF(ABS(((K19/J19)-1)*100)&gt;100,"-o-",(((K19/J19)-1)*100)))</f>
        <v>-11.080678725166738</v>
      </c>
    </row>
    <row r="20" spans="1:12" ht="15" customHeight="1" x14ac:dyDescent="0.25">
      <c r="A20" s="139"/>
      <c r="B20" s="138"/>
      <c r="C20" s="137"/>
      <c r="D20" s="137"/>
      <c r="E20" s="136"/>
      <c r="F20" s="136"/>
      <c r="G20" s="135"/>
      <c r="H20" s="135">
        <v>240</v>
      </c>
      <c r="I20" s="151" t="s">
        <v>12</v>
      </c>
      <c r="J20" s="152">
        <v>257.66425900000002</v>
      </c>
      <c r="K20" s="152">
        <v>491.84733559</v>
      </c>
      <c r="L20" s="152">
        <f>+IF(J20=0,"n.a.",IF(ABS(((K20/J20)-1)*100)&gt;100,"-o-",(((K20/J20)-1)*100)))</f>
        <v>90.886907442603444</v>
      </c>
    </row>
    <row r="21" spans="1:12" ht="15" customHeight="1" x14ac:dyDescent="0.25">
      <c r="A21" s="139"/>
      <c r="B21" s="138"/>
      <c r="C21" s="137"/>
      <c r="D21" s="137"/>
      <c r="E21" s="136"/>
      <c r="F21" s="136"/>
      <c r="G21" s="135"/>
      <c r="H21" s="135">
        <v>300</v>
      </c>
      <c r="I21" s="151" t="s">
        <v>506</v>
      </c>
      <c r="J21" s="152">
        <v>36.969746999999998</v>
      </c>
      <c r="K21" s="152">
        <v>31.772938929999999</v>
      </c>
      <c r="L21" s="152">
        <f>+IF(J21=0,"n.a.",IF(ABS(((K21/J21)-1)*100)&gt;100,"-o-",(((K21/J21)-1)*100)))</f>
        <v>-14.056920838544007</v>
      </c>
    </row>
    <row r="22" spans="1:12" ht="15" customHeight="1" x14ac:dyDescent="0.25">
      <c r="A22" s="139"/>
      <c r="B22" s="138"/>
      <c r="C22" s="137"/>
      <c r="D22" s="143" t="s">
        <v>13</v>
      </c>
      <c r="E22" s="143"/>
      <c r="F22" s="143"/>
      <c r="G22" s="143"/>
      <c r="H22" s="143"/>
      <c r="I22" s="142"/>
      <c r="J22" s="141"/>
      <c r="K22" s="141"/>
      <c r="L22" s="140"/>
    </row>
    <row r="23" spans="1:12" ht="15" customHeight="1" x14ac:dyDescent="0.25">
      <c r="A23" s="139"/>
      <c r="B23" s="138"/>
      <c r="C23" s="137"/>
      <c r="D23" s="137"/>
      <c r="E23" s="148">
        <v>2</v>
      </c>
      <c r="F23" s="137" t="s">
        <v>14</v>
      </c>
      <c r="G23" s="149"/>
      <c r="H23" s="137"/>
      <c r="I23" s="153"/>
      <c r="J23" s="147"/>
      <c r="K23" s="147"/>
      <c r="L23" s="147"/>
    </row>
    <row r="24" spans="1:12" ht="15" customHeight="1" x14ac:dyDescent="0.25">
      <c r="A24" s="139"/>
      <c r="B24" s="138"/>
      <c r="C24" s="137"/>
      <c r="D24" s="137"/>
      <c r="E24" s="136"/>
      <c r="F24" s="136"/>
      <c r="G24" s="149" t="s">
        <v>7</v>
      </c>
      <c r="H24" s="137"/>
      <c r="I24" s="153"/>
      <c r="J24" s="147"/>
      <c r="K24" s="147"/>
      <c r="L24" s="147"/>
    </row>
    <row r="25" spans="1:12" ht="15" customHeight="1" x14ac:dyDescent="0.25">
      <c r="A25" s="139"/>
      <c r="B25" s="138"/>
      <c r="C25" s="137"/>
      <c r="D25" s="137"/>
      <c r="E25" s="136"/>
      <c r="F25" s="136"/>
      <c r="G25" s="135"/>
      <c r="H25" s="135">
        <v>0</v>
      </c>
      <c r="I25" s="151" t="s">
        <v>7</v>
      </c>
      <c r="J25" s="152">
        <v>2296.2270330000001</v>
      </c>
      <c r="K25" s="152">
        <v>3163.2178498300027</v>
      </c>
      <c r="L25" s="152">
        <f>+IF(J25=0,"n.a.",IF(ABS(((K25/J25)-1)*100)&gt;100,"-o-",(((K25/J25)-1)*100)))</f>
        <v>37.757190572627607</v>
      </c>
    </row>
    <row r="26" spans="1:12" ht="15" customHeight="1" x14ac:dyDescent="0.25">
      <c r="A26" s="139"/>
      <c r="B26" s="138"/>
      <c r="C26" s="137"/>
      <c r="D26" s="137"/>
      <c r="E26" s="148">
        <v>4</v>
      </c>
      <c r="F26" s="137" t="s">
        <v>15</v>
      </c>
      <c r="G26" s="149"/>
      <c r="H26" s="137"/>
      <c r="I26" s="153"/>
      <c r="J26" s="147"/>
      <c r="K26" s="147"/>
      <c r="L26" s="147"/>
    </row>
    <row r="27" spans="1:12" ht="15" customHeight="1" x14ac:dyDescent="0.25">
      <c r="A27" s="139"/>
      <c r="B27" s="138"/>
      <c r="C27" s="137"/>
      <c r="D27" s="137"/>
      <c r="E27" s="136"/>
      <c r="F27" s="136"/>
      <c r="G27" s="149" t="s">
        <v>18</v>
      </c>
      <c r="H27" s="137"/>
      <c r="I27" s="153"/>
      <c r="J27" s="147"/>
      <c r="K27" s="147"/>
      <c r="L27" s="147"/>
    </row>
    <row r="28" spans="1:12" ht="15" customHeight="1" x14ac:dyDescent="0.25">
      <c r="A28" s="139"/>
      <c r="B28" s="138"/>
      <c r="C28" s="137"/>
      <c r="D28" s="137"/>
      <c r="E28" s="136"/>
      <c r="F28" s="136"/>
      <c r="G28" s="135"/>
      <c r="H28" s="135" t="s">
        <v>19</v>
      </c>
      <c r="I28" s="151" t="s">
        <v>20</v>
      </c>
      <c r="J28" s="152">
        <v>46.296573000000002</v>
      </c>
      <c r="K28" s="152">
        <v>40.184843590000007</v>
      </c>
      <c r="L28" s="152">
        <f t="shared" ref="L28:L39" si="0">+IF(J28=0,"n.a.",IF(ABS(((K28/J28)-1)*100)&gt;100,"-o-",(((K28/J28)-1)*100)))</f>
        <v>-13.201256624329394</v>
      </c>
    </row>
    <row r="29" spans="1:12" ht="30" customHeight="1" x14ac:dyDescent="0.25">
      <c r="A29" s="139"/>
      <c r="B29" s="138"/>
      <c r="C29" s="137"/>
      <c r="D29" s="137"/>
      <c r="E29" s="136"/>
      <c r="F29" s="136"/>
      <c r="G29" s="135"/>
      <c r="H29" s="135" t="s">
        <v>25</v>
      </c>
      <c r="I29" s="151" t="s">
        <v>26</v>
      </c>
      <c r="J29" s="152">
        <v>154.599368</v>
      </c>
      <c r="K29" s="152">
        <v>121.2121592</v>
      </c>
      <c r="L29" s="152">
        <f t="shared" si="0"/>
        <v>-21.595954260304605</v>
      </c>
    </row>
    <row r="30" spans="1:12" ht="15" customHeight="1" x14ac:dyDescent="0.25">
      <c r="A30" s="139"/>
      <c r="B30" s="138"/>
      <c r="C30" s="137"/>
      <c r="D30" s="137"/>
      <c r="E30" s="136"/>
      <c r="F30" s="136"/>
      <c r="G30" s="135"/>
      <c r="H30" s="135" t="s">
        <v>27</v>
      </c>
      <c r="I30" s="151" t="s">
        <v>28</v>
      </c>
      <c r="J30" s="152">
        <v>1979.0846610000001</v>
      </c>
      <c r="K30" s="152">
        <v>3304.0040654699974</v>
      </c>
      <c r="L30" s="152">
        <f t="shared" si="0"/>
        <v>66.94607009891817</v>
      </c>
    </row>
    <row r="31" spans="1:12" ht="15" customHeight="1" x14ac:dyDescent="0.25">
      <c r="A31" s="139"/>
      <c r="B31" s="138"/>
      <c r="C31" s="137"/>
      <c r="D31" s="137"/>
      <c r="E31" s="136"/>
      <c r="F31" s="136"/>
      <c r="G31" s="135"/>
      <c r="H31" s="135" t="s">
        <v>123</v>
      </c>
      <c r="I31" s="151" t="s">
        <v>229</v>
      </c>
      <c r="J31" s="152">
        <v>25599.635163999999</v>
      </c>
      <c r="K31" s="152">
        <v>27872.345327990006</v>
      </c>
      <c r="L31" s="152">
        <f t="shared" si="0"/>
        <v>8.8779006006540762</v>
      </c>
    </row>
    <row r="32" spans="1:12" ht="30" customHeight="1" x14ac:dyDescent="0.25">
      <c r="A32" s="139"/>
      <c r="B32" s="138"/>
      <c r="C32" s="137"/>
      <c r="D32" s="137"/>
      <c r="E32" s="136"/>
      <c r="F32" s="136"/>
      <c r="G32" s="135"/>
      <c r="H32" s="135" t="s">
        <v>29</v>
      </c>
      <c r="I32" s="151" t="s">
        <v>30</v>
      </c>
      <c r="J32" s="152">
        <v>5.8587689999999997</v>
      </c>
      <c r="K32" s="152">
        <v>4.6502895400000002</v>
      </c>
      <c r="L32" s="152">
        <f t="shared" si="0"/>
        <v>-20.626849428608629</v>
      </c>
    </row>
    <row r="33" spans="1:12" ht="15" customHeight="1" x14ac:dyDescent="0.25">
      <c r="A33" s="139"/>
      <c r="B33" s="138"/>
      <c r="C33" s="137"/>
      <c r="D33" s="137"/>
      <c r="E33" s="136"/>
      <c r="F33" s="136"/>
      <c r="G33" s="135"/>
      <c r="H33" s="135" t="s">
        <v>31</v>
      </c>
      <c r="I33" s="151" t="s">
        <v>32</v>
      </c>
      <c r="J33" s="152">
        <v>25.958082999999998</v>
      </c>
      <c r="K33" s="152">
        <v>23.217803289999999</v>
      </c>
      <c r="L33" s="152">
        <f t="shared" si="0"/>
        <v>-10.556556545412077</v>
      </c>
    </row>
    <row r="34" spans="1:12" ht="15" customHeight="1" x14ac:dyDescent="0.25">
      <c r="A34" s="139"/>
      <c r="B34" s="138"/>
      <c r="C34" s="137"/>
      <c r="D34" s="137"/>
      <c r="E34" s="136"/>
      <c r="F34" s="136"/>
      <c r="G34" s="135"/>
      <c r="H34" s="135" t="s">
        <v>33</v>
      </c>
      <c r="I34" s="151" t="s">
        <v>34</v>
      </c>
      <c r="J34" s="152">
        <v>1640.1385</v>
      </c>
      <c r="K34" s="152">
        <v>1837.2284610400006</v>
      </c>
      <c r="L34" s="152">
        <f t="shared" si="0"/>
        <v>12.016665729144261</v>
      </c>
    </row>
    <row r="35" spans="1:12" ht="15" customHeight="1" x14ac:dyDescent="0.25">
      <c r="A35" s="139"/>
      <c r="B35" s="138"/>
      <c r="C35" s="137"/>
      <c r="D35" s="137"/>
      <c r="E35" s="136"/>
      <c r="F35" s="136"/>
      <c r="G35" s="135"/>
      <c r="H35" s="135" t="s">
        <v>35</v>
      </c>
      <c r="I35" s="151" t="s">
        <v>36</v>
      </c>
      <c r="J35" s="152">
        <v>82.061490000000006</v>
      </c>
      <c r="K35" s="152">
        <v>104.81450922000001</v>
      </c>
      <c r="L35" s="152">
        <f t="shared" si="0"/>
        <v>27.726792701424262</v>
      </c>
    </row>
    <row r="36" spans="1:12" ht="15" customHeight="1" x14ac:dyDescent="0.25">
      <c r="A36" s="139"/>
      <c r="B36" s="138"/>
      <c r="C36" s="137"/>
      <c r="D36" s="137"/>
      <c r="E36" s="136"/>
      <c r="F36" s="136"/>
      <c r="G36" s="135"/>
      <c r="H36" s="135" t="s">
        <v>154</v>
      </c>
      <c r="I36" s="151" t="s">
        <v>288</v>
      </c>
      <c r="J36" s="152">
        <v>79.106155999999999</v>
      </c>
      <c r="K36" s="152">
        <v>72.943051359999998</v>
      </c>
      <c r="L36" s="152">
        <f t="shared" si="0"/>
        <v>-7.7909292419669596</v>
      </c>
    </row>
    <row r="37" spans="1:12" ht="30" customHeight="1" x14ac:dyDescent="0.25">
      <c r="A37" s="139"/>
      <c r="B37" s="138"/>
      <c r="C37" s="137"/>
      <c r="D37" s="137"/>
      <c r="E37" s="136"/>
      <c r="F37" s="136"/>
      <c r="G37" s="135"/>
      <c r="H37" s="135" t="s">
        <v>487</v>
      </c>
      <c r="I37" s="151" t="s">
        <v>290</v>
      </c>
      <c r="J37" s="152">
        <v>1117.6564129999999</v>
      </c>
      <c r="K37" s="152">
        <v>908.2245869699999</v>
      </c>
      <c r="L37" s="152">
        <f t="shared" si="0"/>
        <v>-18.738480233638676</v>
      </c>
    </row>
    <row r="38" spans="1:12" ht="30" customHeight="1" x14ac:dyDescent="0.25">
      <c r="A38" s="139"/>
      <c r="B38" s="138"/>
      <c r="C38" s="137"/>
      <c r="D38" s="137"/>
      <c r="E38" s="136"/>
      <c r="F38" s="136"/>
      <c r="G38" s="135"/>
      <c r="H38" s="135" t="s">
        <v>160</v>
      </c>
      <c r="I38" s="151" t="s">
        <v>291</v>
      </c>
      <c r="J38" s="152">
        <v>197.91587899999999</v>
      </c>
      <c r="K38" s="152">
        <v>122.75824129999999</v>
      </c>
      <c r="L38" s="152">
        <f t="shared" si="0"/>
        <v>-37.974536494871138</v>
      </c>
    </row>
    <row r="39" spans="1:12" ht="30" customHeight="1" x14ac:dyDescent="0.25">
      <c r="A39" s="139"/>
      <c r="B39" s="138"/>
      <c r="C39" s="137"/>
      <c r="D39" s="137"/>
      <c r="E39" s="136"/>
      <c r="F39" s="136"/>
      <c r="G39" s="135"/>
      <c r="H39" s="135" t="s">
        <v>505</v>
      </c>
      <c r="I39" s="151" t="s">
        <v>292</v>
      </c>
      <c r="J39" s="152">
        <v>8346.8282490000001</v>
      </c>
      <c r="K39" s="152">
        <v>6372.2175513500015</v>
      </c>
      <c r="L39" s="152">
        <f t="shared" si="0"/>
        <v>-23.657018435554477</v>
      </c>
    </row>
    <row r="40" spans="1:12" ht="15" customHeight="1" x14ac:dyDescent="0.25">
      <c r="A40" s="139"/>
      <c r="B40" s="138"/>
      <c r="C40" s="137"/>
      <c r="D40" s="137"/>
      <c r="E40" s="136"/>
      <c r="F40" s="136"/>
      <c r="G40" s="149" t="s">
        <v>7</v>
      </c>
      <c r="H40" s="137"/>
      <c r="I40" s="153"/>
      <c r="J40" s="147"/>
      <c r="K40" s="147"/>
      <c r="L40" s="147"/>
    </row>
    <row r="41" spans="1:12" ht="15" customHeight="1" x14ac:dyDescent="0.25">
      <c r="A41" s="139"/>
      <c r="B41" s="138"/>
      <c r="C41" s="137"/>
      <c r="D41" s="137"/>
      <c r="E41" s="136"/>
      <c r="F41" s="136"/>
      <c r="G41" s="135"/>
      <c r="H41" s="135">
        <v>0</v>
      </c>
      <c r="I41" s="151" t="s">
        <v>7</v>
      </c>
      <c r="J41" s="152">
        <v>8894.1145980000001</v>
      </c>
      <c r="K41" s="152">
        <v>6994.0337034599916</v>
      </c>
      <c r="L41" s="152">
        <f>+IF(J41=0,"n.a.",IF(ABS(((K41/J41)-1)*100)&gt;100,"-o-",(((K41/J41)-1)*100)))</f>
        <v>-21.363350714721797</v>
      </c>
    </row>
    <row r="42" spans="1:12" ht="15" customHeight="1" x14ac:dyDescent="0.25">
      <c r="A42" s="139"/>
      <c r="B42" s="138"/>
      <c r="C42" s="137"/>
      <c r="D42" s="137"/>
      <c r="E42" s="148">
        <v>5</v>
      </c>
      <c r="F42" s="137" t="s">
        <v>37</v>
      </c>
      <c r="G42" s="149"/>
      <c r="H42" s="137"/>
      <c r="I42" s="153"/>
      <c r="J42" s="147"/>
      <c r="K42" s="147"/>
      <c r="L42" s="147"/>
    </row>
    <row r="43" spans="1:12" ht="15" customHeight="1" x14ac:dyDescent="0.25">
      <c r="A43" s="139"/>
      <c r="B43" s="138"/>
      <c r="C43" s="137"/>
      <c r="D43" s="137"/>
      <c r="E43" s="136"/>
      <c r="F43" s="136"/>
      <c r="G43" s="149" t="s">
        <v>18</v>
      </c>
      <c r="H43" s="137"/>
      <c r="I43" s="153"/>
      <c r="J43" s="147"/>
      <c r="K43" s="147"/>
      <c r="L43" s="147"/>
    </row>
    <row r="44" spans="1:12" ht="15" customHeight="1" x14ac:dyDescent="0.25">
      <c r="A44" s="139"/>
      <c r="B44" s="138"/>
      <c r="C44" s="137"/>
      <c r="D44" s="137"/>
      <c r="E44" s="136"/>
      <c r="F44" s="136"/>
      <c r="G44" s="135"/>
      <c r="H44" s="135" t="s">
        <v>38</v>
      </c>
      <c r="I44" s="151" t="s">
        <v>39</v>
      </c>
      <c r="J44" s="152">
        <v>19.303065</v>
      </c>
      <c r="K44" s="152">
        <v>21.082455669999998</v>
      </c>
      <c r="L44" s="152">
        <f>+IF(J44=0,"n.a.",IF(ABS(((K44/J44)-1)*100)&gt;100,"-o-",(((K44/J44)-1)*100)))</f>
        <v>9.2181768542974893</v>
      </c>
    </row>
    <row r="45" spans="1:12" ht="15" customHeight="1" x14ac:dyDescent="0.25">
      <c r="A45" s="139"/>
      <c r="B45" s="138"/>
      <c r="C45" s="137"/>
      <c r="D45" s="137"/>
      <c r="E45" s="136"/>
      <c r="F45" s="136"/>
      <c r="G45" s="135"/>
      <c r="H45" s="135" t="s">
        <v>25</v>
      </c>
      <c r="I45" s="151" t="s">
        <v>40</v>
      </c>
      <c r="J45" s="152">
        <v>82.951453999999998</v>
      </c>
      <c r="K45" s="152">
        <v>478.44273443000003</v>
      </c>
      <c r="L45" s="152" t="str">
        <f>+IF(J45=0,"n.a.",IF(ABS(((K45/J45)-1)*100)&gt;100,"-o-",(((K45/J45)-1)*100)))</f>
        <v>-o-</v>
      </c>
    </row>
    <row r="46" spans="1:12" ht="30" customHeight="1" x14ac:dyDescent="0.25">
      <c r="A46" s="139"/>
      <c r="B46" s="138"/>
      <c r="C46" s="137"/>
      <c r="D46" s="137"/>
      <c r="E46" s="136"/>
      <c r="F46" s="136"/>
      <c r="G46" s="135"/>
      <c r="H46" s="135" t="s">
        <v>27</v>
      </c>
      <c r="I46" s="151" t="s">
        <v>41</v>
      </c>
      <c r="J46" s="152">
        <v>551.07171800000003</v>
      </c>
      <c r="K46" s="152">
        <v>477.13694663999996</v>
      </c>
      <c r="L46" s="152">
        <f>+IF(J46=0,"n.a.",IF(ABS(((K46/J46)-1)*100)&gt;100,"-o-",(((K46/J46)-1)*100)))</f>
        <v>-13.416542519788699</v>
      </c>
    </row>
    <row r="47" spans="1:12" ht="15" customHeight="1" x14ac:dyDescent="0.25">
      <c r="A47" s="139"/>
      <c r="B47" s="138"/>
      <c r="C47" s="137"/>
      <c r="D47" s="137"/>
      <c r="E47" s="136"/>
      <c r="F47" s="136"/>
      <c r="G47" s="149" t="s">
        <v>7</v>
      </c>
      <c r="H47" s="137"/>
      <c r="I47" s="153"/>
      <c r="J47" s="147"/>
      <c r="K47" s="147"/>
      <c r="L47" s="147"/>
    </row>
    <row r="48" spans="1:12" ht="15" customHeight="1" x14ac:dyDescent="0.25">
      <c r="A48" s="139"/>
      <c r="B48" s="138"/>
      <c r="C48" s="137"/>
      <c r="D48" s="137"/>
      <c r="E48" s="136"/>
      <c r="F48" s="136"/>
      <c r="G48" s="135"/>
      <c r="H48" s="135">
        <v>0</v>
      </c>
      <c r="I48" s="151" t="s">
        <v>7</v>
      </c>
      <c r="J48" s="152">
        <v>7386.6310210000001</v>
      </c>
      <c r="K48" s="152">
        <v>8181.7149858700059</v>
      </c>
      <c r="L48" s="152">
        <f>+IF(J48=0,"n.a.",IF(ABS(((K48/J48)-1)*100)&gt;100,"-o-",(((K48/J48)-1)*100)))</f>
        <v>10.763824030327251</v>
      </c>
    </row>
    <row r="49" spans="1:12" ht="15" customHeight="1" x14ac:dyDescent="0.25">
      <c r="A49" s="139"/>
      <c r="B49" s="138"/>
      <c r="C49" s="137"/>
      <c r="D49" s="137"/>
      <c r="E49" s="148">
        <v>6</v>
      </c>
      <c r="F49" s="137" t="s">
        <v>42</v>
      </c>
      <c r="G49" s="149"/>
      <c r="H49" s="137"/>
      <c r="I49" s="153"/>
      <c r="J49" s="147"/>
      <c r="K49" s="147"/>
      <c r="L49" s="147"/>
    </row>
    <row r="50" spans="1:12" ht="15" customHeight="1" x14ac:dyDescent="0.25">
      <c r="A50" s="139"/>
      <c r="B50" s="138"/>
      <c r="C50" s="137"/>
      <c r="D50" s="137"/>
      <c r="E50" s="136"/>
      <c r="F50" s="136"/>
      <c r="G50" s="149" t="s">
        <v>16</v>
      </c>
      <c r="H50" s="137"/>
      <c r="I50" s="153"/>
      <c r="J50" s="147"/>
      <c r="K50" s="147"/>
      <c r="L50" s="147"/>
    </row>
    <row r="51" spans="1:12" ht="15" customHeight="1" x14ac:dyDescent="0.25">
      <c r="A51" s="139"/>
      <c r="B51" s="138"/>
      <c r="C51" s="137"/>
      <c r="D51" s="137"/>
      <c r="E51" s="136"/>
      <c r="F51" s="136"/>
      <c r="G51" s="135"/>
      <c r="H51" s="135" t="s">
        <v>504</v>
      </c>
      <c r="I51" s="151" t="s">
        <v>503</v>
      </c>
      <c r="J51" s="152">
        <v>1856.5869439999999</v>
      </c>
      <c r="K51" s="152">
        <v>2287.6360838000001</v>
      </c>
      <c r="L51" s="152">
        <f>+IF(J51=0,"n.a.",IF(ABS(((K51/J51)-1)*100)&gt;100,"-o-",(((K51/J51)-1)*100)))</f>
        <v>23.217288109939439</v>
      </c>
    </row>
    <row r="52" spans="1:12" ht="30" customHeight="1" x14ac:dyDescent="0.25">
      <c r="A52" s="139"/>
      <c r="B52" s="138"/>
      <c r="C52" s="137"/>
      <c r="D52" s="137"/>
      <c r="E52" s="136"/>
      <c r="F52" s="136"/>
      <c r="G52" s="135"/>
      <c r="H52" s="135" t="s">
        <v>43</v>
      </c>
      <c r="I52" s="151" t="s">
        <v>44</v>
      </c>
      <c r="J52" s="152">
        <v>1227.3</v>
      </c>
      <c r="K52" s="152">
        <v>1067.3</v>
      </c>
      <c r="L52" s="152">
        <f>+IF(J52=0,"n.a.",IF(ABS(((K52/J52)-1)*100)&gt;100,"-o-",(((K52/J52)-1)*100)))</f>
        <v>-13.036747331540777</v>
      </c>
    </row>
    <row r="53" spans="1:12" ht="15" customHeight="1" x14ac:dyDescent="0.25">
      <c r="A53" s="139"/>
      <c r="B53" s="138"/>
      <c r="C53" s="137"/>
      <c r="D53" s="137"/>
      <c r="E53" s="136"/>
      <c r="F53" s="136"/>
      <c r="G53" s="135"/>
      <c r="H53" s="135" t="s">
        <v>45</v>
      </c>
      <c r="I53" s="151" t="s">
        <v>46</v>
      </c>
      <c r="J53" s="152">
        <v>0</v>
      </c>
      <c r="K53" s="152">
        <v>273.60000000000002</v>
      </c>
      <c r="L53" s="152" t="str">
        <f>+IF(J53=0,"n.a.",IF(ABS(((K53/J53)-1)*100)&gt;100,"-o-",(((K53/J53)-1)*100)))</f>
        <v>n.a.</v>
      </c>
    </row>
    <row r="54" spans="1:12" ht="15" customHeight="1" x14ac:dyDescent="0.25">
      <c r="A54" s="139"/>
      <c r="B54" s="138"/>
      <c r="C54" s="137"/>
      <c r="D54" s="137"/>
      <c r="E54" s="136"/>
      <c r="F54" s="136"/>
      <c r="G54" s="135"/>
      <c r="H54" s="135" t="s">
        <v>47</v>
      </c>
      <c r="I54" s="151" t="s">
        <v>48</v>
      </c>
      <c r="J54" s="152">
        <v>1055.2068079999999</v>
      </c>
      <c r="K54" s="152">
        <v>1542.87391619</v>
      </c>
      <c r="L54" s="152">
        <f>+IF(J54=0,"n.a.",IF(ABS(((K54/J54)-1)*100)&gt;100,"-o-",(((K54/J54)-1)*100)))</f>
        <v>46.215311017022941</v>
      </c>
    </row>
    <row r="55" spans="1:12" ht="15" customHeight="1" x14ac:dyDescent="0.25">
      <c r="A55" s="139"/>
      <c r="B55" s="138"/>
      <c r="C55" s="137"/>
      <c r="D55" s="137"/>
      <c r="E55" s="136"/>
      <c r="F55" s="136"/>
      <c r="G55" s="135"/>
      <c r="H55" s="135" t="s">
        <v>49</v>
      </c>
      <c r="I55" s="151" t="s">
        <v>50</v>
      </c>
      <c r="J55" s="152">
        <v>2969.331232</v>
      </c>
      <c r="K55" s="152">
        <v>3243.7598289400003</v>
      </c>
      <c r="L55" s="152">
        <f>+IF(J55=0,"n.a.",IF(ABS(((K55/J55)-1)*100)&gt;100,"-o-",(((K55/J55)-1)*100)))</f>
        <v>9.242101183678253</v>
      </c>
    </row>
    <row r="56" spans="1:12" ht="15" customHeight="1" x14ac:dyDescent="0.25">
      <c r="A56" s="139"/>
      <c r="B56" s="138"/>
      <c r="C56" s="137"/>
      <c r="D56" s="137"/>
      <c r="E56" s="136"/>
      <c r="F56" s="136"/>
      <c r="G56" s="149" t="s">
        <v>51</v>
      </c>
      <c r="H56" s="137"/>
      <c r="I56" s="153"/>
      <c r="J56" s="147"/>
      <c r="K56" s="147"/>
      <c r="L56" s="147"/>
    </row>
    <row r="57" spans="1:12" ht="30" customHeight="1" x14ac:dyDescent="0.25">
      <c r="A57" s="139"/>
      <c r="B57" s="138"/>
      <c r="C57" s="137"/>
      <c r="D57" s="137"/>
      <c r="E57" s="136"/>
      <c r="F57" s="136"/>
      <c r="G57" s="135"/>
      <c r="H57" s="135" t="s">
        <v>52</v>
      </c>
      <c r="I57" s="151" t="s">
        <v>53</v>
      </c>
      <c r="J57" s="152">
        <v>12129.311599000001</v>
      </c>
      <c r="K57" s="152">
        <v>9059.4534102899961</v>
      </c>
      <c r="L57" s="152">
        <f>+IF(J57=0,"n.a.",IF(ABS(((K57/J57)-1)*100)&gt;100,"-o-",(((K57/J57)-1)*100)))</f>
        <v>-25.309418128586113</v>
      </c>
    </row>
    <row r="58" spans="1:12" ht="15" customHeight="1" x14ac:dyDescent="0.25">
      <c r="A58" s="139"/>
      <c r="B58" s="138"/>
      <c r="C58" s="137"/>
      <c r="D58" s="137"/>
      <c r="E58" s="136"/>
      <c r="F58" s="136"/>
      <c r="G58" s="135"/>
      <c r="H58" s="135" t="s">
        <v>502</v>
      </c>
      <c r="I58" s="151" t="s">
        <v>300</v>
      </c>
      <c r="J58" s="152">
        <v>161.32708099999999</v>
      </c>
      <c r="K58" s="152">
        <v>338.67725795999991</v>
      </c>
      <c r="L58" s="152" t="str">
        <f>+IF(J58=0,"n.a.",IF(ABS(((K58/J58)-1)*100)&gt;100,"-o-",(((K58/J58)-1)*100)))</f>
        <v>-o-</v>
      </c>
    </row>
    <row r="59" spans="1:12" ht="15" customHeight="1" x14ac:dyDescent="0.25">
      <c r="A59" s="139"/>
      <c r="B59" s="138"/>
      <c r="C59" s="137"/>
      <c r="D59" s="137"/>
      <c r="E59" s="136"/>
      <c r="F59" s="136"/>
      <c r="G59" s="149" t="s">
        <v>18</v>
      </c>
      <c r="H59" s="137"/>
      <c r="I59" s="153"/>
      <c r="J59" s="147"/>
      <c r="K59" s="147"/>
      <c r="L59" s="147"/>
    </row>
    <row r="60" spans="1:12" ht="15" customHeight="1" x14ac:dyDescent="0.25">
      <c r="A60" s="139"/>
      <c r="B60" s="138"/>
      <c r="C60" s="137"/>
      <c r="D60" s="137"/>
      <c r="E60" s="136"/>
      <c r="F60" s="136"/>
      <c r="G60" s="135"/>
      <c r="H60" s="135" t="s">
        <v>54</v>
      </c>
      <c r="I60" s="151" t="s">
        <v>55</v>
      </c>
      <c r="J60" s="152">
        <v>1221.365599</v>
      </c>
      <c r="K60" s="152">
        <v>1887.6432121799994</v>
      </c>
      <c r="L60" s="152">
        <f>+IF(J60=0,"n.a.",IF(ABS(((K60/J60)-1)*100)&gt;100,"-o-",(((K60/J60)-1)*100)))</f>
        <v>54.551856849866894</v>
      </c>
    </row>
    <row r="61" spans="1:12" ht="15" customHeight="1" x14ac:dyDescent="0.25">
      <c r="A61" s="139"/>
      <c r="B61" s="138"/>
      <c r="C61" s="137"/>
      <c r="D61" s="137"/>
      <c r="E61" s="136"/>
      <c r="F61" s="136"/>
      <c r="G61" s="135"/>
      <c r="H61" s="135" t="s">
        <v>56</v>
      </c>
      <c r="I61" s="151" t="s">
        <v>57</v>
      </c>
      <c r="J61" s="152">
        <v>258.48280099999999</v>
      </c>
      <c r="K61" s="152">
        <v>548.19403813000008</v>
      </c>
      <c r="L61" s="152" t="str">
        <f>+IF(J61=0,"n.a.",IF(ABS(((K61/J61)-1)*100)&gt;100,"-o-",(((K61/J61)-1)*100)))</f>
        <v>-o-</v>
      </c>
    </row>
    <row r="62" spans="1:12" ht="15" customHeight="1" x14ac:dyDescent="0.25">
      <c r="A62" s="139"/>
      <c r="B62" s="138"/>
      <c r="C62" s="137"/>
      <c r="D62" s="137"/>
      <c r="E62" s="136"/>
      <c r="F62" s="136"/>
      <c r="G62" s="135"/>
      <c r="H62" s="135" t="s">
        <v>21</v>
      </c>
      <c r="I62" s="151" t="s">
        <v>58</v>
      </c>
      <c r="J62" s="152">
        <v>228.85430500000001</v>
      </c>
      <c r="K62" s="152">
        <v>341.01262659999992</v>
      </c>
      <c r="L62" s="152">
        <f>+IF(J62=0,"n.a.",IF(ABS(((K62/J62)-1)*100)&gt;100,"-o-",(((K62/J62)-1)*100)))</f>
        <v>49.008613405808511</v>
      </c>
    </row>
    <row r="63" spans="1:12" ht="15" customHeight="1" x14ac:dyDescent="0.25">
      <c r="A63" s="139"/>
      <c r="B63" s="138"/>
      <c r="C63" s="137"/>
      <c r="D63" s="137"/>
      <c r="E63" s="136"/>
      <c r="F63" s="136"/>
      <c r="G63" s="135"/>
      <c r="H63" s="135" t="s">
        <v>59</v>
      </c>
      <c r="I63" s="151" t="s">
        <v>60</v>
      </c>
      <c r="J63" s="152">
        <v>14267.622515999999</v>
      </c>
      <c r="K63" s="152">
        <v>15415.671078239997</v>
      </c>
      <c r="L63" s="152">
        <f>+IF(J63=0,"n.a.",IF(ABS(((K63/J63)-1)*100)&gt;100,"-o-",(((K63/J63)-1)*100)))</f>
        <v>8.0465302537444661</v>
      </c>
    </row>
    <row r="64" spans="1:12" ht="15" customHeight="1" x14ac:dyDescent="0.25">
      <c r="A64" s="139"/>
      <c r="B64" s="138"/>
      <c r="C64" s="137"/>
      <c r="D64" s="137"/>
      <c r="E64" s="136"/>
      <c r="F64" s="136"/>
      <c r="G64" s="149" t="s">
        <v>7</v>
      </c>
      <c r="H64" s="137"/>
      <c r="I64" s="153"/>
      <c r="J64" s="147"/>
      <c r="K64" s="147"/>
      <c r="L64" s="147"/>
    </row>
    <row r="65" spans="1:12" ht="15" customHeight="1" x14ac:dyDescent="0.25">
      <c r="A65" s="139"/>
      <c r="B65" s="138"/>
      <c r="C65" s="137"/>
      <c r="D65" s="137"/>
      <c r="E65" s="136"/>
      <c r="F65" s="136"/>
      <c r="G65" s="135"/>
      <c r="H65" s="135">
        <v>0</v>
      </c>
      <c r="I65" s="151" t="s">
        <v>7</v>
      </c>
      <c r="J65" s="152">
        <v>5948.2721039999997</v>
      </c>
      <c r="K65" s="152">
        <v>6936.415764449991</v>
      </c>
      <c r="L65" s="152">
        <f>+IF(J65=0,"n.a.",IF(ABS(((K65/J65)-1)*100)&gt;100,"-o-",(((K65/J65)-1)*100)))</f>
        <v>16.612280729146534</v>
      </c>
    </row>
    <row r="66" spans="1:12" ht="15" customHeight="1" x14ac:dyDescent="0.25">
      <c r="A66" s="139"/>
      <c r="B66" s="138"/>
      <c r="C66" s="137"/>
      <c r="D66" s="137"/>
      <c r="E66" s="148">
        <v>8</v>
      </c>
      <c r="F66" s="137" t="s">
        <v>61</v>
      </c>
      <c r="G66" s="149"/>
      <c r="H66" s="137"/>
      <c r="I66" s="153"/>
      <c r="J66" s="147"/>
      <c r="K66" s="147"/>
      <c r="L66" s="147"/>
    </row>
    <row r="67" spans="1:12" ht="15" customHeight="1" x14ac:dyDescent="0.25">
      <c r="A67" s="139"/>
      <c r="B67" s="138"/>
      <c r="C67" s="137"/>
      <c r="D67" s="137"/>
      <c r="E67" s="136"/>
      <c r="F67" s="136"/>
      <c r="G67" s="149" t="s">
        <v>16</v>
      </c>
      <c r="H67" s="137"/>
      <c r="I67" s="153"/>
      <c r="J67" s="147"/>
      <c r="K67" s="147"/>
      <c r="L67" s="147"/>
    </row>
    <row r="68" spans="1:12" ht="30" customHeight="1" x14ac:dyDescent="0.25">
      <c r="A68" s="139"/>
      <c r="B68" s="138"/>
      <c r="C68" s="137"/>
      <c r="D68" s="137"/>
      <c r="E68" s="136"/>
      <c r="F68" s="136"/>
      <c r="G68" s="135"/>
      <c r="H68" s="135" t="s">
        <v>62</v>
      </c>
      <c r="I68" s="151" t="s">
        <v>63</v>
      </c>
      <c r="J68" s="152">
        <v>37.307727</v>
      </c>
      <c r="K68" s="152">
        <v>34.601501399999997</v>
      </c>
      <c r="L68" s="152">
        <f>+IF(J68=0,"n.a.",IF(ABS(((K68/J68)-1)*100)&gt;100,"-o-",(((K68/J68)-1)*100)))</f>
        <v>-7.253793832039146</v>
      </c>
    </row>
    <row r="69" spans="1:12" ht="15" customHeight="1" x14ac:dyDescent="0.25">
      <c r="A69" s="139"/>
      <c r="B69" s="138"/>
      <c r="C69" s="137"/>
      <c r="D69" s="137"/>
      <c r="E69" s="136"/>
      <c r="F69" s="136"/>
      <c r="G69" s="135"/>
      <c r="H69" s="135" t="s">
        <v>64</v>
      </c>
      <c r="I69" s="151" t="s">
        <v>65</v>
      </c>
      <c r="J69" s="152">
        <v>317.21645100000001</v>
      </c>
      <c r="K69" s="152">
        <v>356.66110490999995</v>
      </c>
      <c r="L69" s="152">
        <f>+IF(J69=0,"n.a.",IF(ABS(((K69/J69)-1)*100)&gt;100,"-o-",(((K69/J69)-1)*100)))</f>
        <v>12.434617998421515</v>
      </c>
    </row>
    <row r="70" spans="1:12" ht="30" customHeight="1" x14ac:dyDescent="0.25">
      <c r="A70" s="139"/>
      <c r="B70" s="138"/>
      <c r="C70" s="137"/>
      <c r="D70" s="137"/>
      <c r="E70" s="136"/>
      <c r="F70" s="136"/>
      <c r="G70" s="135"/>
      <c r="H70" s="135" t="s">
        <v>66</v>
      </c>
      <c r="I70" s="151" t="s">
        <v>67</v>
      </c>
      <c r="J70" s="152">
        <v>32.986927000000001</v>
      </c>
      <c r="K70" s="152">
        <v>131.03625036999998</v>
      </c>
      <c r="L70" s="152" t="str">
        <f>+IF(J70=0,"n.a.",IF(ABS(((K70/J70)-1)*100)&gt;100,"-o-",(((K70/J70)-1)*100)))</f>
        <v>-o-</v>
      </c>
    </row>
    <row r="71" spans="1:12" ht="15" customHeight="1" x14ac:dyDescent="0.25">
      <c r="A71" s="139"/>
      <c r="B71" s="138"/>
      <c r="C71" s="137"/>
      <c r="D71" s="137"/>
      <c r="E71" s="136"/>
      <c r="F71" s="136"/>
      <c r="G71" s="135"/>
      <c r="H71" s="135" t="s">
        <v>68</v>
      </c>
      <c r="I71" s="151" t="s">
        <v>69</v>
      </c>
      <c r="J71" s="152">
        <v>1352.252688</v>
      </c>
      <c r="K71" s="152">
        <v>1539.7928180899996</v>
      </c>
      <c r="L71" s="152">
        <f>+IF(J71=0,"n.a.",IF(ABS(((K71/J71)-1)*100)&gt;100,"-o-",(((K71/J71)-1)*100)))</f>
        <v>13.86871934175069</v>
      </c>
    </row>
    <row r="72" spans="1:12" ht="15" customHeight="1" x14ac:dyDescent="0.25">
      <c r="A72" s="139"/>
      <c r="B72" s="138"/>
      <c r="C72" s="137"/>
      <c r="D72" s="137"/>
      <c r="E72" s="136"/>
      <c r="F72" s="136"/>
      <c r="G72" s="135"/>
      <c r="H72" s="135" t="s">
        <v>501</v>
      </c>
      <c r="I72" s="151" t="s">
        <v>312</v>
      </c>
      <c r="J72" s="152">
        <v>852.99587699999995</v>
      </c>
      <c r="K72" s="152">
        <v>597.88727086999995</v>
      </c>
      <c r="L72" s="152">
        <f>+IF(J72=0,"n.a.",IF(ABS(((K72/J72)-1)*100)&gt;100,"-o-",(((K72/J72)-1)*100)))</f>
        <v>-29.907366847682905</v>
      </c>
    </row>
    <row r="73" spans="1:12" ht="15" customHeight="1" x14ac:dyDescent="0.25">
      <c r="A73" s="139"/>
      <c r="B73" s="138"/>
      <c r="C73" s="137"/>
      <c r="D73" s="137"/>
      <c r="E73" s="136"/>
      <c r="F73" s="136"/>
      <c r="G73" s="149" t="s">
        <v>18</v>
      </c>
      <c r="H73" s="137"/>
      <c r="I73" s="153"/>
      <c r="J73" s="147"/>
      <c r="K73" s="147"/>
      <c r="L73" s="147"/>
    </row>
    <row r="74" spans="1:12" ht="30" customHeight="1" x14ac:dyDescent="0.25">
      <c r="A74" s="139"/>
      <c r="B74" s="138"/>
      <c r="C74" s="137"/>
      <c r="D74" s="137"/>
      <c r="E74" s="136"/>
      <c r="F74" s="136"/>
      <c r="G74" s="135"/>
      <c r="H74" s="135" t="s">
        <v>54</v>
      </c>
      <c r="I74" s="151" t="s">
        <v>70</v>
      </c>
      <c r="J74" s="152">
        <v>6227.5832060000002</v>
      </c>
      <c r="K74" s="152">
        <v>5690.0035380700001</v>
      </c>
      <c r="L74" s="152">
        <f>+IF(J74=0,"n.a.",IF(ABS(((K74/J74)-1)*100)&gt;100,"-o-",(((K74/J74)-1)*100)))</f>
        <v>-8.6322358152046252</v>
      </c>
    </row>
    <row r="75" spans="1:12" ht="30" customHeight="1" x14ac:dyDescent="0.25">
      <c r="A75" s="139"/>
      <c r="B75" s="138"/>
      <c r="C75" s="137"/>
      <c r="D75" s="137"/>
      <c r="E75" s="136"/>
      <c r="F75" s="136"/>
      <c r="G75" s="135"/>
      <c r="H75" s="135" t="s">
        <v>117</v>
      </c>
      <c r="I75" s="151" t="s">
        <v>306</v>
      </c>
      <c r="J75" s="152">
        <v>12281.887393000001</v>
      </c>
      <c r="K75" s="152">
        <v>10490.206390699997</v>
      </c>
      <c r="L75" s="152">
        <f>+IF(J75=0,"n.a.",IF(ABS(((K75/J75)-1)*100)&gt;100,"-o-",(((K75/J75)-1)*100)))</f>
        <v>-14.587994051477482</v>
      </c>
    </row>
    <row r="76" spans="1:12" ht="15" customHeight="1" x14ac:dyDescent="0.25">
      <c r="A76" s="139"/>
      <c r="B76" s="138"/>
      <c r="C76" s="137"/>
      <c r="D76" s="137"/>
      <c r="E76" s="136"/>
      <c r="F76" s="136"/>
      <c r="G76" s="135"/>
      <c r="H76" s="135" t="s">
        <v>38</v>
      </c>
      <c r="I76" s="151" t="s">
        <v>71</v>
      </c>
      <c r="J76" s="152">
        <v>3512.7695760000001</v>
      </c>
      <c r="K76" s="152">
        <v>2813.0849019199991</v>
      </c>
      <c r="L76" s="152">
        <f>+IF(J76=0,"n.a.",IF(ABS(((K76/J76)-1)*100)&gt;100,"-o-",(((K76/J76)-1)*100)))</f>
        <v>-19.918319688840334</v>
      </c>
    </row>
    <row r="77" spans="1:12" ht="15" customHeight="1" x14ac:dyDescent="0.25">
      <c r="A77" s="139"/>
      <c r="B77" s="138"/>
      <c r="C77" s="137"/>
      <c r="D77" s="137"/>
      <c r="E77" s="136"/>
      <c r="F77" s="136"/>
      <c r="G77" s="149" t="s">
        <v>7</v>
      </c>
      <c r="H77" s="137"/>
      <c r="I77" s="153"/>
      <c r="J77" s="147"/>
      <c r="K77" s="147"/>
      <c r="L77" s="147"/>
    </row>
    <row r="78" spans="1:12" ht="15" customHeight="1" x14ac:dyDescent="0.25">
      <c r="A78" s="139"/>
      <c r="B78" s="138"/>
      <c r="C78" s="137"/>
      <c r="D78" s="137"/>
      <c r="E78" s="136"/>
      <c r="F78" s="136"/>
      <c r="G78" s="135"/>
      <c r="H78" s="135">
        <v>0</v>
      </c>
      <c r="I78" s="151" t="s">
        <v>7</v>
      </c>
      <c r="J78" s="152">
        <v>61846.631151000001</v>
      </c>
      <c r="K78" s="152">
        <v>50671.714845530063</v>
      </c>
      <c r="L78" s="152">
        <f>+IF(J78=0,"n.a.",IF(ABS(((K78/J78)-1)*100)&gt;100,"-o-",(((K78/J78)-1)*100)))</f>
        <v>-18.068755076062459</v>
      </c>
    </row>
    <row r="79" spans="1:12" ht="15" customHeight="1" x14ac:dyDescent="0.25">
      <c r="A79" s="139"/>
      <c r="B79" s="138"/>
      <c r="C79" s="137"/>
      <c r="D79" s="137"/>
      <c r="E79" s="148">
        <v>9</v>
      </c>
      <c r="F79" s="137" t="s">
        <v>72</v>
      </c>
      <c r="G79" s="149"/>
      <c r="H79" s="137"/>
      <c r="I79" s="153"/>
      <c r="J79" s="147"/>
      <c r="K79" s="147"/>
      <c r="L79" s="147"/>
    </row>
    <row r="80" spans="1:12" ht="15" customHeight="1" x14ac:dyDescent="0.25">
      <c r="A80" s="139"/>
      <c r="B80" s="138"/>
      <c r="C80" s="137"/>
      <c r="D80" s="137"/>
      <c r="E80" s="136"/>
      <c r="F80" s="136"/>
      <c r="G80" s="149" t="s">
        <v>16</v>
      </c>
      <c r="H80" s="137"/>
      <c r="I80" s="153"/>
      <c r="J80" s="147"/>
      <c r="K80" s="147"/>
      <c r="L80" s="147"/>
    </row>
    <row r="81" spans="1:12" ht="30" customHeight="1" x14ac:dyDescent="0.25">
      <c r="A81" s="139"/>
      <c r="B81" s="138"/>
      <c r="C81" s="137"/>
      <c r="D81" s="137"/>
      <c r="E81" s="136"/>
      <c r="F81" s="136"/>
      <c r="G81" s="135"/>
      <c r="H81" s="135" t="s">
        <v>73</v>
      </c>
      <c r="I81" s="151" t="s">
        <v>74</v>
      </c>
      <c r="J81" s="152">
        <v>0</v>
      </c>
      <c r="K81" s="152">
        <v>30</v>
      </c>
      <c r="L81" s="152" t="str">
        <f t="shared" ref="L81:L95" si="1">+IF(J81=0,"n.a.",IF(ABS(((K81/J81)-1)*100)&gt;100,"-o-",(((K81/J81)-1)*100)))</f>
        <v>n.a.</v>
      </c>
    </row>
    <row r="82" spans="1:12" ht="30" customHeight="1" x14ac:dyDescent="0.25">
      <c r="A82" s="139"/>
      <c r="B82" s="138"/>
      <c r="C82" s="137"/>
      <c r="D82" s="137"/>
      <c r="E82" s="136"/>
      <c r="F82" s="136"/>
      <c r="G82" s="135"/>
      <c r="H82" s="135" t="s">
        <v>500</v>
      </c>
      <c r="I82" s="151" t="s">
        <v>499</v>
      </c>
      <c r="J82" s="152">
        <v>0</v>
      </c>
      <c r="K82" s="152">
        <v>0</v>
      </c>
      <c r="L82" s="152" t="str">
        <f t="shared" si="1"/>
        <v>n.a.</v>
      </c>
    </row>
    <row r="83" spans="1:12" ht="15" customHeight="1" x14ac:dyDescent="0.25">
      <c r="A83" s="139"/>
      <c r="B83" s="138"/>
      <c r="C83" s="137"/>
      <c r="D83" s="137"/>
      <c r="E83" s="136"/>
      <c r="F83" s="136"/>
      <c r="G83" s="135"/>
      <c r="H83" s="135" t="s">
        <v>75</v>
      </c>
      <c r="I83" s="151" t="s">
        <v>76</v>
      </c>
      <c r="J83" s="152">
        <v>0</v>
      </c>
      <c r="K83" s="152">
        <v>0</v>
      </c>
      <c r="L83" s="152" t="str">
        <f t="shared" si="1"/>
        <v>n.a.</v>
      </c>
    </row>
    <row r="84" spans="1:12" ht="15" customHeight="1" x14ac:dyDescent="0.25">
      <c r="A84" s="139"/>
      <c r="B84" s="138"/>
      <c r="C84" s="137"/>
      <c r="D84" s="137"/>
      <c r="E84" s="136"/>
      <c r="F84" s="136"/>
      <c r="G84" s="135"/>
      <c r="H84" s="135" t="s">
        <v>77</v>
      </c>
      <c r="I84" s="151" t="s">
        <v>78</v>
      </c>
      <c r="J84" s="152">
        <v>13.90915</v>
      </c>
      <c r="K84" s="152">
        <v>200</v>
      </c>
      <c r="L84" s="152" t="str">
        <f t="shared" si="1"/>
        <v>-o-</v>
      </c>
    </row>
    <row r="85" spans="1:12" ht="15" customHeight="1" x14ac:dyDescent="0.25">
      <c r="A85" s="139"/>
      <c r="B85" s="138"/>
      <c r="C85" s="137"/>
      <c r="D85" s="137"/>
      <c r="E85" s="136"/>
      <c r="F85" s="136"/>
      <c r="G85" s="135"/>
      <c r="H85" s="135" t="s">
        <v>79</v>
      </c>
      <c r="I85" s="151" t="s">
        <v>80</v>
      </c>
      <c r="J85" s="152">
        <v>289</v>
      </c>
      <c r="K85" s="152">
        <v>140</v>
      </c>
      <c r="L85" s="152">
        <f t="shared" si="1"/>
        <v>-51.557093425605537</v>
      </c>
    </row>
    <row r="86" spans="1:12" ht="30" customHeight="1" x14ac:dyDescent="0.25">
      <c r="A86" s="139"/>
      <c r="B86" s="138"/>
      <c r="C86" s="137"/>
      <c r="D86" s="137"/>
      <c r="E86" s="136"/>
      <c r="F86" s="136"/>
      <c r="G86" s="135"/>
      <c r="H86" s="135" t="s">
        <v>81</v>
      </c>
      <c r="I86" s="151" t="s">
        <v>82</v>
      </c>
      <c r="J86" s="152">
        <v>659.20925599999998</v>
      </c>
      <c r="K86" s="152">
        <v>118.29840206999999</v>
      </c>
      <c r="L86" s="152">
        <f t="shared" si="1"/>
        <v>-82.054499236278929</v>
      </c>
    </row>
    <row r="87" spans="1:12" ht="30" customHeight="1" x14ac:dyDescent="0.25">
      <c r="A87" s="139"/>
      <c r="B87" s="138"/>
      <c r="C87" s="137"/>
      <c r="D87" s="137"/>
      <c r="E87" s="136"/>
      <c r="F87" s="136"/>
      <c r="G87" s="135"/>
      <c r="H87" s="135" t="s">
        <v>83</v>
      </c>
      <c r="I87" s="151" t="s">
        <v>84</v>
      </c>
      <c r="J87" s="152">
        <v>53.450395</v>
      </c>
      <c r="K87" s="152">
        <v>91.236761529999995</v>
      </c>
      <c r="L87" s="152">
        <f t="shared" si="1"/>
        <v>70.694269948800198</v>
      </c>
    </row>
    <row r="88" spans="1:12" ht="15" customHeight="1" x14ac:dyDescent="0.25">
      <c r="A88" s="139"/>
      <c r="B88" s="138"/>
      <c r="C88" s="137"/>
      <c r="D88" s="137"/>
      <c r="E88" s="136"/>
      <c r="F88" s="136"/>
      <c r="G88" s="135"/>
      <c r="H88" s="135" t="s">
        <v>85</v>
      </c>
      <c r="I88" s="151" t="s">
        <v>86</v>
      </c>
      <c r="J88" s="152">
        <v>0</v>
      </c>
      <c r="K88" s="152">
        <v>531</v>
      </c>
      <c r="L88" s="152" t="str">
        <f t="shared" si="1"/>
        <v>n.a.</v>
      </c>
    </row>
    <row r="89" spans="1:12" ht="30" customHeight="1" x14ac:dyDescent="0.25">
      <c r="A89" s="139"/>
      <c r="B89" s="138"/>
      <c r="C89" s="137"/>
      <c r="D89" s="137"/>
      <c r="E89" s="136"/>
      <c r="F89" s="136"/>
      <c r="G89" s="135"/>
      <c r="H89" s="135" t="s">
        <v>87</v>
      </c>
      <c r="I89" s="151" t="s">
        <v>88</v>
      </c>
      <c r="J89" s="152">
        <v>0</v>
      </c>
      <c r="K89" s="152">
        <v>38.999999530000004</v>
      </c>
      <c r="L89" s="152" t="str">
        <f t="shared" si="1"/>
        <v>n.a.</v>
      </c>
    </row>
    <row r="90" spans="1:12" ht="15" customHeight="1" x14ac:dyDescent="0.25">
      <c r="A90" s="139"/>
      <c r="B90" s="138"/>
      <c r="C90" s="137"/>
      <c r="D90" s="137"/>
      <c r="E90" s="136"/>
      <c r="F90" s="136"/>
      <c r="G90" s="135"/>
      <c r="H90" s="135" t="s">
        <v>498</v>
      </c>
      <c r="I90" s="151" t="s">
        <v>315</v>
      </c>
      <c r="J90" s="152">
        <v>312.469269</v>
      </c>
      <c r="K90" s="152">
        <v>658.07173399999999</v>
      </c>
      <c r="L90" s="152" t="str">
        <f t="shared" si="1"/>
        <v>-o-</v>
      </c>
    </row>
    <row r="91" spans="1:12" ht="15" customHeight="1" x14ac:dyDescent="0.25">
      <c r="A91" s="139"/>
      <c r="B91" s="138"/>
      <c r="C91" s="137"/>
      <c r="D91" s="137"/>
      <c r="E91" s="136"/>
      <c r="F91" s="136"/>
      <c r="G91" s="135"/>
      <c r="H91" s="135" t="s">
        <v>497</v>
      </c>
      <c r="I91" s="151" t="s">
        <v>496</v>
      </c>
      <c r="J91" s="152">
        <v>1310.611498</v>
      </c>
      <c r="K91" s="152">
        <v>1410.611498</v>
      </c>
      <c r="L91" s="152">
        <f t="shared" si="1"/>
        <v>7.630026148297997</v>
      </c>
    </row>
    <row r="92" spans="1:12" ht="15" customHeight="1" x14ac:dyDescent="0.25">
      <c r="A92" s="139"/>
      <c r="B92" s="138"/>
      <c r="C92" s="137"/>
      <c r="D92" s="137"/>
      <c r="E92" s="136"/>
      <c r="F92" s="136"/>
      <c r="G92" s="135"/>
      <c r="H92" s="135" t="s">
        <v>495</v>
      </c>
      <c r="I92" s="151" t="s">
        <v>317</v>
      </c>
      <c r="J92" s="152">
        <v>111.9832</v>
      </c>
      <c r="K92" s="152">
        <v>104.9729133</v>
      </c>
      <c r="L92" s="152">
        <f t="shared" si="1"/>
        <v>-6.2601235721072346</v>
      </c>
    </row>
    <row r="93" spans="1:12" ht="15" customHeight="1" x14ac:dyDescent="0.25">
      <c r="A93" s="139"/>
      <c r="B93" s="138"/>
      <c r="C93" s="137"/>
      <c r="D93" s="137"/>
      <c r="E93" s="136"/>
      <c r="F93" s="136"/>
      <c r="G93" s="135"/>
      <c r="H93" s="135" t="s">
        <v>89</v>
      </c>
      <c r="I93" s="151" t="s">
        <v>90</v>
      </c>
      <c r="J93" s="152">
        <v>885.98015499999997</v>
      </c>
      <c r="K93" s="152">
        <v>1710.6407728199999</v>
      </c>
      <c r="L93" s="152">
        <f t="shared" si="1"/>
        <v>93.078903987414947</v>
      </c>
    </row>
    <row r="94" spans="1:12" ht="15" customHeight="1" x14ac:dyDescent="0.25">
      <c r="A94" s="139"/>
      <c r="B94" s="138"/>
      <c r="C94" s="137"/>
      <c r="D94" s="137"/>
      <c r="E94" s="136"/>
      <c r="F94" s="136"/>
      <c r="G94" s="135"/>
      <c r="H94" s="135" t="s">
        <v>91</v>
      </c>
      <c r="I94" s="151" t="s">
        <v>92</v>
      </c>
      <c r="J94" s="152">
        <v>7071.5309619999998</v>
      </c>
      <c r="K94" s="152">
        <v>9784.1284797199969</v>
      </c>
      <c r="L94" s="152">
        <f t="shared" si="1"/>
        <v>38.359409472949665</v>
      </c>
    </row>
    <row r="95" spans="1:12" ht="30" customHeight="1" x14ac:dyDescent="0.25">
      <c r="A95" s="139"/>
      <c r="B95" s="138"/>
      <c r="C95" s="137"/>
      <c r="D95" s="137"/>
      <c r="E95" s="136"/>
      <c r="F95" s="136"/>
      <c r="G95" s="135"/>
      <c r="H95" s="135" t="s">
        <v>93</v>
      </c>
      <c r="I95" s="151" t="s">
        <v>94</v>
      </c>
      <c r="J95" s="152">
        <v>0</v>
      </c>
      <c r="K95" s="152">
        <v>260.18326940999998</v>
      </c>
      <c r="L95" s="152" t="str">
        <f t="shared" si="1"/>
        <v>n.a.</v>
      </c>
    </row>
    <row r="96" spans="1:12" ht="15" customHeight="1" x14ac:dyDescent="0.25">
      <c r="A96" s="139"/>
      <c r="B96" s="138"/>
      <c r="C96" s="137"/>
      <c r="D96" s="137"/>
      <c r="E96" s="136"/>
      <c r="F96" s="136"/>
      <c r="G96" s="149" t="s">
        <v>7</v>
      </c>
      <c r="H96" s="137"/>
      <c r="I96" s="153"/>
      <c r="J96" s="147"/>
      <c r="K96" s="147"/>
      <c r="L96" s="147"/>
    </row>
    <row r="97" spans="1:12" ht="15" customHeight="1" x14ac:dyDescent="0.25">
      <c r="A97" s="139"/>
      <c r="B97" s="138"/>
      <c r="C97" s="137"/>
      <c r="D97" s="137"/>
      <c r="E97" s="136"/>
      <c r="F97" s="136"/>
      <c r="G97" s="135"/>
      <c r="H97" s="135">
        <v>0</v>
      </c>
      <c r="I97" s="151" t="s">
        <v>7</v>
      </c>
      <c r="J97" s="152">
        <v>112181.78208400001</v>
      </c>
      <c r="K97" s="152">
        <v>75573.005142950293</v>
      </c>
      <c r="L97" s="152">
        <f>+IF(J97=0,"n.a.",IF(ABS(((K97/J97)-1)*100)&gt;100,"-o-",(((K97/J97)-1)*100)))</f>
        <v>-32.633442133801736</v>
      </c>
    </row>
    <row r="98" spans="1:12" ht="15" customHeight="1" x14ac:dyDescent="0.25">
      <c r="A98" s="139"/>
      <c r="B98" s="138"/>
      <c r="C98" s="137"/>
      <c r="D98" s="137"/>
      <c r="E98" s="148">
        <v>10</v>
      </c>
      <c r="F98" s="137" t="s">
        <v>95</v>
      </c>
      <c r="G98" s="149"/>
      <c r="H98" s="137"/>
      <c r="I98" s="153"/>
      <c r="J98" s="147"/>
      <c r="K98" s="147"/>
      <c r="L98" s="147"/>
    </row>
    <row r="99" spans="1:12" ht="15" customHeight="1" x14ac:dyDescent="0.25">
      <c r="A99" s="139"/>
      <c r="B99" s="138"/>
      <c r="C99" s="137"/>
      <c r="D99" s="137"/>
      <c r="E99" s="136"/>
      <c r="F99" s="136"/>
      <c r="G99" s="149" t="s">
        <v>16</v>
      </c>
      <c r="H99" s="137"/>
      <c r="I99" s="153"/>
      <c r="J99" s="147"/>
      <c r="K99" s="147"/>
      <c r="L99" s="147"/>
    </row>
    <row r="100" spans="1:12" ht="15" customHeight="1" x14ac:dyDescent="0.25">
      <c r="A100" s="139"/>
      <c r="B100" s="138"/>
      <c r="C100" s="137"/>
      <c r="D100" s="137"/>
      <c r="E100" s="136"/>
      <c r="F100" s="136"/>
      <c r="G100" s="135"/>
      <c r="H100" s="135" t="s">
        <v>96</v>
      </c>
      <c r="I100" s="151" t="s">
        <v>97</v>
      </c>
      <c r="J100" s="152">
        <v>340.243695</v>
      </c>
      <c r="K100" s="152">
        <v>276.63058162999999</v>
      </c>
      <c r="L100" s="152">
        <f>+IF(J100=0,"n.a.",IF(ABS(((K100/J100)-1)*100)&gt;100,"-o-",(((K100/J100)-1)*100)))</f>
        <v>-18.696338625760578</v>
      </c>
    </row>
    <row r="101" spans="1:12" ht="15" customHeight="1" x14ac:dyDescent="0.25">
      <c r="A101" s="139"/>
      <c r="B101" s="138"/>
      <c r="C101" s="137"/>
      <c r="D101" s="137"/>
      <c r="E101" s="136"/>
      <c r="F101" s="136"/>
      <c r="G101" s="149" t="s">
        <v>18</v>
      </c>
      <c r="H101" s="137"/>
      <c r="I101" s="153"/>
      <c r="J101" s="147"/>
      <c r="K101" s="147"/>
      <c r="L101" s="147"/>
    </row>
    <row r="102" spans="1:12" ht="15" customHeight="1" x14ac:dyDescent="0.25">
      <c r="A102" s="139"/>
      <c r="B102" s="138"/>
      <c r="C102" s="137"/>
      <c r="D102" s="137"/>
      <c r="E102" s="136"/>
      <c r="F102" s="136"/>
      <c r="G102" s="135"/>
      <c r="H102" s="135" t="s">
        <v>54</v>
      </c>
      <c r="I102" s="151" t="s">
        <v>318</v>
      </c>
      <c r="J102" s="152">
        <v>90.714366999999996</v>
      </c>
      <c r="K102" s="152">
        <v>95.641220840000003</v>
      </c>
      <c r="L102" s="152">
        <f>+IF(J102=0,"n.a.",IF(ABS(((K102/J102)-1)*100)&gt;100,"-o-",(((K102/J102)-1)*100)))</f>
        <v>5.431172594744571</v>
      </c>
    </row>
    <row r="103" spans="1:12" ht="15" customHeight="1" x14ac:dyDescent="0.25">
      <c r="A103" s="139"/>
      <c r="B103" s="138"/>
      <c r="C103" s="137"/>
      <c r="D103" s="137"/>
      <c r="E103" s="136"/>
      <c r="F103" s="136"/>
      <c r="G103" s="135"/>
      <c r="H103" s="135" t="s">
        <v>21</v>
      </c>
      <c r="I103" s="151" t="s">
        <v>98</v>
      </c>
      <c r="J103" s="152">
        <v>2810.083263</v>
      </c>
      <c r="K103" s="152">
        <v>1643.4820356999994</v>
      </c>
      <c r="L103" s="152">
        <f>+IF(J103=0,"n.a.",IF(ABS(((K103/J103)-1)*100)&gt;100,"-o-",(((K103/J103)-1)*100)))</f>
        <v>-41.514827786795038</v>
      </c>
    </row>
    <row r="104" spans="1:12" ht="15" customHeight="1" x14ac:dyDescent="0.25">
      <c r="A104" s="139"/>
      <c r="B104" s="138"/>
      <c r="C104" s="137"/>
      <c r="D104" s="137"/>
      <c r="E104" s="136"/>
      <c r="F104" s="136"/>
      <c r="G104" s="135"/>
      <c r="H104" s="135" t="s">
        <v>59</v>
      </c>
      <c r="I104" s="151" t="s">
        <v>319</v>
      </c>
      <c r="J104" s="152">
        <v>9188.8339689999993</v>
      </c>
      <c r="K104" s="152">
        <v>7734.4756830800006</v>
      </c>
      <c r="L104" s="152">
        <f>+IF(J104=0,"n.a.",IF(ABS(((K104/J104)-1)*100)&gt;100,"-o-",(((K104/J104)-1)*100)))</f>
        <v>-15.827452001271425</v>
      </c>
    </row>
    <row r="105" spans="1:12" ht="15" customHeight="1" x14ac:dyDescent="0.25">
      <c r="A105" s="139"/>
      <c r="B105" s="138"/>
      <c r="C105" s="137"/>
      <c r="D105" s="137"/>
      <c r="E105" s="136"/>
      <c r="F105" s="136"/>
      <c r="G105" s="149" t="s">
        <v>7</v>
      </c>
      <c r="H105" s="137"/>
      <c r="I105" s="153"/>
      <c r="J105" s="147"/>
      <c r="K105" s="147"/>
      <c r="L105" s="147"/>
    </row>
    <row r="106" spans="1:12" ht="15" customHeight="1" x14ac:dyDescent="0.25">
      <c r="A106" s="139"/>
      <c r="B106" s="138"/>
      <c r="C106" s="137"/>
      <c r="D106" s="137"/>
      <c r="E106" s="136"/>
      <c r="F106" s="136"/>
      <c r="G106" s="135"/>
      <c r="H106" s="135">
        <v>0</v>
      </c>
      <c r="I106" s="151" t="s">
        <v>7</v>
      </c>
      <c r="J106" s="152">
        <v>5254.6802109999999</v>
      </c>
      <c r="K106" s="152">
        <v>4805.5545517199944</v>
      </c>
      <c r="L106" s="152">
        <f>+IF(J106=0,"n.a.",IF(ABS(((K106/J106)-1)*100)&gt;100,"-o-",(((K106/J106)-1)*100)))</f>
        <v>-8.5471549408433702</v>
      </c>
    </row>
    <row r="107" spans="1:12" ht="15" customHeight="1" x14ac:dyDescent="0.25">
      <c r="A107" s="139"/>
      <c r="B107" s="138"/>
      <c r="C107" s="137"/>
      <c r="D107" s="137"/>
      <c r="E107" s="148">
        <v>11</v>
      </c>
      <c r="F107" s="137" t="s">
        <v>99</v>
      </c>
      <c r="G107" s="149"/>
      <c r="H107" s="137"/>
      <c r="I107" s="153"/>
      <c r="J107" s="147"/>
      <c r="K107" s="147"/>
      <c r="L107" s="147"/>
    </row>
    <row r="108" spans="1:12" ht="15" customHeight="1" x14ac:dyDescent="0.25">
      <c r="A108" s="139"/>
      <c r="B108" s="138"/>
      <c r="C108" s="137"/>
      <c r="D108" s="137"/>
      <c r="E108" s="136"/>
      <c r="F108" s="136"/>
      <c r="G108" s="149" t="s">
        <v>16</v>
      </c>
      <c r="H108" s="137"/>
      <c r="I108" s="153"/>
      <c r="J108" s="147"/>
      <c r="K108" s="147"/>
      <c r="L108" s="147"/>
    </row>
    <row r="109" spans="1:12" ht="15" customHeight="1" x14ac:dyDescent="0.25">
      <c r="A109" s="139"/>
      <c r="B109" s="138"/>
      <c r="C109" s="137"/>
      <c r="D109" s="137"/>
      <c r="E109" s="136"/>
      <c r="F109" s="136"/>
      <c r="G109" s="135"/>
      <c r="H109" s="135" t="s">
        <v>101</v>
      </c>
      <c r="I109" s="151" t="s">
        <v>102</v>
      </c>
      <c r="J109" s="152">
        <v>49.448166999999998</v>
      </c>
      <c r="K109" s="152">
        <v>58.536893770000006</v>
      </c>
      <c r="L109" s="152">
        <f t="shared" ref="L109:L120" si="2">+IF(J109=0,"n.a.",IF(ABS(((K109/J109)-1)*100)&gt;100,"-o-",(((K109/J109)-1)*100)))</f>
        <v>18.380310780781841</v>
      </c>
    </row>
    <row r="110" spans="1:12" ht="15" customHeight="1" x14ac:dyDescent="0.25">
      <c r="A110" s="139"/>
      <c r="B110" s="138"/>
      <c r="C110" s="137"/>
      <c r="D110" s="137"/>
      <c r="E110" s="136"/>
      <c r="F110" s="136"/>
      <c r="G110" s="135"/>
      <c r="H110" s="135" t="s">
        <v>103</v>
      </c>
      <c r="I110" s="151" t="s">
        <v>104</v>
      </c>
      <c r="J110" s="152">
        <v>3589.6091959999999</v>
      </c>
      <c r="K110" s="152">
        <v>3231.1952111300002</v>
      </c>
      <c r="L110" s="152">
        <f t="shared" si="2"/>
        <v>-9.9847633906607562</v>
      </c>
    </row>
    <row r="111" spans="1:12" ht="15" customHeight="1" x14ac:dyDescent="0.25">
      <c r="A111" s="139"/>
      <c r="B111" s="138"/>
      <c r="C111" s="137"/>
      <c r="D111" s="137"/>
      <c r="E111" s="136"/>
      <c r="F111" s="136"/>
      <c r="G111" s="135"/>
      <c r="H111" s="135" t="s">
        <v>105</v>
      </c>
      <c r="I111" s="151" t="s">
        <v>106</v>
      </c>
      <c r="J111" s="152">
        <v>2546.3144980000002</v>
      </c>
      <c r="K111" s="152">
        <v>2747.5379785999999</v>
      </c>
      <c r="L111" s="152">
        <f t="shared" si="2"/>
        <v>7.9025383847144637</v>
      </c>
    </row>
    <row r="112" spans="1:12" ht="15" customHeight="1" x14ac:dyDescent="0.25">
      <c r="A112" s="139"/>
      <c r="B112" s="138"/>
      <c r="C112" s="137"/>
      <c r="D112" s="137"/>
      <c r="E112" s="136"/>
      <c r="F112" s="136"/>
      <c r="G112" s="135"/>
      <c r="H112" s="135" t="s">
        <v>494</v>
      </c>
      <c r="I112" s="151" t="s">
        <v>338</v>
      </c>
      <c r="J112" s="152">
        <v>5682.5857219999998</v>
      </c>
      <c r="K112" s="152">
        <v>5330.3502375800026</v>
      </c>
      <c r="L112" s="152">
        <f t="shared" si="2"/>
        <v>-6.1985071876052071</v>
      </c>
    </row>
    <row r="113" spans="1:12" ht="15" customHeight="1" x14ac:dyDescent="0.25">
      <c r="A113" s="139"/>
      <c r="B113" s="138"/>
      <c r="C113" s="137"/>
      <c r="D113" s="137"/>
      <c r="E113" s="136"/>
      <c r="F113" s="136"/>
      <c r="G113" s="135"/>
      <c r="H113" s="135" t="s">
        <v>493</v>
      </c>
      <c r="I113" s="151" t="s">
        <v>340</v>
      </c>
      <c r="J113" s="152">
        <v>580.078124</v>
      </c>
      <c r="K113" s="152">
        <v>634.31678814999998</v>
      </c>
      <c r="L113" s="152">
        <f t="shared" si="2"/>
        <v>9.350234374637445</v>
      </c>
    </row>
    <row r="114" spans="1:12" ht="15" customHeight="1" x14ac:dyDescent="0.25">
      <c r="A114" s="139"/>
      <c r="B114" s="138"/>
      <c r="C114" s="137"/>
      <c r="D114" s="137"/>
      <c r="E114" s="136"/>
      <c r="F114" s="136"/>
      <c r="G114" s="135"/>
      <c r="H114" s="135" t="s">
        <v>108</v>
      </c>
      <c r="I114" s="151" t="s">
        <v>109</v>
      </c>
      <c r="J114" s="152">
        <v>71.089669999999998</v>
      </c>
      <c r="K114" s="152">
        <v>59.07166139000001</v>
      </c>
      <c r="L114" s="152">
        <f t="shared" si="2"/>
        <v>-16.905421856649482</v>
      </c>
    </row>
    <row r="115" spans="1:12" ht="15" customHeight="1" x14ac:dyDescent="0.25">
      <c r="A115" s="139"/>
      <c r="B115" s="138"/>
      <c r="C115" s="137"/>
      <c r="D115" s="137"/>
      <c r="E115" s="136"/>
      <c r="F115" s="136"/>
      <c r="G115" s="135"/>
      <c r="H115" s="135" t="s">
        <v>492</v>
      </c>
      <c r="I115" s="151" t="s">
        <v>341</v>
      </c>
      <c r="J115" s="152">
        <v>114.01063600000001</v>
      </c>
      <c r="K115" s="152">
        <v>102.66407638999996</v>
      </c>
      <c r="L115" s="152">
        <f t="shared" si="2"/>
        <v>-9.9521939426774573</v>
      </c>
    </row>
    <row r="116" spans="1:12" ht="15" customHeight="1" x14ac:dyDescent="0.25">
      <c r="A116" s="139"/>
      <c r="B116" s="138"/>
      <c r="C116" s="137"/>
      <c r="D116" s="137"/>
      <c r="E116" s="136"/>
      <c r="F116" s="136"/>
      <c r="G116" s="135"/>
      <c r="H116" s="135" t="s">
        <v>491</v>
      </c>
      <c r="I116" s="151" t="s">
        <v>344</v>
      </c>
      <c r="J116" s="152">
        <v>341.04332900000003</v>
      </c>
      <c r="K116" s="152">
        <v>308.34095751000001</v>
      </c>
      <c r="L116" s="152">
        <f t="shared" si="2"/>
        <v>-9.5889198554005457</v>
      </c>
    </row>
    <row r="117" spans="1:12" ht="15" customHeight="1" x14ac:dyDescent="0.25">
      <c r="A117" s="139"/>
      <c r="B117" s="138"/>
      <c r="C117" s="137"/>
      <c r="D117" s="137"/>
      <c r="E117" s="136"/>
      <c r="F117" s="136"/>
      <c r="G117" s="135"/>
      <c r="H117" s="135" t="s">
        <v>490</v>
      </c>
      <c r="I117" s="151" t="s">
        <v>345</v>
      </c>
      <c r="J117" s="152">
        <v>3517.9384439999999</v>
      </c>
      <c r="K117" s="152">
        <v>3222.0936580599996</v>
      </c>
      <c r="L117" s="152">
        <f t="shared" si="2"/>
        <v>-8.409606667353053</v>
      </c>
    </row>
    <row r="118" spans="1:12" ht="15" customHeight="1" x14ac:dyDescent="0.25">
      <c r="A118" s="139"/>
      <c r="B118" s="138"/>
      <c r="C118" s="137"/>
      <c r="D118" s="137"/>
      <c r="E118" s="136"/>
      <c r="F118" s="136"/>
      <c r="G118" s="135"/>
      <c r="H118" s="135" t="s">
        <v>111</v>
      </c>
      <c r="I118" s="151" t="s">
        <v>112</v>
      </c>
      <c r="J118" s="152">
        <v>182.72028</v>
      </c>
      <c r="K118" s="152">
        <v>170.16411490000002</v>
      </c>
      <c r="L118" s="152">
        <f t="shared" si="2"/>
        <v>-6.871796113709971</v>
      </c>
    </row>
    <row r="119" spans="1:12" ht="15" customHeight="1" x14ac:dyDescent="0.25">
      <c r="A119" s="139"/>
      <c r="B119" s="138"/>
      <c r="C119" s="137"/>
      <c r="D119" s="137"/>
      <c r="E119" s="136"/>
      <c r="F119" s="136"/>
      <c r="G119" s="135"/>
      <c r="H119" s="135" t="s">
        <v>489</v>
      </c>
      <c r="I119" s="151" t="s">
        <v>346</v>
      </c>
      <c r="J119" s="152">
        <v>39.527394999999999</v>
      </c>
      <c r="K119" s="152">
        <v>180.74928759000002</v>
      </c>
      <c r="L119" s="152" t="str">
        <f t="shared" si="2"/>
        <v>-o-</v>
      </c>
    </row>
    <row r="120" spans="1:12" ht="15" customHeight="1" x14ac:dyDescent="0.25">
      <c r="A120" s="139"/>
      <c r="B120" s="138"/>
      <c r="C120" s="137"/>
      <c r="D120" s="137"/>
      <c r="E120" s="136"/>
      <c r="F120" s="136"/>
      <c r="G120" s="135"/>
      <c r="H120" s="135" t="s">
        <v>113</v>
      </c>
      <c r="I120" s="151" t="s">
        <v>114</v>
      </c>
      <c r="J120" s="152">
        <v>200.986774</v>
      </c>
      <c r="K120" s="152">
        <v>184.87456716999998</v>
      </c>
      <c r="L120" s="152">
        <f t="shared" si="2"/>
        <v>-8.0165507955264896</v>
      </c>
    </row>
    <row r="121" spans="1:12" ht="15" customHeight="1" x14ac:dyDescent="0.25">
      <c r="A121" s="139"/>
      <c r="B121" s="138"/>
      <c r="C121" s="137"/>
      <c r="D121" s="137"/>
      <c r="E121" s="136"/>
      <c r="F121" s="136"/>
      <c r="G121" s="149" t="s">
        <v>18</v>
      </c>
      <c r="H121" s="137"/>
      <c r="I121" s="153"/>
      <c r="J121" s="147"/>
      <c r="K121" s="147"/>
      <c r="L121" s="147"/>
    </row>
    <row r="122" spans="1:12" ht="15" customHeight="1" x14ac:dyDescent="0.25">
      <c r="A122" s="139"/>
      <c r="B122" s="138"/>
      <c r="C122" s="137"/>
      <c r="D122" s="137"/>
      <c r="E122" s="136"/>
      <c r="F122" s="136"/>
      <c r="G122" s="135"/>
      <c r="H122" s="135" t="s">
        <v>115</v>
      </c>
      <c r="I122" s="151" t="s">
        <v>116</v>
      </c>
      <c r="J122" s="152">
        <v>611.97012500000005</v>
      </c>
      <c r="K122" s="152">
        <v>518.63438413999995</v>
      </c>
      <c r="L122" s="152">
        <f t="shared" ref="L122:L127" si="3">+IF(J122=0,"n.a.",IF(ABS(((K122/J122)-1)*100)&gt;100,"-o-",(((K122/J122)-1)*100)))</f>
        <v>-15.251682565386682</v>
      </c>
    </row>
    <row r="123" spans="1:12" ht="15" customHeight="1" x14ac:dyDescent="0.25">
      <c r="A123" s="139"/>
      <c r="B123" s="138"/>
      <c r="C123" s="137"/>
      <c r="D123" s="137"/>
      <c r="E123" s="136"/>
      <c r="F123" s="136"/>
      <c r="G123" s="135"/>
      <c r="H123" s="135" t="s">
        <v>23</v>
      </c>
      <c r="I123" s="151" t="s">
        <v>328</v>
      </c>
      <c r="J123" s="152">
        <v>9.5478769999999997</v>
      </c>
      <c r="K123" s="152">
        <v>10.984081590000002</v>
      </c>
      <c r="L123" s="152">
        <f t="shared" si="3"/>
        <v>15.04213544016122</v>
      </c>
    </row>
    <row r="124" spans="1:12" ht="15" customHeight="1" x14ac:dyDescent="0.25">
      <c r="A124" s="139"/>
      <c r="B124" s="138"/>
      <c r="C124" s="137"/>
      <c r="D124" s="137"/>
      <c r="E124" s="136"/>
      <c r="F124" s="136"/>
      <c r="G124" s="135"/>
      <c r="H124" s="135" t="s">
        <v>119</v>
      </c>
      <c r="I124" s="151" t="s">
        <v>120</v>
      </c>
      <c r="J124" s="152">
        <v>7292.7415060000003</v>
      </c>
      <c r="K124" s="152">
        <v>6717.9375060500006</v>
      </c>
      <c r="L124" s="152">
        <f t="shared" si="3"/>
        <v>-7.8818644466842507</v>
      </c>
    </row>
    <row r="125" spans="1:12" ht="15" customHeight="1" x14ac:dyDescent="0.25">
      <c r="A125" s="139"/>
      <c r="B125" s="138"/>
      <c r="C125" s="137"/>
      <c r="D125" s="137"/>
      <c r="E125" s="136"/>
      <c r="F125" s="136"/>
      <c r="G125" s="135"/>
      <c r="H125" s="135" t="s">
        <v>27</v>
      </c>
      <c r="I125" s="151" t="s">
        <v>122</v>
      </c>
      <c r="J125" s="152">
        <v>371.91865000000001</v>
      </c>
      <c r="K125" s="152">
        <v>329.61844175000004</v>
      </c>
      <c r="L125" s="152">
        <f t="shared" si="3"/>
        <v>-11.373510914281916</v>
      </c>
    </row>
    <row r="126" spans="1:12" ht="15" customHeight="1" x14ac:dyDescent="0.25">
      <c r="A126" s="139"/>
      <c r="B126" s="138"/>
      <c r="C126" s="137"/>
      <c r="D126" s="137"/>
      <c r="E126" s="136"/>
      <c r="F126" s="136"/>
      <c r="G126" s="135"/>
      <c r="H126" s="135" t="s">
        <v>123</v>
      </c>
      <c r="I126" s="151" t="s">
        <v>124</v>
      </c>
      <c r="J126" s="152">
        <v>698.42252499999995</v>
      </c>
      <c r="K126" s="152">
        <v>871.63623102999986</v>
      </c>
      <c r="L126" s="152">
        <f t="shared" si="3"/>
        <v>24.800704420293428</v>
      </c>
    </row>
    <row r="127" spans="1:12" ht="15" customHeight="1" x14ac:dyDescent="0.25">
      <c r="A127" s="139"/>
      <c r="B127" s="138"/>
      <c r="C127" s="137"/>
      <c r="D127" s="137"/>
      <c r="E127" s="136"/>
      <c r="F127" s="136"/>
      <c r="G127" s="135"/>
      <c r="H127" s="135" t="s">
        <v>31</v>
      </c>
      <c r="I127" s="151" t="s">
        <v>488</v>
      </c>
      <c r="J127" s="152">
        <v>0</v>
      </c>
      <c r="K127" s="152">
        <v>2489.8517900499996</v>
      </c>
      <c r="L127" s="152" t="str">
        <f t="shared" si="3"/>
        <v>n.a.</v>
      </c>
    </row>
    <row r="128" spans="1:12" ht="15" customHeight="1" x14ac:dyDescent="0.25">
      <c r="A128" s="139"/>
      <c r="B128" s="138"/>
      <c r="C128" s="137"/>
      <c r="D128" s="137"/>
      <c r="E128" s="148">
        <v>12</v>
      </c>
      <c r="F128" s="137" t="s">
        <v>125</v>
      </c>
      <c r="G128" s="149"/>
      <c r="H128" s="137"/>
      <c r="I128" s="153"/>
      <c r="J128" s="147"/>
      <c r="K128" s="147"/>
      <c r="L128" s="147"/>
    </row>
    <row r="129" spans="1:12" ht="15" customHeight="1" x14ac:dyDescent="0.25">
      <c r="A129" s="139"/>
      <c r="B129" s="138"/>
      <c r="C129" s="137"/>
      <c r="D129" s="137"/>
      <c r="E129" s="136"/>
      <c r="F129" s="136"/>
      <c r="G129" s="149" t="s">
        <v>16</v>
      </c>
      <c r="H129" s="137"/>
      <c r="I129" s="153"/>
      <c r="J129" s="147"/>
      <c r="K129" s="147"/>
      <c r="L129" s="147"/>
    </row>
    <row r="130" spans="1:12" ht="15" customHeight="1" x14ac:dyDescent="0.25">
      <c r="A130" s="139"/>
      <c r="B130" s="138"/>
      <c r="C130" s="137"/>
      <c r="D130" s="137"/>
      <c r="E130" s="136"/>
      <c r="F130" s="136"/>
      <c r="G130" s="135"/>
      <c r="H130" s="135" t="s">
        <v>127</v>
      </c>
      <c r="I130" s="151" t="s">
        <v>128</v>
      </c>
      <c r="J130" s="152">
        <v>1188.0904439999999</v>
      </c>
      <c r="K130" s="152">
        <v>1123.2397137099999</v>
      </c>
      <c r="L130" s="152">
        <f t="shared" ref="L130:L139" si="4">+IF(J130=0,"n.a.",IF(ABS(((K130/J130)-1)*100)&gt;100,"-o-",(((K130/J130)-1)*100)))</f>
        <v>-5.4584001258072607</v>
      </c>
    </row>
    <row r="131" spans="1:12" ht="15" customHeight="1" x14ac:dyDescent="0.25">
      <c r="A131" s="139"/>
      <c r="B131" s="138"/>
      <c r="C131" s="137"/>
      <c r="D131" s="137"/>
      <c r="E131" s="136"/>
      <c r="F131" s="136"/>
      <c r="G131" s="135"/>
      <c r="H131" s="135" t="s">
        <v>129</v>
      </c>
      <c r="I131" s="151" t="s">
        <v>130</v>
      </c>
      <c r="J131" s="152">
        <v>1537.4075800000001</v>
      </c>
      <c r="K131" s="152">
        <v>1072.6619808500002</v>
      </c>
      <c r="L131" s="152">
        <f t="shared" si="4"/>
        <v>-30.229173135077158</v>
      </c>
    </row>
    <row r="132" spans="1:12" ht="15" customHeight="1" x14ac:dyDescent="0.25">
      <c r="A132" s="139"/>
      <c r="B132" s="138"/>
      <c r="C132" s="137"/>
      <c r="D132" s="137"/>
      <c r="E132" s="136"/>
      <c r="F132" s="136"/>
      <c r="G132" s="135"/>
      <c r="H132" s="135" t="s">
        <v>131</v>
      </c>
      <c r="I132" s="151" t="s">
        <v>132</v>
      </c>
      <c r="J132" s="152">
        <v>1034.401421</v>
      </c>
      <c r="K132" s="152">
        <v>971.57214076000002</v>
      </c>
      <c r="L132" s="152">
        <f t="shared" si="4"/>
        <v>-6.0739746644257515</v>
      </c>
    </row>
    <row r="133" spans="1:12" ht="15" customHeight="1" x14ac:dyDescent="0.25">
      <c r="A133" s="139"/>
      <c r="B133" s="138"/>
      <c r="C133" s="137"/>
      <c r="D133" s="137"/>
      <c r="E133" s="136"/>
      <c r="F133" s="136"/>
      <c r="G133" s="135"/>
      <c r="H133" s="135" t="s">
        <v>133</v>
      </c>
      <c r="I133" s="151" t="s">
        <v>134</v>
      </c>
      <c r="J133" s="152">
        <v>455.99861600000003</v>
      </c>
      <c r="K133" s="152">
        <v>422.66712276999999</v>
      </c>
      <c r="L133" s="152">
        <f t="shared" si="4"/>
        <v>-7.3095601741914091</v>
      </c>
    </row>
    <row r="134" spans="1:12" ht="15" customHeight="1" x14ac:dyDescent="0.25">
      <c r="A134" s="139"/>
      <c r="B134" s="138"/>
      <c r="C134" s="137"/>
      <c r="D134" s="137"/>
      <c r="E134" s="136"/>
      <c r="F134" s="136"/>
      <c r="G134" s="135"/>
      <c r="H134" s="135" t="s">
        <v>135</v>
      </c>
      <c r="I134" s="151" t="s">
        <v>136</v>
      </c>
      <c r="J134" s="152">
        <v>679.83224700000005</v>
      </c>
      <c r="K134" s="152">
        <v>636.86363844000016</v>
      </c>
      <c r="L134" s="152">
        <f t="shared" si="4"/>
        <v>-6.3204722561505555</v>
      </c>
    </row>
    <row r="135" spans="1:12" ht="15" customHeight="1" x14ac:dyDescent="0.25">
      <c r="A135" s="139"/>
      <c r="B135" s="138"/>
      <c r="C135" s="137"/>
      <c r="D135" s="137"/>
      <c r="E135" s="136"/>
      <c r="F135" s="136"/>
      <c r="G135" s="135"/>
      <c r="H135" s="135" t="s">
        <v>137</v>
      </c>
      <c r="I135" s="151" t="s">
        <v>138</v>
      </c>
      <c r="J135" s="152">
        <v>1069.523218</v>
      </c>
      <c r="K135" s="152">
        <v>946.40984977999994</v>
      </c>
      <c r="L135" s="152">
        <f t="shared" si="4"/>
        <v>-11.511051480511203</v>
      </c>
    </row>
    <row r="136" spans="1:12" ht="15" customHeight="1" x14ac:dyDescent="0.25">
      <c r="A136" s="139"/>
      <c r="B136" s="138"/>
      <c r="C136" s="137"/>
      <c r="D136" s="137"/>
      <c r="E136" s="136"/>
      <c r="F136" s="136"/>
      <c r="G136" s="135"/>
      <c r="H136" s="135" t="s">
        <v>139</v>
      </c>
      <c r="I136" s="151" t="s">
        <v>140</v>
      </c>
      <c r="J136" s="152">
        <v>1393.8316709999999</v>
      </c>
      <c r="K136" s="152">
        <v>1044.2316381999999</v>
      </c>
      <c r="L136" s="152">
        <f t="shared" si="4"/>
        <v>-25.08194067287771</v>
      </c>
    </row>
    <row r="137" spans="1:12" ht="15" customHeight="1" x14ac:dyDescent="0.25">
      <c r="A137" s="139"/>
      <c r="B137" s="138"/>
      <c r="C137" s="137"/>
      <c r="D137" s="137"/>
      <c r="E137" s="136"/>
      <c r="F137" s="136"/>
      <c r="G137" s="135"/>
      <c r="H137" s="135" t="s">
        <v>141</v>
      </c>
      <c r="I137" s="151" t="s">
        <v>142</v>
      </c>
      <c r="J137" s="152">
        <v>202.63440299999999</v>
      </c>
      <c r="K137" s="152">
        <v>54.84133594</v>
      </c>
      <c r="L137" s="152">
        <f t="shared" si="4"/>
        <v>-72.935821791327314</v>
      </c>
    </row>
    <row r="138" spans="1:12" ht="30" customHeight="1" x14ac:dyDescent="0.25">
      <c r="A138" s="139"/>
      <c r="B138" s="138"/>
      <c r="C138" s="137"/>
      <c r="D138" s="137"/>
      <c r="E138" s="136"/>
      <c r="F138" s="136"/>
      <c r="G138" s="135"/>
      <c r="H138" s="135" t="s">
        <v>143</v>
      </c>
      <c r="I138" s="151" t="s">
        <v>144</v>
      </c>
      <c r="J138" s="152">
        <v>713.40445699999998</v>
      </c>
      <c r="K138" s="152">
        <v>671.67252888000007</v>
      </c>
      <c r="L138" s="152">
        <f t="shared" si="4"/>
        <v>-5.8496870478620959</v>
      </c>
    </row>
    <row r="139" spans="1:12" ht="15" customHeight="1" x14ac:dyDescent="0.25">
      <c r="A139" s="139"/>
      <c r="B139" s="138"/>
      <c r="C139" s="137"/>
      <c r="D139" s="137"/>
      <c r="E139" s="136"/>
      <c r="F139" s="136"/>
      <c r="G139" s="135"/>
      <c r="H139" s="135" t="s">
        <v>145</v>
      </c>
      <c r="I139" s="151" t="s">
        <v>146</v>
      </c>
      <c r="J139" s="152">
        <v>2462.547697</v>
      </c>
      <c r="K139" s="152">
        <v>2257.6688766100001</v>
      </c>
      <c r="L139" s="152">
        <f t="shared" si="4"/>
        <v>-8.3197909481953829</v>
      </c>
    </row>
    <row r="140" spans="1:12" ht="15" customHeight="1" x14ac:dyDescent="0.25">
      <c r="A140" s="139"/>
      <c r="B140" s="138"/>
      <c r="C140" s="137"/>
      <c r="D140" s="137"/>
      <c r="E140" s="136"/>
      <c r="F140" s="136"/>
      <c r="G140" s="149" t="s">
        <v>18</v>
      </c>
      <c r="H140" s="137"/>
      <c r="I140" s="153"/>
      <c r="J140" s="147"/>
      <c r="K140" s="147"/>
      <c r="L140" s="147"/>
    </row>
    <row r="141" spans="1:12" ht="15" customHeight="1" x14ac:dyDescent="0.25">
      <c r="A141" s="139"/>
      <c r="B141" s="138"/>
      <c r="C141" s="137"/>
      <c r="D141" s="137"/>
      <c r="E141" s="136"/>
      <c r="F141" s="136"/>
      <c r="G141" s="135"/>
      <c r="H141" s="135" t="s">
        <v>59</v>
      </c>
      <c r="I141" s="151" t="s">
        <v>147</v>
      </c>
      <c r="J141" s="152">
        <v>65.565453000000005</v>
      </c>
      <c r="K141" s="152">
        <v>60.299552359999993</v>
      </c>
      <c r="L141" s="152">
        <f t="shared" ref="L141:L153" si="5">+IF(J141=0,"n.a.",IF(ABS(((K141/J141)-1)*100)&gt;100,"-o-",(((K141/J141)-1)*100)))</f>
        <v>-8.031517207697803</v>
      </c>
    </row>
    <row r="142" spans="1:12" ht="15" customHeight="1" x14ac:dyDescent="0.25">
      <c r="A142" s="139"/>
      <c r="B142" s="138"/>
      <c r="C142" s="137"/>
      <c r="D142" s="137"/>
      <c r="E142" s="136"/>
      <c r="F142" s="136"/>
      <c r="G142" s="135"/>
      <c r="H142" s="135" t="s">
        <v>38</v>
      </c>
      <c r="I142" s="151" t="s">
        <v>148</v>
      </c>
      <c r="J142" s="152">
        <v>85.670700999999994</v>
      </c>
      <c r="K142" s="152">
        <v>74.938791040000027</v>
      </c>
      <c r="L142" s="152">
        <f t="shared" si="5"/>
        <v>-12.526931418478727</v>
      </c>
    </row>
    <row r="143" spans="1:12" ht="30" customHeight="1" x14ac:dyDescent="0.25">
      <c r="A143" s="139"/>
      <c r="B143" s="138"/>
      <c r="C143" s="137"/>
      <c r="D143" s="137"/>
      <c r="E143" s="136"/>
      <c r="F143" s="136"/>
      <c r="G143" s="135"/>
      <c r="H143" s="135" t="s">
        <v>27</v>
      </c>
      <c r="I143" s="151" t="s">
        <v>149</v>
      </c>
      <c r="J143" s="152">
        <v>332.80198799999999</v>
      </c>
      <c r="K143" s="152">
        <v>279.02127185000001</v>
      </c>
      <c r="L143" s="152">
        <f t="shared" si="5"/>
        <v>-16.159974425994108</v>
      </c>
    </row>
    <row r="144" spans="1:12" ht="30" customHeight="1" x14ac:dyDescent="0.25">
      <c r="A144" s="139"/>
      <c r="B144" s="138"/>
      <c r="C144" s="137"/>
      <c r="D144" s="137"/>
      <c r="E144" s="136"/>
      <c r="F144" s="136"/>
      <c r="G144" s="135"/>
      <c r="H144" s="135" t="s">
        <v>123</v>
      </c>
      <c r="I144" s="151" t="s">
        <v>150</v>
      </c>
      <c r="J144" s="152">
        <v>2027.5507689999999</v>
      </c>
      <c r="K144" s="152">
        <v>2431.4105564499996</v>
      </c>
      <c r="L144" s="152">
        <f t="shared" si="5"/>
        <v>19.918602958050013</v>
      </c>
    </row>
    <row r="145" spans="1:12" ht="15" customHeight="1" x14ac:dyDescent="0.25">
      <c r="A145" s="139"/>
      <c r="B145" s="138"/>
      <c r="C145" s="137"/>
      <c r="D145" s="137"/>
      <c r="E145" s="136"/>
      <c r="F145" s="136"/>
      <c r="G145" s="135"/>
      <c r="H145" s="135" t="s">
        <v>29</v>
      </c>
      <c r="I145" s="151" t="s">
        <v>151</v>
      </c>
      <c r="J145" s="152">
        <v>124.472104</v>
      </c>
      <c r="K145" s="152">
        <v>114.69641973000003</v>
      </c>
      <c r="L145" s="152">
        <f t="shared" si="5"/>
        <v>-7.8537149737582741</v>
      </c>
    </row>
    <row r="146" spans="1:12" ht="30" customHeight="1" x14ac:dyDescent="0.25">
      <c r="A146" s="139"/>
      <c r="B146" s="138"/>
      <c r="C146" s="137"/>
      <c r="D146" s="137"/>
      <c r="E146" s="136"/>
      <c r="F146" s="136"/>
      <c r="G146" s="135"/>
      <c r="H146" s="135" t="s">
        <v>33</v>
      </c>
      <c r="I146" s="151" t="s">
        <v>152</v>
      </c>
      <c r="J146" s="152">
        <v>857.06880000000001</v>
      </c>
      <c r="K146" s="152">
        <v>809.34007067000016</v>
      </c>
      <c r="L146" s="152">
        <f t="shared" si="5"/>
        <v>-5.5688329023294125</v>
      </c>
    </row>
    <row r="147" spans="1:12" ht="15" customHeight="1" x14ac:dyDescent="0.25">
      <c r="A147" s="139"/>
      <c r="B147" s="138"/>
      <c r="C147" s="137"/>
      <c r="D147" s="137"/>
      <c r="E147" s="136"/>
      <c r="F147" s="136"/>
      <c r="G147" s="135"/>
      <c r="H147" s="135" t="s">
        <v>35</v>
      </c>
      <c r="I147" s="151" t="s">
        <v>153</v>
      </c>
      <c r="J147" s="152">
        <v>21.98715</v>
      </c>
      <c r="K147" s="152">
        <v>19.793755319999995</v>
      </c>
      <c r="L147" s="152">
        <f t="shared" si="5"/>
        <v>-9.975802593787753</v>
      </c>
    </row>
    <row r="148" spans="1:12" ht="30" customHeight="1" x14ac:dyDescent="0.25">
      <c r="A148" s="139"/>
      <c r="B148" s="138"/>
      <c r="C148" s="137"/>
      <c r="D148" s="137"/>
      <c r="E148" s="136"/>
      <c r="F148" s="136"/>
      <c r="G148" s="135"/>
      <c r="H148" s="135" t="s">
        <v>154</v>
      </c>
      <c r="I148" s="151" t="s">
        <v>155</v>
      </c>
      <c r="J148" s="152">
        <v>2022.008613</v>
      </c>
      <c r="K148" s="152">
        <v>3541.4712804000005</v>
      </c>
      <c r="L148" s="152">
        <f t="shared" si="5"/>
        <v>75.146201535987259</v>
      </c>
    </row>
    <row r="149" spans="1:12" ht="30" customHeight="1" x14ac:dyDescent="0.25">
      <c r="A149" s="139"/>
      <c r="B149" s="138"/>
      <c r="C149" s="137"/>
      <c r="D149" s="137"/>
      <c r="E149" s="136"/>
      <c r="F149" s="136"/>
      <c r="G149" s="135"/>
      <c r="H149" s="135" t="s">
        <v>156</v>
      </c>
      <c r="I149" s="151" t="s">
        <v>157</v>
      </c>
      <c r="J149" s="152">
        <v>1122.571422</v>
      </c>
      <c r="K149" s="152">
        <v>1456.2025966199997</v>
      </c>
      <c r="L149" s="152">
        <f t="shared" si="5"/>
        <v>29.720262611495517</v>
      </c>
    </row>
    <row r="150" spans="1:12" ht="15" customHeight="1" x14ac:dyDescent="0.25">
      <c r="A150" s="139"/>
      <c r="B150" s="138"/>
      <c r="C150" s="137"/>
      <c r="D150" s="137"/>
      <c r="E150" s="136"/>
      <c r="F150" s="136"/>
      <c r="G150" s="135"/>
      <c r="H150" s="135" t="s">
        <v>158</v>
      </c>
      <c r="I150" s="151" t="s">
        <v>159</v>
      </c>
      <c r="J150" s="152">
        <v>41.827350000000003</v>
      </c>
      <c r="K150" s="152">
        <v>38.578904800000004</v>
      </c>
      <c r="L150" s="152">
        <f t="shared" si="5"/>
        <v>-7.7663184495312283</v>
      </c>
    </row>
    <row r="151" spans="1:12" ht="15" customHeight="1" x14ac:dyDescent="0.25">
      <c r="A151" s="139"/>
      <c r="B151" s="138"/>
      <c r="C151" s="137"/>
      <c r="D151" s="137"/>
      <c r="E151" s="136"/>
      <c r="F151" s="136"/>
      <c r="G151" s="135"/>
      <c r="H151" s="135" t="s">
        <v>487</v>
      </c>
      <c r="I151" s="151" t="s">
        <v>350</v>
      </c>
      <c r="J151" s="152">
        <v>86952.828064999994</v>
      </c>
      <c r="K151" s="152">
        <v>77743.953750940011</v>
      </c>
      <c r="L151" s="152">
        <f t="shared" si="5"/>
        <v>-10.590655323109278</v>
      </c>
    </row>
    <row r="152" spans="1:12" ht="15" customHeight="1" x14ac:dyDescent="0.25">
      <c r="A152" s="139"/>
      <c r="B152" s="138"/>
      <c r="C152" s="137"/>
      <c r="D152" s="137"/>
      <c r="E152" s="136"/>
      <c r="F152" s="136"/>
      <c r="G152" s="135"/>
      <c r="H152" s="135" t="s">
        <v>160</v>
      </c>
      <c r="I152" s="151" t="s">
        <v>161</v>
      </c>
      <c r="J152" s="152">
        <v>45.329419999999999</v>
      </c>
      <c r="K152" s="152">
        <v>34.902207629999992</v>
      </c>
      <c r="L152" s="152">
        <f t="shared" si="5"/>
        <v>-23.003189473856068</v>
      </c>
    </row>
    <row r="153" spans="1:12" ht="30" customHeight="1" x14ac:dyDescent="0.25">
      <c r="A153" s="139"/>
      <c r="B153" s="138"/>
      <c r="C153" s="137"/>
      <c r="D153" s="137"/>
      <c r="E153" s="136"/>
      <c r="F153" s="136"/>
      <c r="G153" s="135"/>
      <c r="H153" s="135" t="s">
        <v>162</v>
      </c>
      <c r="I153" s="151" t="s">
        <v>163</v>
      </c>
      <c r="J153" s="152">
        <v>801.01899400000002</v>
      </c>
      <c r="K153" s="152">
        <v>663.50049292000028</v>
      </c>
      <c r="L153" s="152">
        <f t="shared" si="5"/>
        <v>-17.167945093696456</v>
      </c>
    </row>
    <row r="154" spans="1:12" ht="15" customHeight="1" x14ac:dyDescent="0.25">
      <c r="A154" s="139"/>
      <c r="B154" s="138"/>
      <c r="C154" s="137"/>
      <c r="D154" s="137"/>
      <c r="E154" s="136"/>
      <c r="F154" s="136"/>
      <c r="G154" s="149" t="s">
        <v>7</v>
      </c>
      <c r="H154" s="137"/>
      <c r="I154" s="153"/>
      <c r="J154" s="147"/>
      <c r="K154" s="147"/>
      <c r="L154" s="147"/>
    </row>
    <row r="155" spans="1:12" ht="15" customHeight="1" x14ac:dyDescent="0.25">
      <c r="A155" s="139"/>
      <c r="B155" s="138"/>
      <c r="C155" s="137"/>
      <c r="D155" s="137"/>
      <c r="E155" s="136"/>
      <c r="F155" s="136"/>
      <c r="G155" s="135"/>
      <c r="H155" s="135">
        <v>0</v>
      </c>
      <c r="I155" s="151" t="s">
        <v>7</v>
      </c>
      <c r="J155" s="152">
        <v>14005.709508</v>
      </c>
      <c r="K155" s="152">
        <v>10571.899521089996</v>
      </c>
      <c r="L155" s="152">
        <f>+IF(J155=0,"n.a.",IF(ABS(((K155/J155)-1)*100)&gt;100,"-o-",(((K155/J155)-1)*100)))</f>
        <v>-24.517215532341485</v>
      </c>
    </row>
    <row r="156" spans="1:12" ht="15" customHeight="1" x14ac:dyDescent="0.25">
      <c r="A156" s="139"/>
      <c r="B156" s="138"/>
      <c r="C156" s="137"/>
      <c r="D156" s="137"/>
      <c r="E156" s="148">
        <v>13</v>
      </c>
      <c r="F156" s="137" t="s">
        <v>274</v>
      </c>
      <c r="G156" s="149"/>
      <c r="H156" s="137"/>
      <c r="I156" s="153"/>
      <c r="J156" s="147"/>
      <c r="K156" s="147"/>
      <c r="L156" s="147"/>
    </row>
    <row r="157" spans="1:12" ht="15" customHeight="1" x14ac:dyDescent="0.25">
      <c r="A157" s="139"/>
      <c r="B157" s="138"/>
      <c r="C157" s="137"/>
      <c r="D157" s="137"/>
      <c r="E157" s="136"/>
      <c r="F157" s="136"/>
      <c r="G157" s="149" t="s">
        <v>7</v>
      </c>
      <c r="H157" s="137"/>
      <c r="I157" s="153"/>
      <c r="J157" s="147"/>
      <c r="K157" s="147"/>
      <c r="L157" s="147"/>
    </row>
    <row r="158" spans="1:12" ht="15" customHeight="1" x14ac:dyDescent="0.25">
      <c r="A158" s="139"/>
      <c r="B158" s="138"/>
      <c r="C158" s="137"/>
      <c r="D158" s="137"/>
      <c r="E158" s="136"/>
      <c r="F158" s="136"/>
      <c r="G158" s="135"/>
      <c r="H158" s="135">
        <v>0</v>
      </c>
      <c r="I158" s="151" t="s">
        <v>7</v>
      </c>
      <c r="J158" s="152">
        <v>27025.522575999999</v>
      </c>
      <c r="K158" s="152">
        <v>29524.581813219917</v>
      </c>
      <c r="L158" s="152">
        <f>+IF(J158=0,"n.a.",IF(ABS(((K158/J158)-1)*100)&gt;100,"-o-",(((K158/J158)-1)*100)))</f>
        <v>9.2470339109712807</v>
      </c>
    </row>
    <row r="159" spans="1:12" ht="15" customHeight="1" x14ac:dyDescent="0.25">
      <c r="A159" s="139"/>
      <c r="B159" s="138"/>
      <c r="C159" s="137"/>
      <c r="D159" s="137"/>
      <c r="E159" s="148">
        <v>14</v>
      </c>
      <c r="F159" s="137" t="s">
        <v>164</v>
      </c>
      <c r="G159" s="149"/>
      <c r="H159" s="137"/>
      <c r="I159" s="153"/>
      <c r="J159" s="147"/>
      <c r="K159" s="147"/>
      <c r="L159" s="147"/>
    </row>
    <row r="160" spans="1:12" ht="15" customHeight="1" x14ac:dyDescent="0.25">
      <c r="A160" s="139"/>
      <c r="B160" s="138"/>
      <c r="C160" s="137"/>
      <c r="D160" s="137"/>
      <c r="E160" s="136"/>
      <c r="F160" s="136"/>
      <c r="G160" s="149" t="s">
        <v>18</v>
      </c>
      <c r="H160" s="137"/>
      <c r="I160" s="153"/>
      <c r="J160" s="147"/>
      <c r="K160" s="147"/>
      <c r="L160" s="147"/>
    </row>
    <row r="161" spans="1:12" ht="15" customHeight="1" x14ac:dyDescent="0.25">
      <c r="A161" s="139"/>
      <c r="B161" s="138"/>
      <c r="C161" s="137"/>
      <c r="D161" s="137"/>
      <c r="E161" s="136"/>
      <c r="F161" s="136"/>
      <c r="G161" s="135"/>
      <c r="H161" s="135" t="s">
        <v>54</v>
      </c>
      <c r="I161" s="151" t="s">
        <v>165</v>
      </c>
      <c r="J161" s="152">
        <v>21.424662999999999</v>
      </c>
      <c r="K161" s="152">
        <v>19.466976419999995</v>
      </c>
      <c r="L161" s="152">
        <f>+IF(J161=0,"n.a.",IF(ABS(((K161/J161)-1)*100)&gt;100,"-o-",(((K161/J161)-1)*100)))</f>
        <v>-9.1375373325592317</v>
      </c>
    </row>
    <row r="162" spans="1:12" ht="15" customHeight="1" x14ac:dyDescent="0.25">
      <c r="A162" s="139"/>
      <c r="B162" s="138"/>
      <c r="C162" s="137"/>
      <c r="D162" s="137"/>
      <c r="E162" s="136"/>
      <c r="F162" s="136"/>
      <c r="G162" s="149" t="s">
        <v>7</v>
      </c>
      <c r="H162" s="137"/>
      <c r="I162" s="153"/>
      <c r="J162" s="147"/>
      <c r="K162" s="147"/>
      <c r="L162" s="147"/>
    </row>
    <row r="163" spans="1:12" ht="15" customHeight="1" x14ac:dyDescent="0.25">
      <c r="A163" s="139"/>
      <c r="B163" s="138"/>
      <c r="C163" s="137"/>
      <c r="D163" s="137"/>
      <c r="E163" s="136"/>
      <c r="F163" s="136"/>
      <c r="G163" s="135"/>
      <c r="H163" s="135">
        <v>0</v>
      </c>
      <c r="I163" s="151" t="s">
        <v>7</v>
      </c>
      <c r="J163" s="152">
        <v>4860.6347509999996</v>
      </c>
      <c r="K163" s="152">
        <v>4301.0284587500009</v>
      </c>
      <c r="L163" s="152">
        <f>+IF(J163=0,"n.a.",IF(ABS(((K163/J163)-1)*100)&gt;100,"-o-",(((K163/J163)-1)*100)))</f>
        <v>-11.513029077835323</v>
      </c>
    </row>
    <row r="164" spans="1:12" ht="15" customHeight="1" x14ac:dyDescent="0.25">
      <c r="A164" s="139"/>
      <c r="B164" s="138"/>
      <c r="C164" s="137"/>
      <c r="D164" s="137"/>
      <c r="E164" s="148">
        <v>15</v>
      </c>
      <c r="F164" s="137" t="s">
        <v>166</v>
      </c>
      <c r="G164" s="149"/>
      <c r="H164" s="137"/>
      <c r="I164" s="153"/>
      <c r="J164" s="147"/>
      <c r="K164" s="147"/>
      <c r="L164" s="147"/>
    </row>
    <row r="165" spans="1:12" ht="15" customHeight="1" x14ac:dyDescent="0.25">
      <c r="A165" s="139"/>
      <c r="B165" s="138"/>
      <c r="C165" s="137"/>
      <c r="D165" s="137"/>
      <c r="E165" s="136"/>
      <c r="F165" s="136"/>
      <c r="G165" s="149" t="s">
        <v>16</v>
      </c>
      <c r="H165" s="137"/>
      <c r="I165" s="153"/>
      <c r="J165" s="147"/>
      <c r="K165" s="147"/>
      <c r="L165" s="147"/>
    </row>
    <row r="166" spans="1:12" ht="15" customHeight="1" x14ac:dyDescent="0.25">
      <c r="A166" s="139"/>
      <c r="B166" s="138"/>
      <c r="C166" s="137"/>
      <c r="D166" s="137"/>
      <c r="E166" s="136"/>
      <c r="F166" s="136"/>
      <c r="G166" s="135"/>
      <c r="H166" s="135" t="s">
        <v>486</v>
      </c>
      <c r="I166" s="151" t="s">
        <v>370</v>
      </c>
      <c r="J166" s="152">
        <v>8826.3548370000008</v>
      </c>
      <c r="K166" s="152">
        <v>11518.868927580001</v>
      </c>
      <c r="L166" s="152">
        <f>+IF(J166=0,"n.a.",IF(ABS(((K166/J166)-1)*100)&gt;100,"-o-",(((K166/J166)-1)*100)))</f>
        <v>30.505391413599249</v>
      </c>
    </row>
    <row r="167" spans="1:12" ht="15" customHeight="1" x14ac:dyDescent="0.25">
      <c r="A167" s="139"/>
      <c r="B167" s="138"/>
      <c r="C167" s="137"/>
      <c r="D167" s="137"/>
      <c r="E167" s="136"/>
      <c r="F167" s="136"/>
      <c r="G167" s="135"/>
      <c r="H167" s="135" t="s">
        <v>167</v>
      </c>
      <c r="I167" s="151" t="s">
        <v>168</v>
      </c>
      <c r="J167" s="152">
        <v>2447.4208309999999</v>
      </c>
      <c r="K167" s="152">
        <v>2879.4390159999998</v>
      </c>
      <c r="L167" s="152">
        <f>+IF(J167=0,"n.a.",IF(ABS(((K167/J167)-1)*100)&gt;100,"-o-",(((K167/J167)-1)*100)))</f>
        <v>17.651977932355845</v>
      </c>
    </row>
    <row r="168" spans="1:12" ht="15" customHeight="1" x14ac:dyDescent="0.25">
      <c r="A168" s="139"/>
      <c r="B168" s="138"/>
      <c r="C168" s="137"/>
      <c r="D168" s="137"/>
      <c r="E168" s="136"/>
      <c r="F168" s="136"/>
      <c r="G168" s="149" t="s">
        <v>7</v>
      </c>
      <c r="H168" s="137"/>
      <c r="I168" s="153"/>
      <c r="J168" s="147"/>
      <c r="K168" s="147"/>
      <c r="L168" s="147"/>
    </row>
    <row r="169" spans="1:12" ht="15" customHeight="1" x14ac:dyDescent="0.25">
      <c r="A169" s="139"/>
      <c r="B169" s="138"/>
      <c r="C169" s="137"/>
      <c r="D169" s="137"/>
      <c r="E169" s="136"/>
      <c r="F169" s="136"/>
      <c r="G169" s="135"/>
      <c r="H169" s="135">
        <v>0</v>
      </c>
      <c r="I169" s="151" t="s">
        <v>7</v>
      </c>
      <c r="J169" s="152">
        <v>8497.0426270000007</v>
      </c>
      <c r="K169" s="152">
        <v>10394.388920970014</v>
      </c>
      <c r="L169" s="152">
        <f>+IF(J169=0,"n.a.",IF(ABS(((K169/J169)-1)*100)&gt;100,"-o-",(((K169/J169)-1)*100)))</f>
        <v>22.329490120963392</v>
      </c>
    </row>
    <row r="170" spans="1:12" ht="15" customHeight="1" x14ac:dyDescent="0.25">
      <c r="A170" s="139"/>
      <c r="B170" s="138"/>
      <c r="C170" s="137"/>
      <c r="D170" s="137"/>
      <c r="E170" s="148">
        <v>16</v>
      </c>
      <c r="F170" s="137" t="s">
        <v>169</v>
      </c>
      <c r="G170" s="149"/>
      <c r="H170" s="137"/>
      <c r="I170" s="153"/>
      <c r="J170" s="147"/>
      <c r="K170" s="147"/>
      <c r="L170" s="147"/>
    </row>
    <row r="171" spans="1:12" ht="15" customHeight="1" x14ac:dyDescent="0.25">
      <c r="A171" s="139"/>
      <c r="B171" s="138"/>
      <c r="C171" s="137"/>
      <c r="D171" s="137"/>
      <c r="E171" s="136"/>
      <c r="F171" s="136"/>
      <c r="G171" s="149" t="s">
        <v>16</v>
      </c>
      <c r="H171" s="137"/>
      <c r="I171" s="153"/>
      <c r="J171" s="147"/>
      <c r="K171" s="147"/>
      <c r="L171" s="147"/>
    </row>
    <row r="172" spans="1:12" ht="15" customHeight="1" x14ac:dyDescent="0.25">
      <c r="A172" s="139"/>
      <c r="B172" s="138"/>
      <c r="C172" s="137"/>
      <c r="D172" s="137"/>
      <c r="E172" s="136"/>
      <c r="F172" s="136"/>
      <c r="G172" s="135"/>
      <c r="H172" s="135" t="s">
        <v>485</v>
      </c>
      <c r="I172" s="151" t="s">
        <v>243</v>
      </c>
      <c r="J172" s="152">
        <v>7743.9637460000004</v>
      </c>
      <c r="K172" s="152">
        <v>6362.2706512100012</v>
      </c>
      <c r="L172" s="152">
        <f>+IF(J172=0,"n.a.",IF(ABS(((K172/J172)-1)*100)&gt;100,"-o-",(((K172/J172)-1)*100)))</f>
        <v>-17.842194774009457</v>
      </c>
    </row>
    <row r="173" spans="1:12" ht="15" customHeight="1" x14ac:dyDescent="0.25">
      <c r="A173" s="139"/>
      <c r="B173" s="138"/>
      <c r="C173" s="137"/>
      <c r="D173" s="137"/>
      <c r="E173" s="136"/>
      <c r="F173" s="136"/>
      <c r="G173" s="135"/>
      <c r="H173" s="135" t="s">
        <v>170</v>
      </c>
      <c r="I173" s="151" t="s">
        <v>171</v>
      </c>
      <c r="J173" s="152">
        <v>257.62301600000001</v>
      </c>
      <c r="K173" s="152">
        <v>231.37283151</v>
      </c>
      <c r="L173" s="152">
        <f>+IF(J173=0,"n.a.",IF(ABS(((K173/J173)-1)*100)&gt;100,"-o-",(((K173/J173)-1)*100)))</f>
        <v>-10.189378611265077</v>
      </c>
    </row>
    <row r="174" spans="1:12" ht="15" customHeight="1" x14ac:dyDescent="0.25">
      <c r="A174" s="139"/>
      <c r="B174" s="138"/>
      <c r="C174" s="137"/>
      <c r="D174" s="137"/>
      <c r="E174" s="136"/>
      <c r="F174" s="136"/>
      <c r="G174" s="149" t="s">
        <v>18</v>
      </c>
      <c r="H174" s="137"/>
      <c r="I174" s="153"/>
      <c r="J174" s="147"/>
      <c r="K174" s="147"/>
      <c r="L174" s="147"/>
    </row>
    <row r="175" spans="1:12" ht="15" customHeight="1" x14ac:dyDescent="0.25">
      <c r="A175" s="139"/>
      <c r="B175" s="138"/>
      <c r="C175" s="137"/>
      <c r="D175" s="137"/>
      <c r="E175" s="136"/>
      <c r="F175" s="136"/>
      <c r="G175" s="135"/>
      <c r="H175" s="135" t="s">
        <v>54</v>
      </c>
      <c r="I175" s="151" t="s">
        <v>172</v>
      </c>
      <c r="J175" s="152">
        <v>50563.344051</v>
      </c>
      <c r="K175" s="152">
        <v>40979.024474380109</v>
      </c>
      <c r="L175" s="152">
        <f>+IF(J175=0,"n.a.",IF(ABS(((K175/J175)-1)*100)&gt;100,"-o-",(((K175/J175)-1)*100)))</f>
        <v>-18.955074583185805</v>
      </c>
    </row>
    <row r="176" spans="1:12" ht="15" customHeight="1" x14ac:dyDescent="0.25">
      <c r="A176" s="139"/>
      <c r="B176" s="138"/>
      <c r="C176" s="137"/>
      <c r="D176" s="137"/>
      <c r="E176" s="136"/>
      <c r="F176" s="136"/>
      <c r="G176" s="135"/>
      <c r="H176" s="135" t="s">
        <v>117</v>
      </c>
      <c r="I176" s="151" t="s">
        <v>174</v>
      </c>
      <c r="J176" s="152">
        <v>1185.592715</v>
      </c>
      <c r="K176" s="152">
        <v>1289.87720827</v>
      </c>
      <c r="L176" s="152">
        <f>+IF(J176=0,"n.a.",IF(ABS(((K176/J176)-1)*100)&gt;100,"-o-",(((K176/J176)-1)*100)))</f>
        <v>8.7959795932113227</v>
      </c>
    </row>
    <row r="177" spans="1:12" ht="30" customHeight="1" x14ac:dyDescent="0.25">
      <c r="A177" s="139"/>
      <c r="B177" s="138"/>
      <c r="C177" s="137"/>
      <c r="D177" s="137"/>
      <c r="E177" s="136"/>
      <c r="F177" s="136"/>
      <c r="G177" s="135"/>
      <c r="H177" s="135" t="s">
        <v>23</v>
      </c>
      <c r="I177" s="151" t="s">
        <v>175</v>
      </c>
      <c r="J177" s="152">
        <v>0</v>
      </c>
      <c r="K177" s="152">
        <v>514.55220769000016</v>
      </c>
      <c r="L177" s="152" t="str">
        <f>+IF(J177=0,"n.a.",IF(ABS(((K177/J177)-1)*100)&gt;100,"-o-",(((K177/J177)-1)*100)))</f>
        <v>n.a.</v>
      </c>
    </row>
    <row r="178" spans="1:12" ht="15" customHeight="1" x14ac:dyDescent="0.25">
      <c r="A178" s="139"/>
      <c r="B178" s="138"/>
      <c r="C178" s="137"/>
      <c r="D178" s="137"/>
      <c r="E178" s="136"/>
      <c r="F178" s="136"/>
      <c r="G178" s="149" t="s">
        <v>7</v>
      </c>
      <c r="H178" s="137"/>
      <c r="I178" s="153"/>
      <c r="J178" s="147"/>
      <c r="K178" s="147"/>
      <c r="L178" s="147"/>
    </row>
    <row r="179" spans="1:12" ht="15" customHeight="1" x14ac:dyDescent="0.25">
      <c r="A179" s="139"/>
      <c r="B179" s="138"/>
      <c r="C179" s="137"/>
      <c r="D179" s="137"/>
      <c r="E179" s="136"/>
      <c r="F179" s="136"/>
      <c r="G179" s="135"/>
      <c r="H179" s="135">
        <v>0</v>
      </c>
      <c r="I179" s="151" t="s">
        <v>7</v>
      </c>
      <c r="J179" s="152">
        <v>6851.656078</v>
      </c>
      <c r="K179" s="152">
        <v>5755.5198329299883</v>
      </c>
      <c r="L179" s="152">
        <f>+IF(J179=0,"n.a.",IF(ABS(((K179/J179)-1)*100)&gt;100,"-o-",(((K179/J179)-1)*100)))</f>
        <v>-15.998121221956808</v>
      </c>
    </row>
    <row r="180" spans="1:12" ht="15" customHeight="1" x14ac:dyDescent="0.25">
      <c r="A180" s="139"/>
      <c r="B180" s="138"/>
      <c r="C180" s="137"/>
      <c r="D180" s="137"/>
      <c r="E180" s="148">
        <v>17</v>
      </c>
      <c r="F180" s="137" t="s">
        <v>176</v>
      </c>
      <c r="G180" s="149"/>
      <c r="H180" s="137"/>
      <c r="I180" s="153"/>
      <c r="J180" s="147"/>
      <c r="K180" s="147"/>
      <c r="L180" s="147"/>
    </row>
    <row r="181" spans="1:12" ht="15" customHeight="1" x14ac:dyDescent="0.25">
      <c r="A181" s="139"/>
      <c r="B181" s="138"/>
      <c r="C181" s="137"/>
      <c r="D181" s="137"/>
      <c r="E181" s="136"/>
      <c r="F181" s="136"/>
      <c r="G181" s="149" t="s">
        <v>18</v>
      </c>
      <c r="H181" s="137"/>
      <c r="I181" s="153"/>
      <c r="J181" s="147"/>
      <c r="K181" s="147"/>
      <c r="L181" s="147"/>
    </row>
    <row r="182" spans="1:12" ht="30" customHeight="1" x14ac:dyDescent="0.25">
      <c r="A182" s="139"/>
      <c r="B182" s="138"/>
      <c r="C182" s="137"/>
      <c r="D182" s="137"/>
      <c r="E182" s="136"/>
      <c r="F182" s="136"/>
      <c r="G182" s="135"/>
      <c r="H182" s="135" t="s">
        <v>19</v>
      </c>
      <c r="I182" s="151" t="s">
        <v>177</v>
      </c>
      <c r="J182" s="152">
        <v>156.06234799999999</v>
      </c>
      <c r="K182" s="152">
        <v>210.42217127000004</v>
      </c>
      <c r="L182" s="152">
        <f>+IF(J182=0,"n.a.",IF(ABS(((K182/J182)-1)*100)&gt;100,"-o-",(((K182/J182)-1)*100)))</f>
        <v>34.832119320670515</v>
      </c>
    </row>
    <row r="183" spans="1:12" ht="15" customHeight="1" x14ac:dyDescent="0.25">
      <c r="A183" s="139"/>
      <c r="B183" s="138"/>
      <c r="C183" s="137"/>
      <c r="D183" s="137"/>
      <c r="E183" s="136"/>
      <c r="F183" s="136"/>
      <c r="G183" s="135"/>
      <c r="H183" s="135" t="s">
        <v>54</v>
      </c>
      <c r="I183" s="151" t="s">
        <v>178</v>
      </c>
      <c r="J183" s="152">
        <v>41.651459000000003</v>
      </c>
      <c r="K183" s="152">
        <v>80.474892890000007</v>
      </c>
      <c r="L183" s="152">
        <f>+IF(J183=0,"n.a.",IF(ABS(((K183/J183)-1)*100)&gt;100,"-o-",(((K183/J183)-1)*100)))</f>
        <v>93.210261590116204</v>
      </c>
    </row>
    <row r="184" spans="1:12" ht="15" customHeight="1" x14ac:dyDescent="0.25">
      <c r="A184" s="139"/>
      <c r="B184" s="138"/>
      <c r="C184" s="137"/>
      <c r="D184" s="137"/>
      <c r="E184" s="136"/>
      <c r="F184" s="136"/>
      <c r="G184" s="135"/>
      <c r="H184" s="135" t="s">
        <v>56</v>
      </c>
      <c r="I184" s="151" t="s">
        <v>375</v>
      </c>
      <c r="J184" s="152">
        <v>119.475499</v>
      </c>
      <c r="K184" s="152">
        <v>108.74975897000002</v>
      </c>
      <c r="L184" s="152">
        <f>+IF(J184=0,"n.a.",IF(ABS(((K184/J184)-1)*100)&gt;100,"-o-",(((K184/J184)-1)*100)))</f>
        <v>-8.9773552902256419</v>
      </c>
    </row>
    <row r="185" spans="1:12" ht="15" customHeight="1" x14ac:dyDescent="0.25">
      <c r="A185" s="139"/>
      <c r="B185" s="138"/>
      <c r="C185" s="137"/>
      <c r="D185" s="137"/>
      <c r="E185" s="136"/>
      <c r="F185" s="136"/>
      <c r="G185" s="135"/>
      <c r="H185" s="135" t="s">
        <v>21</v>
      </c>
      <c r="I185" s="151" t="s">
        <v>179</v>
      </c>
      <c r="J185" s="152">
        <v>41.963661999999999</v>
      </c>
      <c r="K185" s="152">
        <v>0.48198200000000002</v>
      </c>
      <c r="L185" s="152">
        <f>+IF(J185=0,"n.a.",IF(ABS(((K185/J185)-1)*100)&gt;100,"-o-",(((K185/J185)-1)*100)))</f>
        <v>-98.851430077765855</v>
      </c>
    </row>
    <row r="186" spans="1:12" ht="15" customHeight="1" x14ac:dyDescent="0.25">
      <c r="A186" s="139"/>
      <c r="B186" s="138"/>
      <c r="C186" s="137"/>
      <c r="D186" s="137"/>
      <c r="E186" s="148">
        <v>18</v>
      </c>
      <c r="F186" s="137" t="s">
        <v>180</v>
      </c>
      <c r="G186" s="149"/>
      <c r="H186" s="137"/>
      <c r="I186" s="153"/>
      <c r="J186" s="147"/>
      <c r="K186" s="147"/>
      <c r="L186" s="147"/>
    </row>
    <row r="187" spans="1:12" ht="15" customHeight="1" x14ac:dyDescent="0.25">
      <c r="A187" s="139"/>
      <c r="B187" s="138"/>
      <c r="C187" s="137"/>
      <c r="D187" s="137"/>
      <c r="E187" s="136"/>
      <c r="F187" s="136"/>
      <c r="G187" s="149" t="s">
        <v>16</v>
      </c>
      <c r="H187" s="137"/>
      <c r="I187" s="153"/>
      <c r="J187" s="147"/>
      <c r="K187" s="147"/>
      <c r="L187" s="147"/>
    </row>
    <row r="188" spans="1:12" ht="15" customHeight="1" x14ac:dyDescent="0.25">
      <c r="A188" s="139"/>
      <c r="B188" s="138"/>
      <c r="C188" s="137"/>
      <c r="D188" s="137"/>
      <c r="E188" s="136"/>
      <c r="F188" s="136"/>
      <c r="G188" s="135"/>
      <c r="H188" s="135" t="s">
        <v>181</v>
      </c>
      <c r="I188" s="151" t="s">
        <v>182</v>
      </c>
      <c r="J188" s="152">
        <v>0</v>
      </c>
      <c r="K188" s="152">
        <v>737.19681800000001</v>
      </c>
      <c r="L188" s="152" t="str">
        <f>+IF(J188=0,"n.a.",IF(ABS(((K188/J188)-1)*100)&gt;100,"-o-",(((K188/J188)-1)*100)))</f>
        <v>n.a.</v>
      </c>
    </row>
    <row r="189" spans="1:12" ht="15" customHeight="1" x14ac:dyDescent="0.25">
      <c r="A189" s="139"/>
      <c r="B189" s="138"/>
      <c r="C189" s="137"/>
      <c r="D189" s="137"/>
      <c r="E189" s="136"/>
      <c r="F189" s="136"/>
      <c r="G189" s="135"/>
      <c r="H189" s="135" t="s">
        <v>183</v>
      </c>
      <c r="I189" s="151" t="s">
        <v>184</v>
      </c>
      <c r="J189" s="152">
        <v>0</v>
      </c>
      <c r="K189" s="152">
        <v>10000</v>
      </c>
      <c r="L189" s="152" t="str">
        <f>+IF(J189=0,"n.a.",IF(ABS(((K189/J189)-1)*100)&gt;100,"-o-",(((K189/J189)-1)*100)))</f>
        <v>n.a.</v>
      </c>
    </row>
    <row r="190" spans="1:12" ht="15" customHeight="1" x14ac:dyDescent="0.25">
      <c r="A190" s="139"/>
      <c r="B190" s="138"/>
      <c r="C190" s="137"/>
      <c r="D190" s="137"/>
      <c r="E190" s="136"/>
      <c r="F190" s="136"/>
      <c r="G190" s="149" t="s">
        <v>18</v>
      </c>
      <c r="H190" s="137"/>
      <c r="I190" s="153"/>
      <c r="J190" s="147"/>
      <c r="K190" s="147"/>
      <c r="L190" s="147"/>
    </row>
    <row r="191" spans="1:12" ht="15" customHeight="1" x14ac:dyDescent="0.25">
      <c r="A191" s="139"/>
      <c r="B191" s="138"/>
      <c r="C191" s="137"/>
      <c r="D191" s="137"/>
      <c r="E191" s="136"/>
      <c r="F191" s="136"/>
      <c r="G191" s="135"/>
      <c r="H191" s="135" t="s">
        <v>19</v>
      </c>
      <c r="I191" s="151" t="s">
        <v>185</v>
      </c>
      <c r="J191" s="152">
        <v>149.725246</v>
      </c>
      <c r="K191" s="152">
        <v>192.87194302000003</v>
      </c>
      <c r="L191" s="152">
        <f>+IF(J191=0,"n.a.",IF(ABS(((K191/J191)-1)*100)&gt;100,"-o-",(((K191/J191)-1)*100)))</f>
        <v>28.817249042957016</v>
      </c>
    </row>
    <row r="192" spans="1:12" ht="15" customHeight="1" x14ac:dyDescent="0.25">
      <c r="A192" s="139"/>
      <c r="B192" s="138"/>
      <c r="C192" s="137"/>
      <c r="D192" s="137"/>
      <c r="E192" s="136"/>
      <c r="F192" s="136"/>
      <c r="G192" s="149" t="s">
        <v>7</v>
      </c>
      <c r="H192" s="137"/>
      <c r="I192" s="153"/>
      <c r="J192" s="147"/>
      <c r="K192" s="147"/>
      <c r="L192" s="147"/>
    </row>
    <row r="193" spans="1:12" ht="15" customHeight="1" x14ac:dyDescent="0.25">
      <c r="A193" s="139"/>
      <c r="B193" s="138"/>
      <c r="C193" s="137"/>
      <c r="D193" s="137"/>
      <c r="E193" s="136"/>
      <c r="F193" s="136"/>
      <c r="G193" s="135"/>
      <c r="H193" s="135">
        <v>0</v>
      </c>
      <c r="I193" s="151" t="s">
        <v>7</v>
      </c>
      <c r="J193" s="152">
        <v>1624.3741190000001</v>
      </c>
      <c r="K193" s="152">
        <v>5764.5903310499953</v>
      </c>
      <c r="L193" s="152" t="str">
        <f>+IF(J193=0,"n.a.",IF(ABS(((K193/J193)-1)*100)&gt;100,"-o-",(((K193/J193)-1)*100)))</f>
        <v>-o-</v>
      </c>
    </row>
    <row r="194" spans="1:12" ht="15" customHeight="1" x14ac:dyDescent="0.25">
      <c r="A194" s="139"/>
      <c r="B194" s="138"/>
      <c r="C194" s="137"/>
      <c r="D194" s="137"/>
      <c r="E194" s="148">
        <v>20</v>
      </c>
      <c r="F194" s="137" t="s">
        <v>186</v>
      </c>
      <c r="G194" s="149"/>
      <c r="H194" s="137"/>
      <c r="I194" s="153"/>
      <c r="J194" s="147"/>
      <c r="K194" s="147"/>
      <c r="L194" s="147"/>
    </row>
    <row r="195" spans="1:12" ht="15" customHeight="1" x14ac:dyDescent="0.25">
      <c r="A195" s="139"/>
      <c r="B195" s="138"/>
      <c r="C195" s="137"/>
      <c r="D195" s="137"/>
      <c r="E195" s="136"/>
      <c r="F195" s="136"/>
      <c r="G195" s="149" t="s">
        <v>16</v>
      </c>
      <c r="H195" s="137"/>
      <c r="I195" s="153"/>
      <c r="J195" s="147"/>
      <c r="K195" s="147"/>
      <c r="L195" s="147"/>
    </row>
    <row r="196" spans="1:12" ht="15" customHeight="1" x14ac:dyDescent="0.25">
      <c r="A196" s="139"/>
      <c r="B196" s="138"/>
      <c r="C196" s="137"/>
      <c r="D196" s="137"/>
      <c r="E196" s="136"/>
      <c r="F196" s="136"/>
      <c r="G196" s="135"/>
      <c r="H196" s="135" t="s">
        <v>187</v>
      </c>
      <c r="I196" s="151" t="s">
        <v>188</v>
      </c>
      <c r="J196" s="152">
        <v>440.60485999999997</v>
      </c>
      <c r="K196" s="152">
        <v>567.70549411000002</v>
      </c>
      <c r="L196" s="152">
        <f>+IF(J196=0,"n.a.",IF(ABS(((K196/J196)-1)*100)&gt;100,"-o-",(((K196/J196)-1)*100)))</f>
        <v>28.84685250861736</v>
      </c>
    </row>
    <row r="197" spans="1:12" ht="15" customHeight="1" x14ac:dyDescent="0.25">
      <c r="A197" s="139"/>
      <c r="B197" s="138"/>
      <c r="C197" s="137"/>
      <c r="D197" s="137"/>
      <c r="E197" s="136"/>
      <c r="F197" s="136"/>
      <c r="G197" s="135"/>
      <c r="H197" s="135" t="s">
        <v>189</v>
      </c>
      <c r="I197" s="151" t="s">
        <v>190</v>
      </c>
      <c r="J197" s="152">
        <v>1995.0387029999999</v>
      </c>
      <c r="K197" s="152">
        <v>1695.0387029999999</v>
      </c>
      <c r="L197" s="152">
        <f>+IF(J197=0,"n.a.",IF(ABS(((K197/J197)-1)*100)&gt;100,"-o-",(((K197/J197)-1)*100)))</f>
        <v>-15.037302261298535</v>
      </c>
    </row>
    <row r="198" spans="1:12" ht="15" customHeight="1" x14ac:dyDescent="0.25">
      <c r="A198" s="139"/>
      <c r="B198" s="138"/>
      <c r="C198" s="137"/>
      <c r="D198" s="137"/>
      <c r="E198" s="136"/>
      <c r="F198" s="136"/>
      <c r="G198" s="149" t="s">
        <v>18</v>
      </c>
      <c r="H198" s="137"/>
      <c r="I198" s="153"/>
      <c r="J198" s="147"/>
      <c r="K198" s="147"/>
      <c r="L198" s="147"/>
    </row>
    <row r="199" spans="1:12" ht="15" customHeight="1" x14ac:dyDescent="0.25">
      <c r="A199" s="139"/>
      <c r="B199" s="138"/>
      <c r="C199" s="137"/>
      <c r="D199" s="137"/>
      <c r="E199" s="136"/>
      <c r="F199" s="136"/>
      <c r="G199" s="135"/>
      <c r="H199" s="135" t="s">
        <v>21</v>
      </c>
      <c r="I199" s="151" t="s">
        <v>191</v>
      </c>
      <c r="J199" s="152">
        <v>766.026118</v>
      </c>
      <c r="K199" s="152">
        <v>612.28925949999996</v>
      </c>
      <c r="L199" s="152">
        <f>+IF(J199=0,"n.a.",IF(ABS(((K199/J199)-1)*100)&gt;100,"-o-",(((K199/J199)-1)*100)))</f>
        <v>-20.069401667581268</v>
      </c>
    </row>
    <row r="200" spans="1:12" ht="15" customHeight="1" x14ac:dyDescent="0.25">
      <c r="A200" s="139"/>
      <c r="B200" s="138"/>
      <c r="C200" s="137"/>
      <c r="D200" s="137"/>
      <c r="E200" s="148">
        <v>21</v>
      </c>
      <c r="F200" s="137" t="s">
        <v>192</v>
      </c>
      <c r="G200" s="149"/>
      <c r="H200" s="137"/>
      <c r="I200" s="153"/>
      <c r="J200" s="147"/>
      <c r="K200" s="147"/>
      <c r="L200" s="147"/>
    </row>
    <row r="201" spans="1:12" ht="15" customHeight="1" x14ac:dyDescent="0.25">
      <c r="A201" s="139"/>
      <c r="B201" s="138"/>
      <c r="C201" s="137"/>
      <c r="D201" s="137"/>
      <c r="E201" s="136"/>
      <c r="F201" s="136"/>
      <c r="G201" s="149" t="s">
        <v>16</v>
      </c>
      <c r="H201" s="137"/>
      <c r="I201" s="153"/>
      <c r="J201" s="147"/>
      <c r="K201" s="147"/>
      <c r="L201" s="147"/>
    </row>
    <row r="202" spans="1:12" ht="15" customHeight="1" x14ac:dyDescent="0.25">
      <c r="A202" s="139"/>
      <c r="B202" s="138"/>
      <c r="C202" s="137"/>
      <c r="D202" s="137"/>
      <c r="E202" s="136"/>
      <c r="F202" s="136"/>
      <c r="G202" s="135"/>
      <c r="H202" s="135" t="s">
        <v>193</v>
      </c>
      <c r="I202" s="151" t="s">
        <v>194</v>
      </c>
      <c r="J202" s="152">
        <v>878.38387599999999</v>
      </c>
      <c r="K202" s="152">
        <v>4321.8829778499994</v>
      </c>
      <c r="L202" s="152" t="str">
        <f>+IF(J202=0,"n.a.",IF(ABS(((K202/J202)-1)*100)&gt;100,"-o-",(((K202/J202)-1)*100)))</f>
        <v>-o-</v>
      </c>
    </row>
    <row r="203" spans="1:12" ht="15" customHeight="1" x14ac:dyDescent="0.25">
      <c r="A203" s="139"/>
      <c r="B203" s="138"/>
      <c r="C203" s="137"/>
      <c r="D203" s="137"/>
      <c r="E203" s="136"/>
      <c r="F203" s="136"/>
      <c r="G203" s="135"/>
      <c r="H203" s="135" t="s">
        <v>484</v>
      </c>
      <c r="I203" s="151" t="s">
        <v>390</v>
      </c>
      <c r="J203" s="152">
        <v>2676.9606549999999</v>
      </c>
      <c r="K203" s="152">
        <v>2490.0586528700005</v>
      </c>
      <c r="L203" s="152">
        <f>+IF(J203=0,"n.a.",IF(ABS(((K203/J203)-1)*100)&gt;100,"-o-",(((K203/J203)-1)*100)))</f>
        <v>-6.9818733338835486</v>
      </c>
    </row>
    <row r="204" spans="1:12" ht="15" customHeight="1" x14ac:dyDescent="0.25">
      <c r="A204" s="139"/>
      <c r="B204" s="138"/>
      <c r="C204" s="137"/>
      <c r="D204" s="137"/>
      <c r="E204" s="136"/>
      <c r="F204" s="136"/>
      <c r="G204" s="149" t="s">
        <v>7</v>
      </c>
      <c r="H204" s="137"/>
      <c r="I204" s="153"/>
      <c r="J204" s="147"/>
      <c r="K204" s="147"/>
      <c r="L204" s="147"/>
    </row>
    <row r="205" spans="1:12" ht="15" customHeight="1" x14ac:dyDescent="0.25">
      <c r="A205" s="139"/>
      <c r="B205" s="138"/>
      <c r="C205" s="137"/>
      <c r="D205" s="137"/>
      <c r="E205" s="136"/>
      <c r="F205" s="136"/>
      <c r="G205" s="135"/>
      <c r="H205" s="135">
        <v>0</v>
      </c>
      <c r="I205" s="151" t="s">
        <v>7</v>
      </c>
      <c r="J205" s="152">
        <v>2728.743226</v>
      </c>
      <c r="K205" s="152">
        <v>2307.1290302800003</v>
      </c>
      <c r="L205" s="152">
        <f>+IF(J205=0,"n.a.",IF(ABS(((K205/J205)-1)*100)&gt;100,"-o-",(((K205/J205)-1)*100)))</f>
        <v>-15.450856339386466</v>
      </c>
    </row>
    <row r="206" spans="1:12" ht="15" customHeight="1" x14ac:dyDescent="0.25">
      <c r="A206" s="139"/>
      <c r="B206" s="138"/>
      <c r="C206" s="137"/>
      <c r="D206" s="137"/>
      <c r="E206" s="148">
        <v>27</v>
      </c>
      <c r="F206" s="137" t="s">
        <v>196</v>
      </c>
      <c r="G206" s="149"/>
      <c r="H206" s="137"/>
      <c r="I206" s="153"/>
      <c r="J206" s="147"/>
      <c r="K206" s="147"/>
      <c r="L206" s="147"/>
    </row>
    <row r="207" spans="1:12" ht="15" customHeight="1" x14ac:dyDescent="0.25">
      <c r="A207" s="139"/>
      <c r="B207" s="138"/>
      <c r="C207" s="137"/>
      <c r="D207" s="137"/>
      <c r="E207" s="136"/>
      <c r="F207" s="136"/>
      <c r="G207" s="149" t="s">
        <v>18</v>
      </c>
      <c r="H207" s="137"/>
      <c r="I207" s="153"/>
      <c r="J207" s="147"/>
      <c r="K207" s="147"/>
      <c r="L207" s="147"/>
    </row>
    <row r="208" spans="1:12" ht="15" customHeight="1" x14ac:dyDescent="0.25">
      <c r="A208" s="139"/>
      <c r="B208" s="138"/>
      <c r="C208" s="137"/>
      <c r="D208" s="137"/>
      <c r="E208" s="136"/>
      <c r="F208" s="136"/>
      <c r="G208" s="135"/>
      <c r="H208" s="135" t="s">
        <v>19</v>
      </c>
      <c r="I208" s="151" t="s">
        <v>197</v>
      </c>
      <c r="J208" s="152">
        <v>232.187971</v>
      </c>
      <c r="K208" s="152">
        <v>406.85002710000003</v>
      </c>
      <c r="L208" s="152">
        <f>+IF(J208=0,"n.a.",IF(ABS(((K208/J208)-1)*100)&gt;100,"-o-",(((K208/J208)-1)*100)))</f>
        <v>75.224420691457809</v>
      </c>
    </row>
    <row r="209" spans="1:12" ht="15" customHeight="1" x14ac:dyDescent="0.25">
      <c r="A209" s="139"/>
      <c r="B209" s="138"/>
      <c r="C209" s="137"/>
      <c r="D209" s="137"/>
      <c r="E209" s="136"/>
      <c r="F209" s="136"/>
      <c r="G209" s="149" t="s">
        <v>7</v>
      </c>
      <c r="H209" s="137"/>
      <c r="I209" s="153"/>
      <c r="J209" s="147"/>
      <c r="K209" s="147"/>
      <c r="L209" s="147"/>
    </row>
    <row r="210" spans="1:12" ht="15" customHeight="1" x14ac:dyDescent="0.25">
      <c r="A210" s="139"/>
      <c r="B210" s="138"/>
      <c r="C210" s="137"/>
      <c r="D210" s="137"/>
      <c r="E210" s="136"/>
      <c r="F210" s="136"/>
      <c r="G210" s="135"/>
      <c r="H210" s="135">
        <v>0</v>
      </c>
      <c r="I210" s="151" t="s">
        <v>7</v>
      </c>
      <c r="J210" s="152">
        <v>1251.7599540000001</v>
      </c>
      <c r="K210" s="152">
        <v>1382.1753986400001</v>
      </c>
      <c r="L210" s="152">
        <f>+IF(J210=0,"n.a.",IF(ABS(((K210/J210)-1)*100)&gt;100,"-o-",(((K210/J210)-1)*100)))</f>
        <v>10.41856661281242</v>
      </c>
    </row>
    <row r="211" spans="1:12" ht="15" customHeight="1" x14ac:dyDescent="0.25">
      <c r="A211" s="139"/>
      <c r="B211" s="138"/>
      <c r="C211" s="137"/>
      <c r="D211" s="137"/>
      <c r="E211" s="148">
        <v>38</v>
      </c>
      <c r="F211" s="137" t="s">
        <v>198</v>
      </c>
      <c r="G211" s="149"/>
      <c r="H211" s="137"/>
      <c r="I211" s="153"/>
      <c r="J211" s="147"/>
      <c r="K211" s="147"/>
      <c r="L211" s="147"/>
    </row>
    <row r="212" spans="1:12" ht="15" customHeight="1" x14ac:dyDescent="0.25">
      <c r="A212" s="139"/>
      <c r="B212" s="138"/>
      <c r="C212" s="137"/>
      <c r="D212" s="137"/>
      <c r="E212" s="136"/>
      <c r="F212" s="136"/>
      <c r="G212" s="149" t="s">
        <v>16</v>
      </c>
      <c r="H212" s="137"/>
      <c r="I212" s="153"/>
      <c r="J212" s="147"/>
      <c r="K212" s="147"/>
      <c r="L212" s="147"/>
    </row>
    <row r="213" spans="1:12" ht="15" customHeight="1" x14ac:dyDescent="0.25">
      <c r="A213" s="139"/>
      <c r="B213" s="138"/>
      <c r="C213" s="137"/>
      <c r="D213" s="137"/>
      <c r="E213" s="136"/>
      <c r="F213" s="136"/>
      <c r="G213" s="135"/>
      <c r="H213" s="135" t="s">
        <v>199</v>
      </c>
      <c r="I213" s="151" t="s">
        <v>200</v>
      </c>
      <c r="J213" s="152">
        <v>179.98739399999999</v>
      </c>
      <c r="K213" s="152">
        <v>203.11628810000002</v>
      </c>
      <c r="L213" s="152">
        <f t="shared" ref="L213:L221" si="6">+IF(J213=0,"n.a.",IF(ABS(((K213/J213)-1)*100)&gt;100,"-o-",(((K213/J213)-1)*100)))</f>
        <v>12.850285559443142</v>
      </c>
    </row>
    <row r="214" spans="1:12" ht="30" customHeight="1" x14ac:dyDescent="0.25">
      <c r="A214" s="139"/>
      <c r="B214" s="138"/>
      <c r="C214" s="137"/>
      <c r="D214" s="137"/>
      <c r="E214" s="136"/>
      <c r="F214" s="136"/>
      <c r="G214" s="135"/>
      <c r="H214" s="135" t="s">
        <v>201</v>
      </c>
      <c r="I214" s="151" t="s">
        <v>202</v>
      </c>
      <c r="J214" s="152">
        <v>200.649339</v>
      </c>
      <c r="K214" s="152">
        <v>230.32115589999998</v>
      </c>
      <c r="L214" s="152">
        <f t="shared" si="6"/>
        <v>14.787896659853917</v>
      </c>
    </row>
    <row r="215" spans="1:12" ht="30" customHeight="1" x14ac:dyDescent="0.25">
      <c r="A215" s="139"/>
      <c r="B215" s="138"/>
      <c r="C215" s="137"/>
      <c r="D215" s="137"/>
      <c r="E215" s="136"/>
      <c r="F215" s="136"/>
      <c r="G215" s="135"/>
      <c r="H215" s="135" t="s">
        <v>203</v>
      </c>
      <c r="I215" s="151" t="s">
        <v>204</v>
      </c>
      <c r="J215" s="152">
        <v>194.12285299999999</v>
      </c>
      <c r="K215" s="152">
        <v>220.01890230000001</v>
      </c>
      <c r="L215" s="152">
        <f t="shared" si="6"/>
        <v>13.340031273906749</v>
      </c>
    </row>
    <row r="216" spans="1:12" ht="15" customHeight="1" x14ac:dyDescent="0.25">
      <c r="A216" s="139"/>
      <c r="B216" s="138"/>
      <c r="C216" s="137"/>
      <c r="D216" s="137"/>
      <c r="E216" s="136"/>
      <c r="F216" s="136"/>
      <c r="G216" s="135"/>
      <c r="H216" s="135" t="s">
        <v>205</v>
      </c>
      <c r="I216" s="151" t="s">
        <v>206</v>
      </c>
      <c r="J216" s="152">
        <v>505.673655</v>
      </c>
      <c r="K216" s="152">
        <v>408.89685300000002</v>
      </c>
      <c r="L216" s="152">
        <f t="shared" si="6"/>
        <v>-19.13819338680003</v>
      </c>
    </row>
    <row r="217" spans="1:12" ht="15" customHeight="1" x14ac:dyDescent="0.25">
      <c r="A217" s="139"/>
      <c r="B217" s="138"/>
      <c r="C217" s="137"/>
      <c r="D217" s="137"/>
      <c r="E217" s="136"/>
      <c r="F217" s="136"/>
      <c r="G217" s="135"/>
      <c r="H217" s="135" t="s">
        <v>207</v>
      </c>
      <c r="I217" s="151" t="s">
        <v>208</v>
      </c>
      <c r="J217" s="152">
        <v>206.41388499999999</v>
      </c>
      <c r="K217" s="152">
        <v>244.52983140000003</v>
      </c>
      <c r="L217" s="152">
        <f t="shared" si="6"/>
        <v>18.465786058917509</v>
      </c>
    </row>
    <row r="218" spans="1:12" ht="15" customHeight="1" x14ac:dyDescent="0.25">
      <c r="A218" s="139"/>
      <c r="B218" s="138"/>
      <c r="C218" s="137"/>
      <c r="D218" s="137"/>
      <c r="E218" s="136"/>
      <c r="F218" s="136"/>
      <c r="G218" s="135"/>
      <c r="H218" s="135" t="s">
        <v>209</v>
      </c>
      <c r="I218" s="151" t="s">
        <v>210</v>
      </c>
      <c r="J218" s="152">
        <v>218.407445</v>
      </c>
      <c r="K218" s="152">
        <v>181.41597300000001</v>
      </c>
      <c r="L218" s="152">
        <f t="shared" si="6"/>
        <v>-16.9369098200842</v>
      </c>
    </row>
    <row r="219" spans="1:12" ht="15" customHeight="1" x14ac:dyDescent="0.25">
      <c r="A219" s="139"/>
      <c r="B219" s="138"/>
      <c r="C219" s="137"/>
      <c r="D219" s="137"/>
      <c r="E219" s="136"/>
      <c r="F219" s="136"/>
      <c r="G219" s="135"/>
      <c r="H219" s="135" t="s">
        <v>483</v>
      </c>
      <c r="I219" s="151" t="s">
        <v>198</v>
      </c>
      <c r="J219" s="152">
        <v>27140.078974</v>
      </c>
      <c r="K219" s="152">
        <v>25461.342042739998</v>
      </c>
      <c r="L219" s="152">
        <f t="shared" si="6"/>
        <v>-6.1854533764187591</v>
      </c>
    </row>
    <row r="220" spans="1:12" ht="15" customHeight="1" x14ac:dyDescent="0.25">
      <c r="A220" s="139"/>
      <c r="B220" s="138"/>
      <c r="C220" s="137"/>
      <c r="D220" s="137"/>
      <c r="E220" s="136"/>
      <c r="F220" s="136"/>
      <c r="G220" s="135"/>
      <c r="H220" s="135" t="s">
        <v>211</v>
      </c>
      <c r="I220" s="151" t="s">
        <v>212</v>
      </c>
      <c r="J220" s="152">
        <v>199.01995400000001</v>
      </c>
      <c r="K220" s="152">
        <v>231.89829269999998</v>
      </c>
      <c r="L220" s="152">
        <f t="shared" si="6"/>
        <v>16.520121746184291</v>
      </c>
    </row>
    <row r="221" spans="1:12" ht="30" customHeight="1" x14ac:dyDescent="0.25">
      <c r="A221" s="139"/>
      <c r="B221" s="138"/>
      <c r="C221" s="137"/>
      <c r="D221" s="137"/>
      <c r="E221" s="136"/>
      <c r="F221" s="136"/>
      <c r="G221" s="135"/>
      <c r="H221" s="135" t="s">
        <v>482</v>
      </c>
      <c r="I221" s="151" t="s">
        <v>408</v>
      </c>
      <c r="J221" s="152">
        <v>170.418047</v>
      </c>
      <c r="K221" s="152">
        <v>182.35007427999997</v>
      </c>
      <c r="L221" s="152">
        <f t="shared" si="6"/>
        <v>7.0016218880855741</v>
      </c>
    </row>
    <row r="222" spans="1:12" ht="15" customHeight="1" x14ac:dyDescent="0.25">
      <c r="A222" s="139"/>
      <c r="B222" s="138"/>
      <c r="C222" s="137"/>
      <c r="D222" s="137"/>
      <c r="E222" s="148">
        <v>45</v>
      </c>
      <c r="F222" s="137" t="s">
        <v>415</v>
      </c>
      <c r="G222" s="149"/>
      <c r="H222" s="137"/>
      <c r="I222" s="153"/>
      <c r="J222" s="147"/>
      <c r="K222" s="147"/>
      <c r="L222" s="147"/>
    </row>
    <row r="223" spans="1:12" ht="15" customHeight="1" x14ac:dyDescent="0.25">
      <c r="A223" s="139"/>
      <c r="B223" s="138"/>
      <c r="C223" s="137"/>
      <c r="D223" s="137"/>
      <c r="E223" s="136"/>
      <c r="F223" s="136"/>
      <c r="G223" s="149" t="s">
        <v>7</v>
      </c>
      <c r="H223" s="137"/>
      <c r="I223" s="153"/>
      <c r="J223" s="147"/>
      <c r="K223" s="147"/>
      <c r="L223" s="147"/>
    </row>
    <row r="224" spans="1:12" ht="15" customHeight="1" x14ac:dyDescent="0.25">
      <c r="A224" s="139"/>
      <c r="B224" s="138"/>
      <c r="C224" s="137"/>
      <c r="D224" s="137"/>
      <c r="E224" s="136"/>
      <c r="F224" s="136"/>
      <c r="G224" s="135"/>
      <c r="H224" s="135">
        <v>0</v>
      </c>
      <c r="I224" s="151" t="s">
        <v>7</v>
      </c>
      <c r="J224" s="152">
        <v>400.00066399999997</v>
      </c>
      <c r="K224" s="152">
        <v>559.86206641000035</v>
      </c>
      <c r="L224" s="152">
        <f>+IF(J224=0,"n.a.",IF(ABS(((K224/J224)-1)*100)&gt;100,"-o-",(((K224/J224)-1)*100)))</f>
        <v>39.965284260128222</v>
      </c>
    </row>
    <row r="225" spans="1:12" ht="15" customHeight="1" x14ac:dyDescent="0.25">
      <c r="A225" s="139"/>
      <c r="B225" s="138"/>
      <c r="C225" s="137"/>
      <c r="D225" s="137"/>
      <c r="E225" s="148">
        <v>46</v>
      </c>
      <c r="F225" s="137" t="s">
        <v>213</v>
      </c>
      <c r="G225" s="149"/>
      <c r="H225" s="137"/>
      <c r="I225" s="153"/>
      <c r="J225" s="147"/>
      <c r="K225" s="147"/>
      <c r="L225" s="147"/>
    </row>
    <row r="226" spans="1:12" ht="15" customHeight="1" x14ac:dyDescent="0.25">
      <c r="A226" s="139"/>
      <c r="B226" s="138"/>
      <c r="C226" s="137"/>
      <c r="D226" s="137"/>
      <c r="E226" s="136"/>
      <c r="F226" s="136"/>
      <c r="G226" s="149" t="s">
        <v>7</v>
      </c>
      <c r="H226" s="137"/>
      <c r="I226" s="153"/>
      <c r="J226" s="147"/>
      <c r="K226" s="147"/>
      <c r="L226" s="147"/>
    </row>
    <row r="227" spans="1:12" ht="15" customHeight="1" x14ac:dyDescent="0.25">
      <c r="A227" s="139"/>
      <c r="B227" s="138"/>
      <c r="C227" s="137"/>
      <c r="D227" s="137"/>
      <c r="E227" s="136"/>
      <c r="F227" s="136"/>
      <c r="G227" s="135"/>
      <c r="H227" s="135">
        <v>0</v>
      </c>
      <c r="I227" s="151" t="s">
        <v>7</v>
      </c>
      <c r="J227" s="152">
        <v>350.04258700000003</v>
      </c>
      <c r="K227" s="152">
        <v>783.62935704000006</v>
      </c>
      <c r="L227" s="152" t="str">
        <f>+IF(J227=0,"n.a.",IF(ABS(((K227/J227)-1)*100)&gt;100,"-o-",(((K227/J227)-1)*100)))</f>
        <v>-o-</v>
      </c>
    </row>
    <row r="228" spans="1:12" ht="15" customHeight="1" x14ac:dyDescent="0.25">
      <c r="A228" s="139"/>
      <c r="B228" s="138"/>
      <c r="C228" s="137"/>
      <c r="D228" s="143" t="s">
        <v>214</v>
      </c>
      <c r="E228" s="143"/>
      <c r="F228" s="143"/>
      <c r="G228" s="143"/>
      <c r="H228" s="143"/>
      <c r="I228" s="142"/>
      <c r="J228" s="141"/>
      <c r="K228" s="141"/>
      <c r="L228" s="140"/>
    </row>
    <row r="229" spans="1:12" ht="15" customHeight="1" x14ac:dyDescent="0.25">
      <c r="A229" s="139"/>
      <c r="B229" s="138"/>
      <c r="C229" s="137"/>
      <c r="D229" s="137"/>
      <c r="E229" s="148" t="s">
        <v>183</v>
      </c>
      <c r="F229" s="137" t="s">
        <v>184</v>
      </c>
      <c r="G229" s="149"/>
      <c r="H229" s="137"/>
      <c r="I229" s="153"/>
      <c r="J229" s="147"/>
      <c r="K229" s="147"/>
      <c r="L229" s="147"/>
    </row>
    <row r="230" spans="1:12" ht="15" customHeight="1" x14ac:dyDescent="0.25">
      <c r="A230" s="139"/>
      <c r="B230" s="138"/>
      <c r="C230" s="137"/>
      <c r="D230" s="137"/>
      <c r="E230" s="136"/>
      <c r="F230" s="136"/>
      <c r="G230" s="149" t="s">
        <v>215</v>
      </c>
      <c r="H230" s="137"/>
      <c r="I230" s="153"/>
      <c r="J230" s="147"/>
      <c r="K230" s="147"/>
      <c r="L230" s="147"/>
    </row>
    <row r="231" spans="1:12" ht="15" customHeight="1" x14ac:dyDescent="0.25">
      <c r="A231" s="139"/>
      <c r="B231" s="138"/>
      <c r="C231" s="137"/>
      <c r="D231" s="137"/>
      <c r="E231" s="136"/>
      <c r="F231" s="136"/>
      <c r="G231" s="135"/>
      <c r="H231" s="135" t="s">
        <v>183</v>
      </c>
      <c r="I231" s="151" t="s">
        <v>184</v>
      </c>
      <c r="J231" s="152">
        <v>540580.07923200005</v>
      </c>
      <c r="K231" s="152">
        <v>507598.07923199999</v>
      </c>
      <c r="L231" s="152">
        <f>+IF(J231=0,"n.a.",IF(ABS(((K231/J231)-1)*100)&gt;100,"-o-",(((K231/J231)-1)*100)))</f>
        <v>-6.1012237163562304</v>
      </c>
    </row>
    <row r="232" spans="1:12" ht="15" customHeight="1" x14ac:dyDescent="0.25">
      <c r="A232" s="139"/>
      <c r="B232" s="146" t="s">
        <v>481</v>
      </c>
      <c r="C232" s="146"/>
      <c r="D232" s="146"/>
      <c r="E232" s="146"/>
      <c r="F232" s="146"/>
      <c r="G232" s="146"/>
      <c r="H232" s="146"/>
      <c r="I232" s="145"/>
      <c r="J232" s="144"/>
      <c r="K232" s="144"/>
      <c r="L232" s="144"/>
    </row>
    <row r="233" spans="1:12" ht="15" customHeight="1" x14ac:dyDescent="0.25">
      <c r="A233" s="139"/>
      <c r="B233" s="138"/>
      <c r="C233" s="137"/>
      <c r="D233" s="143" t="s">
        <v>214</v>
      </c>
      <c r="E233" s="143"/>
      <c r="F233" s="143"/>
      <c r="G233" s="143"/>
      <c r="H233" s="143"/>
      <c r="I233" s="142"/>
      <c r="J233" s="141"/>
      <c r="K233" s="141"/>
      <c r="L233" s="140"/>
    </row>
    <row r="234" spans="1:12" ht="15" customHeight="1" x14ac:dyDescent="0.25">
      <c r="A234" s="139"/>
      <c r="B234" s="138"/>
      <c r="C234" s="137"/>
      <c r="D234" s="137"/>
      <c r="E234" s="137" t="s">
        <v>183</v>
      </c>
      <c r="F234" s="137" t="s">
        <v>184</v>
      </c>
      <c r="G234" s="149"/>
      <c r="H234" s="137"/>
      <c r="I234" s="153"/>
      <c r="J234" s="150"/>
      <c r="K234" s="150"/>
      <c r="L234" s="150"/>
    </row>
    <row r="235" spans="1:12" ht="15" customHeight="1" x14ac:dyDescent="0.25">
      <c r="A235" s="139"/>
      <c r="B235" s="138"/>
      <c r="C235" s="137"/>
      <c r="D235" s="137"/>
      <c r="E235" s="136"/>
      <c r="F235" s="136"/>
      <c r="G235" s="149" t="s">
        <v>215</v>
      </c>
      <c r="H235" s="137"/>
      <c r="I235" s="153"/>
      <c r="J235" s="150"/>
      <c r="K235" s="150"/>
      <c r="L235" s="150"/>
    </row>
    <row r="236" spans="1:12" ht="15" customHeight="1" x14ac:dyDescent="0.25">
      <c r="A236" s="139"/>
      <c r="B236" s="138"/>
      <c r="C236" s="137"/>
      <c r="D236" s="137"/>
      <c r="E236" s="136"/>
      <c r="F236" s="136"/>
      <c r="G236" s="135"/>
      <c r="H236" s="135" t="s">
        <v>183</v>
      </c>
      <c r="I236" s="151" t="s">
        <v>184</v>
      </c>
      <c r="J236" s="152">
        <v>53988.6</v>
      </c>
      <c r="K236" s="152">
        <v>66214.100000000006</v>
      </c>
      <c r="L236" s="152">
        <f>+IF(J236=0,"n.a.",IF(ABS(((K236/J236)-1)*100)&gt;100,"-o-",(((K236/J236)-1)*100)))</f>
        <v>22.64459534049783</v>
      </c>
    </row>
    <row r="237" spans="1:12" ht="8.25" customHeight="1" thickBot="1" x14ac:dyDescent="0.3">
      <c r="A237" s="134"/>
      <c r="B237" s="134"/>
      <c r="C237" s="134"/>
      <c r="D237" s="133"/>
      <c r="E237" s="133"/>
      <c r="F237" s="133"/>
      <c r="G237" s="133"/>
      <c r="H237" s="133"/>
      <c r="I237" s="133"/>
      <c r="J237" s="132"/>
      <c r="K237" s="132"/>
      <c r="L237" s="131"/>
    </row>
    <row r="238" spans="1:12" x14ac:dyDescent="0.25">
      <c r="A238" s="43" t="s">
        <v>216</v>
      </c>
    </row>
    <row r="239" spans="1:12" x14ac:dyDescent="0.25">
      <c r="A239" s="43" t="s">
        <v>480</v>
      </c>
    </row>
    <row r="240" spans="1:12" ht="30" customHeight="1" x14ac:dyDescent="0.25">
      <c r="A240" s="154" t="s">
        <v>479</v>
      </c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</row>
    <row r="241" spans="1:1" x14ac:dyDescent="0.25">
      <c r="A241" s="43" t="s">
        <v>217</v>
      </c>
    </row>
    <row r="242" spans="1:1" x14ac:dyDescent="0.25">
      <c r="A242" s="43" t="s">
        <v>218</v>
      </c>
    </row>
  </sheetData>
  <mergeCells count="5">
    <mergeCell ref="A240:L240"/>
    <mergeCell ref="A2:G2"/>
    <mergeCell ref="N1:Q1"/>
    <mergeCell ref="A1:I1"/>
    <mergeCell ref="A6:I7"/>
  </mergeCells>
  <printOptions horizontalCentered="1"/>
  <pageMargins left="0.39370078740157483" right="0.39370078740157483" top="0.39370078740157483" bottom="0.39370078740157483" header="0.31496062992125984" footer="0.31496062992125984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E29" sqref="E29"/>
    </sheetView>
  </sheetViews>
  <sheetFormatPr baseColWidth="10" defaultRowHeight="12.75" x14ac:dyDescent="0.2"/>
  <cols>
    <col min="1" max="1" width="22" style="108" customWidth="1"/>
    <col min="2" max="3" width="14.85546875" style="108" customWidth="1"/>
    <col min="4" max="4" width="1.5703125" style="108" customWidth="1"/>
    <col min="5" max="7" width="13.85546875" style="108" customWidth="1"/>
    <col min="8" max="16384" width="11.42578125" style="108"/>
  </cols>
  <sheetData>
    <row r="1" spans="1:9" ht="63" customHeight="1" x14ac:dyDescent="0.25">
      <c r="A1" s="162" t="s">
        <v>421</v>
      </c>
      <c r="B1" s="162"/>
      <c r="C1" s="162"/>
      <c r="D1" s="162"/>
      <c r="E1" s="46" t="s">
        <v>468</v>
      </c>
      <c r="F1" s="43"/>
      <c r="G1" s="43"/>
    </row>
    <row r="2" spans="1:9" ht="24" customHeight="1" x14ac:dyDescent="0.25">
      <c r="A2" s="45"/>
      <c r="B2" s="44"/>
      <c r="C2" s="43"/>
      <c r="D2" s="43"/>
      <c r="E2" s="43"/>
      <c r="F2" s="43"/>
      <c r="G2" s="43"/>
    </row>
    <row r="3" spans="1:9" ht="15.75" x14ac:dyDescent="0.25">
      <c r="A3" s="105" t="s">
        <v>260</v>
      </c>
      <c r="B3" s="43"/>
      <c r="C3" s="43"/>
      <c r="D3" s="43"/>
      <c r="E3" s="43"/>
      <c r="F3" s="43"/>
      <c r="G3" s="43"/>
    </row>
    <row r="4" spans="1:9" ht="18.75" customHeight="1" x14ac:dyDescent="0.2">
      <c r="A4" s="163" t="s">
        <v>260</v>
      </c>
      <c r="B4" s="163"/>
      <c r="C4" s="163"/>
      <c r="D4" s="163"/>
      <c r="E4" s="163"/>
      <c r="F4" s="163"/>
      <c r="G4" s="163"/>
    </row>
    <row r="5" spans="1:9" ht="17.25" customHeight="1" x14ac:dyDescent="0.2">
      <c r="A5" s="163" t="s">
        <v>467</v>
      </c>
      <c r="B5" s="163"/>
      <c r="C5" s="163"/>
      <c r="D5" s="163"/>
      <c r="E5" s="163"/>
      <c r="F5" s="163"/>
      <c r="G5" s="163"/>
    </row>
    <row r="6" spans="1:9" x14ac:dyDescent="0.2">
      <c r="A6" s="163" t="s">
        <v>0</v>
      </c>
      <c r="B6" s="163"/>
      <c r="C6" s="163"/>
      <c r="D6" s="163"/>
      <c r="E6" s="163"/>
      <c r="F6" s="163"/>
      <c r="G6" s="163"/>
    </row>
    <row r="7" spans="1:9" ht="17.25" x14ac:dyDescent="0.2">
      <c r="A7" s="125"/>
      <c r="B7" s="164" t="s">
        <v>1</v>
      </c>
      <c r="C7" s="164"/>
      <c r="D7" s="125"/>
      <c r="E7" s="165" t="s">
        <v>478</v>
      </c>
      <c r="F7" s="165"/>
      <c r="G7" s="165"/>
    </row>
    <row r="8" spans="1:9" ht="17.25" x14ac:dyDescent="0.5">
      <c r="A8" s="123"/>
      <c r="B8" s="124" t="s">
        <v>3</v>
      </c>
      <c r="C8" s="124" t="s">
        <v>261</v>
      </c>
      <c r="D8" s="123"/>
      <c r="E8" s="122" t="s">
        <v>3</v>
      </c>
      <c r="F8" s="122" t="s">
        <v>261</v>
      </c>
      <c r="G8" s="122" t="s">
        <v>262</v>
      </c>
    </row>
    <row r="9" spans="1:9" ht="5.0999999999999996" customHeight="1" x14ac:dyDescent="0.5">
      <c r="A9" s="121"/>
      <c r="B9" s="121"/>
      <c r="C9" s="121"/>
      <c r="D9" s="121"/>
      <c r="E9" s="121"/>
      <c r="F9" s="121"/>
      <c r="G9" s="121"/>
    </row>
    <row r="10" spans="1:9" ht="5.25" customHeight="1" x14ac:dyDescent="0.5">
      <c r="A10" s="120"/>
      <c r="B10" s="120"/>
      <c r="C10" s="120"/>
      <c r="D10" s="120"/>
      <c r="E10" s="120"/>
      <c r="F10" s="120"/>
      <c r="G10" s="120"/>
    </row>
    <row r="11" spans="1:9" ht="16.5" customHeight="1" x14ac:dyDescent="0.5">
      <c r="A11" s="116" t="s">
        <v>263</v>
      </c>
      <c r="B11" s="116"/>
      <c r="C11" s="116"/>
      <c r="D11" s="116"/>
      <c r="E11" s="115"/>
      <c r="F11" s="115"/>
      <c r="G11" s="115"/>
    </row>
    <row r="12" spans="1:9" ht="16.5" customHeight="1" x14ac:dyDescent="0.5">
      <c r="A12" s="114" t="s">
        <v>264</v>
      </c>
      <c r="B12" s="117">
        <v>-100873.17974499991</v>
      </c>
      <c r="C12" s="117">
        <v>-88284.786485999997</v>
      </c>
      <c r="D12" s="118">
        <v>0</v>
      </c>
      <c r="E12" s="117">
        <v>-54460.816970999993</v>
      </c>
      <c r="F12" s="117">
        <v>-139780.56234800001</v>
      </c>
      <c r="G12" s="117">
        <v>-141406.58831900003</v>
      </c>
      <c r="H12" s="110"/>
      <c r="I12" s="110"/>
    </row>
    <row r="13" spans="1:9" ht="16.5" customHeight="1" x14ac:dyDescent="0.5">
      <c r="A13" s="114" t="s">
        <v>265</v>
      </c>
      <c r="B13" s="117">
        <v>-100873.17974499991</v>
      </c>
      <c r="C13" s="117">
        <v>-88284.786485999997</v>
      </c>
      <c r="D13" s="118">
        <v>0</v>
      </c>
      <c r="E13" s="117">
        <v>-54460.816970999993</v>
      </c>
      <c r="F13" s="117">
        <v>-139780.56234800001</v>
      </c>
      <c r="G13" s="117">
        <v>-141406.58831900003</v>
      </c>
      <c r="H13" s="110"/>
      <c r="I13" s="110"/>
    </row>
    <row r="14" spans="1:9" ht="16.5" customHeight="1" x14ac:dyDescent="0.5">
      <c r="A14" s="114" t="s">
        <v>266</v>
      </c>
      <c r="B14" s="117">
        <v>-154861.77974499992</v>
      </c>
      <c r="C14" s="117">
        <v>-154498.886486</v>
      </c>
      <c r="D14" s="118">
        <v>0</v>
      </c>
      <c r="E14" s="117">
        <v>-96964.821997999999</v>
      </c>
      <c r="F14" s="117">
        <v>-201360.68514300001</v>
      </c>
      <c r="G14" s="117">
        <v>-204056.30160700003</v>
      </c>
      <c r="H14" s="110"/>
      <c r="I14" s="110"/>
    </row>
    <row r="15" spans="1:9" ht="16.5" customHeight="1" x14ac:dyDescent="0.5">
      <c r="A15" s="116" t="s">
        <v>267</v>
      </c>
      <c r="B15" s="119"/>
      <c r="C15" s="119"/>
      <c r="D15" s="116"/>
      <c r="E15" s="119"/>
      <c r="F15" s="119"/>
      <c r="G15" s="119"/>
      <c r="H15" s="110"/>
      <c r="I15" s="110"/>
    </row>
    <row r="16" spans="1:9" ht="16.5" customHeight="1" x14ac:dyDescent="0.5">
      <c r="A16" s="114" t="s">
        <v>264</v>
      </c>
      <c r="B16" s="117">
        <v>42360.134744999988</v>
      </c>
      <c r="C16" s="117">
        <v>52360.134744999988</v>
      </c>
      <c r="D16" s="118">
        <v>0</v>
      </c>
      <c r="E16" s="117">
        <v>30633.628876000002</v>
      </c>
      <c r="F16" s="117">
        <v>24588.258248999977</v>
      </c>
      <c r="G16" s="117">
        <v>5665.2991709999915</v>
      </c>
      <c r="H16" s="110"/>
      <c r="I16" s="110"/>
    </row>
    <row r="17" spans="1:9" ht="16.5" customHeight="1" x14ac:dyDescent="0.5">
      <c r="A17" s="114" t="s">
        <v>265</v>
      </c>
      <c r="B17" s="117">
        <v>42360.134744999988</v>
      </c>
      <c r="C17" s="117">
        <v>52360.134744999988</v>
      </c>
      <c r="D17" s="118">
        <v>0</v>
      </c>
      <c r="E17" s="117">
        <v>30633.628876000002</v>
      </c>
      <c r="F17" s="117">
        <v>24588.258248999977</v>
      </c>
      <c r="G17" s="117">
        <v>5665.2991709999915</v>
      </c>
      <c r="H17" s="110"/>
      <c r="I17" s="110"/>
    </row>
    <row r="18" spans="1:9" ht="16.5" customHeight="1" x14ac:dyDescent="0.5">
      <c r="A18" s="114" t="s">
        <v>266</v>
      </c>
      <c r="B18" s="117">
        <v>27860.134744999988</v>
      </c>
      <c r="C18" s="117">
        <v>37860.134744999988</v>
      </c>
      <c r="D18" s="118">
        <v>0</v>
      </c>
      <c r="E18" s="117">
        <v>22291.387736000004</v>
      </c>
      <c r="F18" s="117">
        <v>16531.489778999978</v>
      </c>
      <c r="G18" s="117">
        <v>-3290.0241240000087</v>
      </c>
      <c r="H18" s="110"/>
      <c r="I18" s="110"/>
    </row>
    <row r="19" spans="1:9" ht="16.5" customHeight="1" x14ac:dyDescent="0.5">
      <c r="A19" s="116" t="s">
        <v>268</v>
      </c>
      <c r="B19" s="119"/>
      <c r="C19" s="119"/>
      <c r="D19" s="116"/>
      <c r="E19" s="119"/>
      <c r="F19" s="119"/>
      <c r="G19" s="119"/>
      <c r="H19" s="110"/>
      <c r="I19" s="110"/>
    </row>
    <row r="20" spans="1:9" ht="16.5" customHeight="1" x14ac:dyDescent="0.5">
      <c r="A20" s="114" t="s">
        <v>264</v>
      </c>
      <c r="B20" s="117">
        <v>-224082.83335200005</v>
      </c>
      <c r="C20" s="117">
        <v>-224584.90848250996</v>
      </c>
      <c r="D20" s="118">
        <v>0</v>
      </c>
      <c r="E20" s="117">
        <v>-169701.42894699998</v>
      </c>
      <c r="F20" s="117">
        <v>-180887.54640681998</v>
      </c>
      <c r="G20" s="117">
        <v>-160254.15007582001</v>
      </c>
      <c r="H20" s="110"/>
      <c r="I20" s="110"/>
    </row>
    <row r="21" spans="1:9" ht="16.5" customHeight="1" x14ac:dyDescent="0.5">
      <c r="A21" s="114" t="s">
        <v>265</v>
      </c>
      <c r="B21" s="117">
        <v>12157.166647999955</v>
      </c>
      <c r="C21" s="117">
        <v>12157.16665203005</v>
      </c>
      <c r="D21" s="118">
        <v>0</v>
      </c>
      <c r="E21" s="117">
        <v>31439.932438000018</v>
      </c>
      <c r="F21" s="117">
        <v>20755.890121720033</v>
      </c>
      <c r="G21" s="117">
        <v>42261.269942040002</v>
      </c>
      <c r="H21" s="110"/>
      <c r="I21" s="110"/>
    </row>
    <row r="22" spans="1:9" ht="16.5" customHeight="1" x14ac:dyDescent="0.5">
      <c r="A22" s="114" t="s">
        <v>266</v>
      </c>
      <c r="B22" s="117">
        <v>12157.166647999955</v>
      </c>
      <c r="C22" s="117">
        <v>12157.16665203005</v>
      </c>
      <c r="D22" s="118">
        <v>0</v>
      </c>
      <c r="E22" s="117">
        <v>31439.932438000018</v>
      </c>
      <c r="F22" s="117">
        <v>20755.890121720033</v>
      </c>
      <c r="G22" s="117">
        <v>42261.269942040002</v>
      </c>
      <c r="H22" s="110"/>
      <c r="I22" s="110"/>
    </row>
    <row r="23" spans="1:9" ht="16.5" customHeight="1" x14ac:dyDescent="0.5">
      <c r="A23" s="116" t="s">
        <v>269</v>
      </c>
      <c r="B23" s="119"/>
      <c r="C23" s="119"/>
      <c r="D23" s="116"/>
      <c r="E23" s="119"/>
      <c r="F23" s="119"/>
      <c r="G23" s="119"/>
      <c r="H23" s="110"/>
      <c r="I23" s="110"/>
    </row>
    <row r="24" spans="1:9" ht="16.5" customHeight="1" x14ac:dyDescent="0.5">
      <c r="A24" s="114" t="s">
        <v>264</v>
      </c>
      <c r="B24" s="117">
        <v>-134134.056889</v>
      </c>
      <c r="C24" s="117">
        <v>-132592.04198499996</v>
      </c>
      <c r="D24" s="118">
        <v>0</v>
      </c>
      <c r="E24" s="117">
        <v>-108851.77072999999</v>
      </c>
      <c r="F24" s="117">
        <v>-111529.03424400002</v>
      </c>
      <c r="G24" s="117">
        <v>-112008.68924800001</v>
      </c>
      <c r="H24" s="110"/>
      <c r="I24" s="110"/>
    </row>
    <row r="25" spans="1:9" ht="16.5" customHeight="1" x14ac:dyDescent="0.5">
      <c r="A25" s="114" t="s">
        <v>265</v>
      </c>
      <c r="B25" s="117">
        <v>28893.943112999987</v>
      </c>
      <c r="C25" s="117">
        <v>30435.958017000026</v>
      </c>
      <c r="D25" s="118">
        <v>0</v>
      </c>
      <c r="E25" s="117">
        <v>37366.041383000003</v>
      </c>
      <c r="F25" s="117">
        <v>34688.777868999969</v>
      </c>
      <c r="G25" s="117">
        <v>35120.399177999992</v>
      </c>
      <c r="H25" s="110"/>
      <c r="I25" s="110"/>
    </row>
    <row r="26" spans="1:9" ht="16.5" customHeight="1" x14ac:dyDescent="0.5">
      <c r="A26" s="114" t="s">
        <v>266</v>
      </c>
      <c r="B26" s="117">
        <v>28893.943112999987</v>
      </c>
      <c r="C26" s="117">
        <v>30435.958017000026</v>
      </c>
      <c r="D26" s="118">
        <v>0</v>
      </c>
      <c r="E26" s="117">
        <v>37366.041383000003</v>
      </c>
      <c r="F26" s="117">
        <v>34688.777868999969</v>
      </c>
      <c r="G26" s="117">
        <v>35120.399177999992</v>
      </c>
      <c r="H26" s="110"/>
      <c r="I26" s="110"/>
    </row>
    <row r="27" spans="1:9" ht="16.5" customHeight="1" x14ac:dyDescent="0.5">
      <c r="A27" s="116" t="s">
        <v>270</v>
      </c>
      <c r="B27" s="115"/>
      <c r="C27" s="115"/>
      <c r="D27" s="116"/>
      <c r="E27" s="115"/>
      <c r="F27" s="115"/>
      <c r="G27" s="115"/>
      <c r="H27" s="110"/>
      <c r="I27" s="110"/>
    </row>
    <row r="28" spans="1:9" ht="16.5" customHeight="1" x14ac:dyDescent="0.5">
      <c r="A28" s="114" t="s">
        <v>264</v>
      </c>
      <c r="B28" s="113">
        <f t="shared" ref="B28:C30" si="0">+B12+B16+B20+B24</f>
        <v>-416729.93524099997</v>
      </c>
      <c r="C28" s="113">
        <f t="shared" si="0"/>
        <v>-393101.60220850992</v>
      </c>
      <c r="D28" s="113"/>
      <c r="E28" s="113">
        <f t="shared" ref="E28:G30" si="1">+E12+E16+E20+E24</f>
        <v>-302380.38777199993</v>
      </c>
      <c r="F28" s="113">
        <f t="shared" si="1"/>
        <v>-407608.88474982005</v>
      </c>
      <c r="G28" s="113">
        <f t="shared" si="1"/>
        <v>-408004.12847182003</v>
      </c>
      <c r="H28" s="110"/>
      <c r="I28" s="110"/>
    </row>
    <row r="29" spans="1:9" ht="16.5" customHeight="1" x14ac:dyDescent="0.5">
      <c r="A29" s="114" t="s">
        <v>265</v>
      </c>
      <c r="B29" s="113">
        <f t="shared" si="0"/>
        <v>-17461.935238999984</v>
      </c>
      <c r="C29" s="113">
        <f t="shared" si="0"/>
        <v>6668.4729280300671</v>
      </c>
      <c r="D29" s="113"/>
      <c r="E29" s="113">
        <f t="shared" si="1"/>
        <v>44978.785726000031</v>
      </c>
      <c r="F29" s="113">
        <f t="shared" si="1"/>
        <v>-59747.636108280029</v>
      </c>
      <c r="G29" s="113">
        <f t="shared" si="1"/>
        <v>-58359.620027960045</v>
      </c>
      <c r="H29" s="110"/>
      <c r="I29" s="110"/>
    </row>
    <row r="30" spans="1:9" ht="16.5" customHeight="1" x14ac:dyDescent="0.5">
      <c r="A30" s="112" t="s">
        <v>266</v>
      </c>
      <c r="B30" s="111">
        <f t="shared" si="0"/>
        <v>-85950.53523899999</v>
      </c>
      <c r="C30" s="111">
        <f t="shared" si="0"/>
        <v>-74045.627071969939</v>
      </c>
      <c r="D30" s="111"/>
      <c r="E30" s="111">
        <f t="shared" si="1"/>
        <v>-5867.4604409999738</v>
      </c>
      <c r="F30" s="111">
        <f t="shared" si="1"/>
        <v>-129384.52737328004</v>
      </c>
      <c r="G30" s="111">
        <f t="shared" si="1"/>
        <v>-129964.65661096005</v>
      </c>
      <c r="H30" s="110"/>
      <c r="I30" s="110"/>
    </row>
    <row r="31" spans="1:9" ht="17.25" x14ac:dyDescent="0.2">
      <c r="A31" s="160" t="s">
        <v>218</v>
      </c>
      <c r="B31" s="161"/>
      <c r="C31" s="161"/>
      <c r="D31" s="161"/>
      <c r="E31" s="160"/>
      <c r="F31" s="160"/>
      <c r="G31" s="160"/>
    </row>
    <row r="32" spans="1:9" x14ac:dyDescent="0.2">
      <c r="B32" s="110"/>
      <c r="C32" s="110"/>
      <c r="E32" s="110"/>
      <c r="F32" s="110"/>
    </row>
    <row r="33" spans="2:7" x14ac:dyDescent="0.2">
      <c r="B33" s="109"/>
      <c r="C33" s="109"/>
      <c r="D33" s="109"/>
      <c r="E33" s="109"/>
      <c r="F33" s="109"/>
    </row>
    <row r="34" spans="2:7" x14ac:dyDescent="0.2">
      <c r="B34" s="109"/>
      <c r="C34" s="109"/>
      <c r="D34" s="109"/>
      <c r="E34" s="109"/>
      <c r="F34" s="109"/>
      <c r="G34" s="109"/>
    </row>
    <row r="35" spans="2:7" x14ac:dyDescent="0.2">
      <c r="B35" s="109"/>
      <c r="C35" s="109"/>
      <c r="D35" s="109"/>
      <c r="E35" s="109"/>
      <c r="F35" s="109"/>
      <c r="G35" s="109"/>
    </row>
    <row r="36" spans="2:7" x14ac:dyDescent="0.2">
      <c r="B36" s="109"/>
      <c r="C36" s="109"/>
      <c r="D36" s="109"/>
      <c r="E36" s="109"/>
      <c r="F36" s="109"/>
      <c r="G36" s="109"/>
    </row>
    <row r="37" spans="2:7" x14ac:dyDescent="0.2">
      <c r="B37" s="109"/>
      <c r="C37" s="109"/>
      <c r="D37" s="109"/>
      <c r="E37" s="109"/>
      <c r="F37" s="109"/>
      <c r="G37" s="109"/>
    </row>
    <row r="38" spans="2:7" x14ac:dyDescent="0.2">
      <c r="B38" s="109"/>
      <c r="C38" s="109"/>
      <c r="D38" s="109"/>
      <c r="E38" s="109"/>
      <c r="F38" s="109"/>
      <c r="G38" s="109"/>
    </row>
    <row r="39" spans="2:7" x14ac:dyDescent="0.2">
      <c r="B39" s="109"/>
      <c r="C39" s="109"/>
      <c r="D39" s="109"/>
      <c r="E39" s="109"/>
      <c r="F39" s="109"/>
      <c r="G39" s="109"/>
    </row>
    <row r="40" spans="2:7" x14ac:dyDescent="0.2">
      <c r="B40" s="109"/>
      <c r="C40" s="109"/>
      <c r="D40" s="109"/>
      <c r="E40" s="109"/>
      <c r="F40" s="109"/>
      <c r="G40" s="109"/>
    </row>
    <row r="41" spans="2:7" x14ac:dyDescent="0.2">
      <c r="B41" s="109"/>
      <c r="C41" s="109"/>
      <c r="D41" s="109"/>
      <c r="E41" s="109"/>
      <c r="F41" s="109"/>
      <c r="G41" s="109"/>
    </row>
    <row r="42" spans="2:7" x14ac:dyDescent="0.2">
      <c r="B42" s="109"/>
      <c r="C42" s="109"/>
      <c r="D42" s="109"/>
      <c r="E42" s="109"/>
      <c r="F42" s="109"/>
      <c r="G42" s="109"/>
    </row>
    <row r="43" spans="2:7" x14ac:dyDescent="0.2">
      <c r="B43" s="109"/>
      <c r="C43" s="109"/>
      <c r="D43" s="109"/>
      <c r="E43" s="109"/>
      <c r="F43" s="109"/>
      <c r="G43" s="109"/>
    </row>
  </sheetData>
  <mergeCells count="7">
    <mergeCell ref="A31:G31"/>
    <mergeCell ref="A1:D1"/>
    <mergeCell ref="A4:G4"/>
    <mergeCell ref="A5:G5"/>
    <mergeCell ref="A6:G6"/>
    <mergeCell ref="B7:C7"/>
    <mergeCell ref="E7:G7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D15" sqref="D15"/>
    </sheetView>
  </sheetViews>
  <sheetFormatPr baseColWidth="10" defaultRowHeight="15" x14ac:dyDescent="0.25"/>
  <cols>
    <col min="1" max="1" width="59.42578125" style="5" customWidth="1"/>
    <col min="2" max="2" width="28.140625" style="5" customWidth="1"/>
  </cols>
  <sheetData>
    <row r="1" spans="1:2" ht="69.75" customHeight="1" x14ac:dyDescent="0.25">
      <c r="A1" s="31" t="s">
        <v>421</v>
      </c>
      <c r="B1" s="35" t="s">
        <v>468</v>
      </c>
    </row>
    <row r="2" spans="1:2" x14ac:dyDescent="0.25">
      <c r="A2" s="36"/>
      <c r="B2" s="35"/>
    </row>
    <row r="3" spans="1:2" s="32" customFormat="1" ht="27" customHeight="1" x14ac:dyDescent="0.25">
      <c r="A3" s="34" t="s">
        <v>219</v>
      </c>
      <c r="B3" s="33"/>
    </row>
    <row r="4" spans="1:2" ht="24" customHeight="1" x14ac:dyDescent="0.25">
      <c r="A4" s="163" t="s">
        <v>219</v>
      </c>
      <c r="B4" s="163"/>
    </row>
    <row r="5" spans="1:2" x14ac:dyDescent="0.25">
      <c r="A5" s="163" t="s">
        <v>467</v>
      </c>
      <c r="B5" s="163"/>
    </row>
    <row r="6" spans="1:2" x14ac:dyDescent="0.25">
      <c r="A6" s="163" t="s">
        <v>220</v>
      </c>
      <c r="B6" s="163"/>
    </row>
    <row r="7" spans="1:2" x14ac:dyDescent="0.25">
      <c r="A7" s="166" t="s">
        <v>221</v>
      </c>
      <c r="B7" s="2" t="s">
        <v>222</v>
      </c>
    </row>
    <row r="8" spans="1:2" ht="15.75" thickBot="1" x14ac:dyDescent="0.3">
      <c r="A8" s="167"/>
      <c r="B8" s="8" t="s">
        <v>466</v>
      </c>
    </row>
    <row r="9" spans="1:2" x14ac:dyDescent="0.25">
      <c r="A9" s="4" t="s">
        <v>223</v>
      </c>
      <c r="B9" s="9">
        <f>+B10+B15</f>
        <v>25080373935.169998</v>
      </c>
    </row>
    <row r="10" spans="1:2" x14ac:dyDescent="0.25">
      <c r="A10" s="3" t="s">
        <v>5</v>
      </c>
      <c r="B10" s="10">
        <f>+B11+B13</f>
        <v>263688098.19</v>
      </c>
    </row>
    <row r="11" spans="1:2" x14ac:dyDescent="0.25">
      <c r="A11" s="11" t="s">
        <v>224</v>
      </c>
      <c r="B11" s="12">
        <f>+B12</f>
        <v>28529983</v>
      </c>
    </row>
    <row r="12" spans="1:2" x14ac:dyDescent="0.25">
      <c r="A12" s="13" t="s">
        <v>225</v>
      </c>
      <c r="B12" s="14">
        <v>28529983</v>
      </c>
    </row>
    <row r="13" spans="1:2" x14ac:dyDescent="0.25">
      <c r="A13" s="11" t="s">
        <v>226</v>
      </c>
      <c r="B13" s="12">
        <f>+B14</f>
        <v>235158115.19</v>
      </c>
    </row>
    <row r="14" spans="1:2" x14ac:dyDescent="0.25">
      <c r="A14" s="13" t="s">
        <v>11</v>
      </c>
      <c r="B14" s="14">
        <v>235158115.19</v>
      </c>
    </row>
    <row r="15" spans="1:2" x14ac:dyDescent="0.25">
      <c r="A15" s="3" t="s">
        <v>13</v>
      </c>
      <c r="B15" s="10">
        <f>+B16+B21+B23+B28+B30+B33+B36+B38+B44+B46+B48+B51+B53+B55+B58+B60+B62</f>
        <v>24816685836.98</v>
      </c>
    </row>
    <row r="16" spans="1:2" x14ac:dyDescent="0.25">
      <c r="A16" s="11" t="s">
        <v>227</v>
      </c>
      <c r="B16" s="12">
        <f>SUM(B17:B20)</f>
        <v>2324932253.4000001</v>
      </c>
    </row>
    <row r="17" spans="1:2" x14ac:dyDescent="0.25">
      <c r="A17" s="13" t="s">
        <v>228</v>
      </c>
      <c r="B17" s="14">
        <v>130677801</v>
      </c>
    </row>
    <row r="18" spans="1:2" x14ac:dyDescent="0.25">
      <c r="A18" s="13" t="s">
        <v>28</v>
      </c>
      <c r="B18" s="14">
        <v>1566446741.4000001</v>
      </c>
    </row>
    <row r="19" spans="1:2" x14ac:dyDescent="0.25">
      <c r="A19" s="13" t="s">
        <v>229</v>
      </c>
      <c r="B19" s="14">
        <v>130901496</v>
      </c>
    </row>
    <row r="20" spans="1:2" x14ac:dyDescent="0.25">
      <c r="A20" s="13" t="s">
        <v>34</v>
      </c>
      <c r="B20" s="14">
        <v>496906215</v>
      </c>
    </row>
    <row r="21" spans="1:2" x14ac:dyDescent="0.25">
      <c r="A21" s="11" t="s">
        <v>230</v>
      </c>
      <c r="B21" s="12">
        <f>+B22</f>
        <v>1749904117</v>
      </c>
    </row>
    <row r="22" spans="1:2" x14ac:dyDescent="0.25">
      <c r="A22" s="13" t="s">
        <v>231</v>
      </c>
      <c r="B22" s="15">
        <v>1749904117</v>
      </c>
    </row>
    <row r="23" spans="1:2" x14ac:dyDescent="0.25">
      <c r="A23" s="11" t="s">
        <v>232</v>
      </c>
      <c r="B23" s="12">
        <f>SUM(B24:B27)</f>
        <v>3941175316</v>
      </c>
    </row>
    <row r="24" spans="1:2" x14ac:dyDescent="0.25">
      <c r="A24" s="13" t="s">
        <v>55</v>
      </c>
      <c r="B24" s="14">
        <v>1526834314</v>
      </c>
    </row>
    <row r="25" spans="1:2" x14ac:dyDescent="0.25">
      <c r="A25" s="13" t="s">
        <v>57</v>
      </c>
      <c r="B25" s="14">
        <v>481494858</v>
      </c>
    </row>
    <row r="26" spans="1:2" x14ac:dyDescent="0.25">
      <c r="A26" s="13" t="s">
        <v>58</v>
      </c>
      <c r="B26" s="14">
        <v>334907527</v>
      </c>
    </row>
    <row r="27" spans="1:2" x14ac:dyDescent="0.25">
      <c r="A27" s="13" t="s">
        <v>60</v>
      </c>
      <c r="B27" s="14">
        <v>1597938617</v>
      </c>
    </row>
    <row r="28" spans="1:2" x14ac:dyDescent="0.25">
      <c r="A28" s="11" t="s">
        <v>233</v>
      </c>
      <c r="B28" s="12">
        <f>+B29</f>
        <v>763985589</v>
      </c>
    </row>
    <row r="29" spans="1:2" x14ac:dyDescent="0.25">
      <c r="A29" s="13" t="s">
        <v>234</v>
      </c>
      <c r="B29" s="14">
        <v>763985589</v>
      </c>
    </row>
    <row r="30" spans="1:2" s="43" customFormat="1" ht="36.75" customHeight="1" x14ac:dyDescent="0.25">
      <c r="A30" s="11" t="s">
        <v>472</v>
      </c>
      <c r="B30" s="12">
        <f>SUM(B31:B32)</f>
        <v>587304296</v>
      </c>
    </row>
    <row r="31" spans="1:2" s="43" customFormat="1" x14ac:dyDescent="0.25">
      <c r="A31" s="13" t="s">
        <v>70</v>
      </c>
      <c r="B31" s="14">
        <v>226629031</v>
      </c>
    </row>
    <row r="32" spans="1:2" s="43" customFormat="1" ht="24" x14ac:dyDescent="0.25">
      <c r="A32" s="13" t="s">
        <v>306</v>
      </c>
      <c r="B32" s="14">
        <v>360675265</v>
      </c>
    </row>
    <row r="33" spans="1:2" x14ac:dyDescent="0.25">
      <c r="A33" s="11" t="s">
        <v>235</v>
      </c>
      <c r="B33" s="12">
        <f>SUM(B34:B35)</f>
        <v>5035309708</v>
      </c>
    </row>
    <row r="34" spans="1:2" x14ac:dyDescent="0.25">
      <c r="A34" s="13" t="s">
        <v>236</v>
      </c>
      <c r="B34" s="14">
        <v>326709708</v>
      </c>
    </row>
    <row r="35" spans="1:2" x14ac:dyDescent="0.25">
      <c r="A35" s="13" t="s">
        <v>92</v>
      </c>
      <c r="B35" s="14">
        <v>4708600000</v>
      </c>
    </row>
    <row r="36" spans="1:2" x14ac:dyDescent="0.25">
      <c r="A36" s="11" t="s">
        <v>237</v>
      </c>
      <c r="B36" s="12">
        <f>+B37</f>
        <v>2085110576.98</v>
      </c>
    </row>
    <row r="37" spans="1:2" x14ac:dyDescent="0.25">
      <c r="A37" s="13" t="s">
        <v>238</v>
      </c>
      <c r="B37" s="14">
        <v>2085110576.98</v>
      </c>
    </row>
    <row r="38" spans="1:2" s="43" customFormat="1" x14ac:dyDescent="0.25">
      <c r="A38" s="11" t="s">
        <v>473</v>
      </c>
      <c r="B38" s="12">
        <f>SUM(B39:B43)</f>
        <v>373721218.60000002</v>
      </c>
    </row>
    <row r="39" spans="1:2" s="43" customFormat="1" x14ac:dyDescent="0.25">
      <c r="A39" s="13" t="s">
        <v>325</v>
      </c>
      <c r="B39" s="14">
        <v>116928694</v>
      </c>
    </row>
    <row r="40" spans="1:2" s="43" customFormat="1" x14ac:dyDescent="0.25">
      <c r="A40" s="13" t="s">
        <v>116</v>
      </c>
      <c r="B40" s="14">
        <v>9491796</v>
      </c>
    </row>
    <row r="41" spans="1:2" s="43" customFormat="1" x14ac:dyDescent="0.25">
      <c r="A41" s="13" t="s">
        <v>326</v>
      </c>
      <c r="B41" s="14">
        <v>206047416.59999999</v>
      </c>
    </row>
    <row r="42" spans="1:2" s="43" customFormat="1" x14ac:dyDescent="0.25">
      <c r="A42" s="13" t="s">
        <v>327</v>
      </c>
      <c r="B42" s="14">
        <v>37553941</v>
      </c>
    </row>
    <row r="43" spans="1:2" s="43" customFormat="1" x14ac:dyDescent="0.25">
      <c r="A43" s="13" t="s">
        <v>344</v>
      </c>
      <c r="B43" s="14">
        <v>3699371</v>
      </c>
    </row>
    <row r="44" spans="1:2" x14ac:dyDescent="0.25">
      <c r="A44" s="11" t="s">
        <v>239</v>
      </c>
      <c r="B44" s="12">
        <f>+B45</f>
        <v>470110141</v>
      </c>
    </row>
    <row r="45" spans="1:2" x14ac:dyDescent="0.25">
      <c r="A45" s="13" t="s">
        <v>157</v>
      </c>
      <c r="B45" s="14">
        <v>470110141</v>
      </c>
    </row>
    <row r="46" spans="1:2" x14ac:dyDescent="0.25">
      <c r="A46" s="11" t="s">
        <v>240</v>
      </c>
      <c r="B46" s="12">
        <f>+B47</f>
        <v>300549240</v>
      </c>
    </row>
    <row r="47" spans="1:2" x14ac:dyDescent="0.25">
      <c r="A47" s="13" t="s">
        <v>241</v>
      </c>
      <c r="B47" s="14">
        <v>300549240</v>
      </c>
    </row>
    <row r="48" spans="1:2" x14ac:dyDescent="0.25">
      <c r="A48" s="11" t="s">
        <v>242</v>
      </c>
      <c r="B48" s="12">
        <f>SUM(B49:B50)</f>
        <v>3166190392</v>
      </c>
    </row>
    <row r="49" spans="1:2" x14ac:dyDescent="0.25">
      <c r="A49" s="13" t="s">
        <v>172</v>
      </c>
      <c r="B49" s="14">
        <v>2866190392</v>
      </c>
    </row>
    <row r="50" spans="1:2" x14ac:dyDescent="0.25">
      <c r="A50" s="13" t="s">
        <v>243</v>
      </c>
      <c r="B50" s="14">
        <v>300000000</v>
      </c>
    </row>
    <row r="51" spans="1:2" x14ac:dyDescent="0.25">
      <c r="A51" s="11" t="s">
        <v>244</v>
      </c>
      <c r="B51" s="12">
        <f>+B52</f>
        <v>167380318</v>
      </c>
    </row>
    <row r="52" spans="1:2" x14ac:dyDescent="0.25">
      <c r="A52" s="13" t="s">
        <v>245</v>
      </c>
      <c r="B52" s="14">
        <v>167380318</v>
      </c>
    </row>
    <row r="53" spans="1:2" x14ac:dyDescent="0.25">
      <c r="A53" s="11" t="s">
        <v>246</v>
      </c>
      <c r="B53" s="12">
        <f>+B54</f>
        <v>2675840452</v>
      </c>
    </row>
    <row r="54" spans="1:2" x14ac:dyDescent="0.25">
      <c r="A54" s="13" t="s">
        <v>194</v>
      </c>
      <c r="B54" s="14">
        <v>2675840452</v>
      </c>
    </row>
    <row r="55" spans="1:2" x14ac:dyDescent="0.25">
      <c r="A55" s="11" t="s">
        <v>247</v>
      </c>
      <c r="B55" s="12">
        <f>SUM(B56:B57)</f>
        <v>357212882</v>
      </c>
    </row>
    <row r="56" spans="1:2" s="43" customFormat="1" x14ac:dyDescent="0.25">
      <c r="A56" s="13" t="s">
        <v>392</v>
      </c>
      <c r="B56" s="14">
        <v>141373104.00000003</v>
      </c>
    </row>
    <row r="57" spans="1:2" x14ac:dyDescent="0.25">
      <c r="A57" s="13" t="s">
        <v>197</v>
      </c>
      <c r="B57" s="14">
        <v>215839778</v>
      </c>
    </row>
    <row r="58" spans="1:2" s="43" customFormat="1" x14ac:dyDescent="0.25">
      <c r="A58" s="11" t="s">
        <v>474</v>
      </c>
      <c r="B58" s="12">
        <f>+B59</f>
        <v>202798333</v>
      </c>
    </row>
    <row r="59" spans="1:2" s="43" customFormat="1" x14ac:dyDescent="0.25">
      <c r="A59" s="13" t="s">
        <v>198</v>
      </c>
      <c r="B59" s="106">
        <v>202798333</v>
      </c>
    </row>
    <row r="60" spans="1:2" s="43" customFormat="1" x14ac:dyDescent="0.25">
      <c r="A60" s="11" t="s">
        <v>475</v>
      </c>
      <c r="B60" s="12">
        <f>+B61</f>
        <v>174153904</v>
      </c>
    </row>
    <row r="61" spans="1:2" s="43" customFormat="1" x14ac:dyDescent="0.25">
      <c r="A61" s="13" t="s">
        <v>415</v>
      </c>
      <c r="B61" s="106">
        <v>174153904</v>
      </c>
    </row>
    <row r="62" spans="1:2" x14ac:dyDescent="0.25">
      <c r="A62" s="11" t="s">
        <v>248</v>
      </c>
      <c r="B62" s="12">
        <f>+B63</f>
        <v>441007100</v>
      </c>
    </row>
    <row r="63" spans="1:2" ht="15.75" thickBot="1" x14ac:dyDescent="0.3">
      <c r="A63" s="16" t="s">
        <v>213</v>
      </c>
      <c r="B63" s="17">
        <v>441007100</v>
      </c>
    </row>
    <row r="64" spans="1:2" ht="16.5" customHeight="1" x14ac:dyDescent="0.25">
      <c r="A64" s="168" t="s">
        <v>218</v>
      </c>
      <c r="B64" s="168"/>
    </row>
  </sheetData>
  <mergeCells count="5">
    <mergeCell ref="A4:B4"/>
    <mergeCell ref="A5:B5"/>
    <mergeCell ref="A6:B6"/>
    <mergeCell ref="A7:A8"/>
    <mergeCell ref="A64:B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" sqref="E1:H1048576"/>
    </sheetView>
  </sheetViews>
  <sheetFormatPr baseColWidth="10" defaultRowHeight="15" x14ac:dyDescent="0.25"/>
  <cols>
    <col min="1" max="1" width="10.140625" style="5" customWidth="1"/>
    <col min="2" max="2" width="66.140625" style="5" customWidth="1"/>
    <col min="3" max="3" width="30.5703125" style="5" customWidth="1"/>
  </cols>
  <sheetData>
    <row r="1" spans="1:4" ht="51" customHeight="1" x14ac:dyDescent="0.25">
      <c r="A1" s="171" t="s">
        <v>421</v>
      </c>
      <c r="B1" s="171"/>
      <c r="C1" s="40" t="s">
        <v>468</v>
      </c>
      <c r="D1" s="39"/>
    </row>
    <row r="2" spans="1:4" x14ac:dyDescent="0.25">
      <c r="A2" s="41"/>
      <c r="B2" s="40"/>
      <c r="C2" s="39"/>
    </row>
    <row r="3" spans="1:4" ht="21" customHeight="1" x14ac:dyDescent="0.25">
      <c r="A3" s="172" t="s">
        <v>249</v>
      </c>
      <c r="B3" s="172"/>
      <c r="C3" s="172"/>
    </row>
    <row r="4" spans="1:4" x14ac:dyDescent="0.25">
      <c r="A4" s="163" t="s">
        <v>249</v>
      </c>
      <c r="B4" s="163"/>
      <c r="C4" s="163"/>
    </row>
    <row r="5" spans="1:4" x14ac:dyDescent="0.25">
      <c r="A5" s="163" t="s">
        <v>476</v>
      </c>
      <c r="B5" s="163"/>
      <c r="C5" s="163"/>
    </row>
    <row r="6" spans="1:4" x14ac:dyDescent="0.25">
      <c r="A6" s="163" t="s">
        <v>220</v>
      </c>
      <c r="B6" s="163"/>
      <c r="C6" s="163"/>
    </row>
    <row r="7" spans="1:4" x14ac:dyDescent="0.25">
      <c r="A7" s="169" t="s">
        <v>250</v>
      </c>
      <c r="B7" s="169"/>
      <c r="C7" s="2" t="s">
        <v>222</v>
      </c>
    </row>
    <row r="8" spans="1:4" ht="15.75" thickBot="1" x14ac:dyDescent="0.3">
      <c r="A8" s="170"/>
      <c r="B8" s="170"/>
      <c r="C8" s="8" t="s">
        <v>466</v>
      </c>
    </row>
    <row r="9" spans="1:4" x14ac:dyDescent="0.25">
      <c r="A9" s="38"/>
      <c r="B9" s="6" t="s">
        <v>223</v>
      </c>
      <c r="C9" s="18">
        <f>+C10+C14+C17+C18+C19</f>
        <v>1514576030.6800001</v>
      </c>
    </row>
    <row r="10" spans="1:4" x14ac:dyDescent="0.25">
      <c r="A10" s="37">
        <v>1</v>
      </c>
      <c r="B10" s="7" t="s">
        <v>6</v>
      </c>
      <c r="C10" s="19">
        <f>SUM(C11:C13)</f>
        <v>180435463.61000001</v>
      </c>
    </row>
    <row r="11" spans="1:4" x14ac:dyDescent="0.25">
      <c r="A11" s="38"/>
      <c r="B11" s="1" t="s">
        <v>8</v>
      </c>
      <c r="C11" s="14">
        <v>13986594.060000001</v>
      </c>
    </row>
    <row r="12" spans="1:4" s="43" customFormat="1" x14ac:dyDescent="0.25">
      <c r="A12" s="38"/>
      <c r="B12" s="1" t="s">
        <v>10</v>
      </c>
      <c r="C12" s="14">
        <v>19434867</v>
      </c>
    </row>
    <row r="13" spans="1:4" x14ac:dyDescent="0.25">
      <c r="A13" s="38"/>
      <c r="B13" s="1" t="s">
        <v>9</v>
      </c>
      <c r="C13" s="14">
        <v>147014002.55000001</v>
      </c>
    </row>
    <row r="14" spans="1:4" x14ac:dyDescent="0.25">
      <c r="A14" s="37">
        <v>3</v>
      </c>
      <c r="B14" s="7" t="s">
        <v>251</v>
      </c>
      <c r="C14" s="19">
        <f>SUM(C15:C16)</f>
        <v>123935079</v>
      </c>
    </row>
    <row r="15" spans="1:4" x14ac:dyDescent="0.25">
      <c r="A15" s="38"/>
      <c r="B15" s="1" t="s">
        <v>252</v>
      </c>
      <c r="C15" s="14">
        <v>22306552</v>
      </c>
    </row>
    <row r="16" spans="1:4" x14ac:dyDescent="0.25">
      <c r="A16" s="38"/>
      <c r="B16" s="1" t="s">
        <v>253</v>
      </c>
      <c r="C16" s="14">
        <v>101628527</v>
      </c>
    </row>
    <row r="17" spans="1:3" x14ac:dyDescent="0.25">
      <c r="A17" s="37">
        <v>22</v>
      </c>
      <c r="B17" s="7" t="s">
        <v>225</v>
      </c>
      <c r="C17" s="19">
        <v>809467714.84000003</v>
      </c>
    </row>
    <row r="18" spans="1:3" x14ac:dyDescent="0.25">
      <c r="A18" s="37">
        <v>40</v>
      </c>
      <c r="B18" s="7" t="s">
        <v>254</v>
      </c>
      <c r="C18" s="19">
        <v>340584052.23000002</v>
      </c>
    </row>
    <row r="19" spans="1:3" ht="15.75" thickBot="1" x14ac:dyDescent="0.3">
      <c r="A19" s="42"/>
      <c r="B19" s="20" t="s">
        <v>255</v>
      </c>
      <c r="C19" s="21">
        <v>60153721</v>
      </c>
    </row>
    <row r="20" spans="1:3" ht="33.75" customHeight="1" x14ac:dyDescent="0.25">
      <c r="A20" s="168" t="s">
        <v>477</v>
      </c>
      <c r="B20" s="168"/>
      <c r="C20" s="168"/>
    </row>
  </sheetData>
  <mergeCells count="7">
    <mergeCell ref="A7:B8"/>
    <mergeCell ref="A20:C20"/>
    <mergeCell ref="A1:B1"/>
    <mergeCell ref="A3:C3"/>
    <mergeCell ref="A4:C4"/>
    <mergeCell ref="A5:C5"/>
    <mergeCell ref="A6:C6"/>
  </mergeCells>
  <pageMargins left="0.7" right="0.7" top="0.75" bottom="0.75" header="0.3" footer="0.3"/>
  <ignoredErrors>
    <ignoredError sqref="C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G24" sqref="G24"/>
    </sheetView>
  </sheetViews>
  <sheetFormatPr baseColWidth="10" defaultRowHeight="12.75" x14ac:dyDescent="0.25"/>
  <cols>
    <col min="1" max="1" width="5.28515625" style="92" customWidth="1"/>
    <col min="2" max="2" width="35.140625" style="92" customWidth="1"/>
    <col min="3" max="3" width="35.42578125" style="92" customWidth="1"/>
    <col min="4" max="4" width="12" style="92" bestFit="1" customWidth="1"/>
    <col min="5" max="6" width="11.42578125" style="92"/>
    <col min="7" max="7" width="14.7109375" style="92" customWidth="1"/>
    <col min="8" max="8" width="14.85546875" style="92" bestFit="1" customWidth="1"/>
    <col min="9" max="9" width="16.5703125" style="92" bestFit="1" customWidth="1"/>
    <col min="10" max="16384" width="11.42578125" style="92"/>
  </cols>
  <sheetData>
    <row r="1" spans="1:10" ht="99" customHeight="1" x14ac:dyDescent="0.25">
      <c r="A1" s="174" t="s">
        <v>424</v>
      </c>
      <c r="B1" s="174"/>
      <c r="C1" s="103" t="s">
        <v>468</v>
      </c>
    </row>
    <row r="2" spans="1:10" s="102" customFormat="1" ht="16.5" customHeight="1" x14ac:dyDescent="0.25">
      <c r="A2" s="104"/>
      <c r="B2" s="104"/>
      <c r="C2" s="103"/>
    </row>
    <row r="3" spans="1:10" ht="63.75" customHeight="1" x14ac:dyDescent="0.25">
      <c r="A3" s="173" t="s">
        <v>471</v>
      </c>
      <c r="B3" s="173"/>
      <c r="C3" s="173"/>
      <c r="E3" s="99"/>
      <c r="F3" s="99"/>
      <c r="G3" s="99"/>
      <c r="H3" s="99"/>
      <c r="I3" s="99"/>
      <c r="J3" s="99"/>
    </row>
    <row r="4" spans="1:10" ht="30" customHeight="1" x14ac:dyDescent="0.25">
      <c r="A4" s="175" t="s">
        <v>256</v>
      </c>
      <c r="B4" s="175"/>
      <c r="C4" s="101" t="s">
        <v>470</v>
      </c>
      <c r="E4" s="99"/>
      <c r="F4" s="99"/>
      <c r="G4" s="100"/>
      <c r="H4" s="100"/>
      <c r="I4" s="100"/>
      <c r="J4" s="99"/>
    </row>
    <row r="5" spans="1:10" ht="18.75" customHeight="1" x14ac:dyDescent="0.25">
      <c r="B5" s="98" t="s">
        <v>223</v>
      </c>
      <c r="C5" s="126">
        <f>+C6+C10</f>
        <v>805.6485924599998</v>
      </c>
    </row>
    <row r="6" spans="1:10" ht="14.25" x14ac:dyDescent="0.25">
      <c r="A6" s="96"/>
      <c r="B6" s="96" t="s">
        <v>13</v>
      </c>
      <c r="C6" s="127">
        <f>SUM(C7:C9)</f>
        <v>805.6485924599998</v>
      </c>
    </row>
    <row r="7" spans="1:10" x14ac:dyDescent="0.25">
      <c r="B7" s="92" t="s">
        <v>15</v>
      </c>
      <c r="C7" s="128">
        <v>460.86128248</v>
      </c>
    </row>
    <row r="8" spans="1:10" x14ac:dyDescent="0.25">
      <c r="B8" s="92" t="s">
        <v>125</v>
      </c>
      <c r="C8" s="128">
        <v>74.469328209999958</v>
      </c>
    </row>
    <row r="9" spans="1:10" x14ac:dyDescent="0.25">
      <c r="B9" s="97" t="s">
        <v>196</v>
      </c>
      <c r="C9" s="129">
        <v>270.31798176999985</v>
      </c>
    </row>
    <row r="10" spans="1:10" ht="14.25" x14ac:dyDescent="0.25">
      <c r="A10" s="96"/>
      <c r="B10" s="96" t="s">
        <v>257</v>
      </c>
      <c r="C10" s="127">
        <f>+C11</f>
        <v>0</v>
      </c>
    </row>
    <row r="11" spans="1:10" ht="18.75" customHeight="1" thickBot="1" x14ac:dyDescent="0.3">
      <c r="A11" s="95"/>
      <c r="B11" s="94" t="s">
        <v>258</v>
      </c>
      <c r="C11" s="130">
        <v>0</v>
      </c>
    </row>
    <row r="12" spans="1:10" x14ac:dyDescent="0.25">
      <c r="A12" s="93" t="s">
        <v>259</v>
      </c>
      <c r="B12" s="93"/>
      <c r="C12" s="93"/>
    </row>
    <row r="13" spans="1:10" x14ac:dyDescent="0.25">
      <c r="A13" s="93" t="s">
        <v>469</v>
      </c>
      <c r="B13" s="93"/>
      <c r="C13" s="93"/>
    </row>
    <row r="14" spans="1:10" x14ac:dyDescent="0.25">
      <c r="A14" s="93" t="s">
        <v>218</v>
      </c>
      <c r="B14" s="93"/>
      <c r="C14" s="93"/>
    </row>
  </sheetData>
  <mergeCells count="3">
    <mergeCell ref="A3:C3"/>
    <mergeCell ref="A1:B1"/>
    <mergeCell ref="A4:B4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activeCell="C24" sqref="C24"/>
    </sheetView>
  </sheetViews>
  <sheetFormatPr baseColWidth="10" defaultRowHeight="12.75" x14ac:dyDescent="0.25"/>
  <cols>
    <col min="1" max="1" width="2.85546875" style="80" customWidth="1"/>
    <col min="2" max="2" width="3.5703125" style="80" customWidth="1"/>
    <col min="3" max="3" width="46.28515625" style="80" customWidth="1"/>
    <col min="4" max="4" width="28.5703125" style="80" customWidth="1"/>
    <col min="5" max="16384" width="11.42578125" style="80"/>
  </cols>
  <sheetData>
    <row r="1" spans="1:7" ht="37.5" customHeight="1" x14ac:dyDescent="0.25">
      <c r="A1" s="179" t="s">
        <v>421</v>
      </c>
      <c r="B1" s="179"/>
      <c r="C1" s="179"/>
      <c r="D1" s="91" t="s">
        <v>468</v>
      </c>
    </row>
    <row r="2" spans="1:7" ht="71.25" customHeight="1" x14ac:dyDescent="0.25">
      <c r="A2" s="180" t="s">
        <v>271</v>
      </c>
      <c r="B2" s="180"/>
      <c r="C2" s="180"/>
      <c r="D2" s="180"/>
    </row>
    <row r="3" spans="1:7" ht="24" customHeight="1" x14ac:dyDescent="0.25">
      <c r="A3" s="178" t="s">
        <v>271</v>
      </c>
      <c r="B3" s="178"/>
      <c r="C3" s="178"/>
      <c r="D3" s="178"/>
    </row>
    <row r="4" spans="1:7" ht="14.25" customHeight="1" x14ac:dyDescent="0.25">
      <c r="A4" s="178" t="s">
        <v>467</v>
      </c>
      <c r="B4" s="178"/>
      <c r="C4" s="178"/>
      <c r="D4" s="178"/>
    </row>
    <row r="5" spans="1:7" ht="12.75" customHeight="1" x14ac:dyDescent="0.25">
      <c r="A5" s="178" t="s">
        <v>272</v>
      </c>
      <c r="B5" s="178"/>
      <c r="C5" s="178"/>
      <c r="D5" s="178"/>
    </row>
    <row r="6" spans="1:7" ht="28.5" customHeight="1" x14ac:dyDescent="0.25">
      <c r="A6" s="181" t="s">
        <v>256</v>
      </c>
      <c r="B6" s="181"/>
      <c r="C6" s="181"/>
      <c r="D6" s="90" t="s">
        <v>466</v>
      </c>
    </row>
    <row r="7" spans="1:7" ht="21" x14ac:dyDescent="0.25">
      <c r="A7" s="176" t="s">
        <v>223</v>
      </c>
      <c r="B7" s="177"/>
      <c r="C7" s="177"/>
      <c r="D7" s="89">
        <f>+D8</f>
        <v>8448.5462404800001</v>
      </c>
    </row>
    <row r="8" spans="1:7" ht="18.75" customHeight="1" x14ac:dyDescent="0.25">
      <c r="A8" s="88" t="s">
        <v>13</v>
      </c>
      <c r="B8" s="88"/>
      <c r="C8" s="88"/>
      <c r="D8" s="87">
        <f>+SUM(D9:D15)</f>
        <v>8448.5462404800001</v>
      </c>
    </row>
    <row r="9" spans="1:7" ht="18.75" customHeight="1" x14ac:dyDescent="0.25">
      <c r="B9" s="86">
        <v>2</v>
      </c>
      <c r="C9" s="85" t="s">
        <v>14</v>
      </c>
      <c r="D9" s="84">
        <v>39.355887010000004</v>
      </c>
      <c r="G9" s="83"/>
    </row>
    <row r="10" spans="1:7" ht="18.75" customHeight="1" x14ac:dyDescent="0.25">
      <c r="B10" s="86">
        <v>4</v>
      </c>
      <c r="C10" s="85" t="s">
        <v>15</v>
      </c>
      <c r="D10" s="84">
        <v>6885.6649728800003</v>
      </c>
      <c r="G10" s="83"/>
    </row>
    <row r="11" spans="1:7" ht="18.75" customHeight="1" x14ac:dyDescent="0.25">
      <c r="B11" s="86">
        <v>6</v>
      </c>
      <c r="C11" s="85" t="s">
        <v>42</v>
      </c>
      <c r="D11" s="84">
        <v>12.920928090000002</v>
      </c>
      <c r="G11" s="83"/>
    </row>
    <row r="12" spans="1:7" ht="18.75" customHeight="1" x14ac:dyDescent="0.25">
      <c r="B12" s="86">
        <v>7</v>
      </c>
      <c r="C12" s="85" t="s">
        <v>273</v>
      </c>
      <c r="D12" s="84">
        <v>16.913820990000001</v>
      </c>
      <c r="G12" s="83"/>
    </row>
    <row r="13" spans="1:7" ht="18.75" customHeight="1" x14ac:dyDescent="0.25">
      <c r="B13" s="85">
        <v>13</v>
      </c>
      <c r="C13" s="85" t="s">
        <v>274</v>
      </c>
      <c r="D13" s="84">
        <v>1080.0980780999998</v>
      </c>
      <c r="G13" s="83"/>
    </row>
    <row r="14" spans="1:7" ht="18.75" customHeight="1" x14ac:dyDescent="0.25">
      <c r="B14" s="85">
        <v>17</v>
      </c>
      <c r="C14" s="85" t="s">
        <v>176</v>
      </c>
      <c r="D14" s="84">
        <v>413.01423740999996</v>
      </c>
      <c r="G14" s="83"/>
    </row>
    <row r="15" spans="1:7" ht="18.75" customHeight="1" x14ac:dyDescent="0.25">
      <c r="B15" s="85">
        <v>27</v>
      </c>
      <c r="C15" s="85" t="s">
        <v>196</v>
      </c>
      <c r="D15" s="84">
        <v>0.57831600000000005</v>
      </c>
      <c r="G15" s="83"/>
    </row>
    <row r="16" spans="1:7" ht="7.5" customHeight="1" thickBot="1" x14ac:dyDescent="0.3">
      <c r="A16" s="82"/>
      <c r="B16" s="82"/>
      <c r="C16" s="82"/>
      <c r="D16" s="81"/>
    </row>
    <row r="17" spans="1:1" x14ac:dyDescent="0.25">
      <c r="A17" s="80" t="s">
        <v>275</v>
      </c>
    </row>
    <row r="18" spans="1:1" x14ac:dyDescent="0.25">
      <c r="A18" s="80" t="s">
        <v>218</v>
      </c>
    </row>
  </sheetData>
  <mergeCells count="7">
    <mergeCell ref="A7:C7"/>
    <mergeCell ref="A4:D4"/>
    <mergeCell ref="A5:D5"/>
    <mergeCell ref="A1:C1"/>
    <mergeCell ref="A2:D2"/>
    <mergeCell ref="A3:D3"/>
    <mergeCell ref="A6:C6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6"/>
  <sheetViews>
    <sheetView showGridLines="0" zoomScaleNormal="100" workbookViewId="0">
      <selection sqref="A1:B1"/>
    </sheetView>
  </sheetViews>
  <sheetFormatPr baseColWidth="10" defaultColWidth="11.5703125" defaultRowHeight="12.75" x14ac:dyDescent="0.2"/>
  <cols>
    <col min="1" max="1" width="6.28515625" style="47" customWidth="1"/>
    <col min="2" max="2" width="61.85546875" style="47" customWidth="1"/>
    <col min="3" max="3" width="13.7109375" style="47" customWidth="1"/>
    <col min="4" max="4" width="13.140625" style="47" customWidth="1"/>
    <col min="5" max="5" width="14.85546875" style="47" customWidth="1"/>
    <col min="6" max="6" width="13.42578125" style="47" customWidth="1"/>
    <col min="7" max="7" width="19" style="47" customWidth="1"/>
    <col min="8" max="8" width="10" style="47" bestFit="1" customWidth="1"/>
    <col min="9" max="9" width="19.140625" style="47" bestFit="1" customWidth="1"/>
    <col min="10" max="16384" width="11.5703125" style="47"/>
  </cols>
  <sheetData>
    <row r="1" spans="1:9" s="49" customFormat="1" ht="46.5" customHeight="1" x14ac:dyDescent="0.2">
      <c r="A1" s="182" t="s">
        <v>421</v>
      </c>
      <c r="B1" s="182"/>
      <c r="C1" s="183" t="s">
        <v>465</v>
      </c>
      <c r="D1" s="183"/>
      <c r="E1" s="183"/>
    </row>
    <row r="2" spans="1:9" s="49" customFormat="1" ht="77.25" customHeight="1" x14ac:dyDescent="0.25">
      <c r="A2" s="187" t="s">
        <v>464</v>
      </c>
      <c r="B2" s="188"/>
      <c r="C2" s="188"/>
      <c r="D2" s="188"/>
      <c r="E2" s="188"/>
      <c r="F2" s="188"/>
      <c r="G2" s="188"/>
    </row>
    <row r="3" spans="1:9" s="49" customFormat="1" ht="24.75" customHeight="1" x14ac:dyDescent="0.2">
      <c r="A3" s="189" t="s">
        <v>276</v>
      </c>
      <c r="B3" s="189"/>
      <c r="C3" s="189" t="s">
        <v>277</v>
      </c>
      <c r="D3" s="190" t="s">
        <v>278</v>
      </c>
      <c r="E3" s="190"/>
      <c r="F3" s="190"/>
      <c r="G3" s="77"/>
    </row>
    <row r="4" spans="1:9" s="49" customFormat="1" ht="76.5" x14ac:dyDescent="0.25">
      <c r="A4" s="189"/>
      <c r="B4" s="189"/>
      <c r="C4" s="189"/>
      <c r="D4" s="78" t="s">
        <v>279</v>
      </c>
      <c r="E4" s="78" t="s">
        <v>280</v>
      </c>
      <c r="F4" s="78" t="s">
        <v>281</v>
      </c>
      <c r="G4" s="77" t="s">
        <v>282</v>
      </c>
      <c r="I4" s="76"/>
    </row>
    <row r="5" spans="1:9" s="49" customFormat="1" x14ac:dyDescent="0.2">
      <c r="A5" s="189"/>
      <c r="B5" s="189"/>
      <c r="C5" s="79" t="s">
        <v>418</v>
      </c>
      <c r="D5" s="79" t="s">
        <v>419</v>
      </c>
      <c r="E5" s="79" t="s">
        <v>420</v>
      </c>
      <c r="F5" s="79" t="s">
        <v>283</v>
      </c>
      <c r="G5" s="79" t="s">
        <v>284</v>
      </c>
    </row>
    <row r="6" spans="1:9" s="72" customFormat="1" ht="24.95" customHeight="1" x14ac:dyDescent="0.25">
      <c r="A6" s="66"/>
      <c r="B6" s="75" t="s">
        <v>463</v>
      </c>
      <c r="C6" s="74">
        <f>SUM(C7:C262)/2</f>
        <v>684104.10000000009</v>
      </c>
      <c r="D6" s="74">
        <f>SUM(D7:D262)/2</f>
        <v>6960.0358623650018</v>
      </c>
      <c r="E6" s="74">
        <f>SUM(E7:E262)/2</f>
        <v>40.180522189999984</v>
      </c>
      <c r="F6" s="74">
        <f>SUM(F7:F262)/2</f>
        <v>7000.2163845550049</v>
      </c>
      <c r="G6" s="74">
        <f t="shared" ref="G6:G23" si="0">F6/C6*100</f>
        <v>1.0232677138691324</v>
      </c>
      <c r="I6" s="73"/>
    </row>
    <row r="7" spans="1:9" s="50" customFormat="1" ht="14.25" x14ac:dyDescent="0.2">
      <c r="A7" s="59" t="s">
        <v>462</v>
      </c>
      <c r="B7" s="58" t="s">
        <v>461</v>
      </c>
      <c r="C7" s="57">
        <f>SUM(C8)</f>
        <v>1141.19</v>
      </c>
      <c r="D7" s="57">
        <f>SUM(D8)</f>
        <v>5.93</v>
      </c>
      <c r="E7" s="57">
        <f>SUM(E8)</f>
        <v>0.16</v>
      </c>
      <c r="F7" s="57">
        <f>SUM(F8)</f>
        <v>6.09</v>
      </c>
      <c r="G7" s="56">
        <f t="shared" si="0"/>
        <v>0.53365346699497884</v>
      </c>
    </row>
    <row r="8" spans="1:9" s="50" customFormat="1" ht="20.100000000000001" customHeight="1" x14ac:dyDescent="0.2">
      <c r="A8" s="63"/>
      <c r="B8" s="62" t="s">
        <v>14</v>
      </c>
      <c r="C8" s="61">
        <v>1141.19</v>
      </c>
      <c r="D8" s="61">
        <f>2.2+2.57+1.16</f>
        <v>5.93</v>
      </c>
      <c r="E8" s="61">
        <v>0.16</v>
      </c>
      <c r="F8" s="61">
        <f>SUM(D8:E8)</f>
        <v>6.09</v>
      </c>
      <c r="G8" s="60">
        <f t="shared" si="0"/>
        <v>0.53365346699497884</v>
      </c>
    </row>
    <row r="9" spans="1:9" s="50" customFormat="1" ht="20.100000000000001" customHeight="1" x14ac:dyDescent="0.2">
      <c r="A9" s="59" t="s">
        <v>460</v>
      </c>
      <c r="B9" s="58" t="s">
        <v>459</v>
      </c>
      <c r="C9" s="57">
        <f>SUM(C10:C30)</f>
        <v>29680.640000000003</v>
      </c>
      <c r="D9" s="57">
        <f>SUM(D10:D30)</f>
        <v>680.6099999999999</v>
      </c>
      <c r="E9" s="57">
        <f>SUM(E10:E30)</f>
        <v>4.629999999999999</v>
      </c>
      <c r="F9" s="57">
        <f>SUM(F10:F30)</f>
        <v>685.24</v>
      </c>
      <c r="G9" s="56">
        <f t="shared" si="0"/>
        <v>2.3087103243056752</v>
      </c>
    </row>
    <row r="10" spans="1:9" s="50" customFormat="1" ht="20.100000000000001" customHeight="1" x14ac:dyDescent="0.2">
      <c r="A10" s="63"/>
      <c r="B10" s="62" t="s">
        <v>228</v>
      </c>
      <c r="C10" s="61">
        <v>2682.8</v>
      </c>
      <c r="D10" s="61">
        <v>21.77</v>
      </c>
      <c r="E10" s="61">
        <v>0.53</v>
      </c>
      <c r="F10" s="61">
        <f t="shared" ref="F10:F30" si="1">SUM(D10:E10)</f>
        <v>22.3</v>
      </c>
      <c r="G10" s="60">
        <f t="shared" si="0"/>
        <v>0.83122111227076179</v>
      </c>
    </row>
    <row r="11" spans="1:9" s="50" customFormat="1" ht="20.100000000000001" customHeight="1" x14ac:dyDescent="0.2">
      <c r="A11" s="63"/>
      <c r="B11" s="71" t="s">
        <v>20</v>
      </c>
      <c r="C11" s="61">
        <v>31.3</v>
      </c>
      <c r="D11" s="61">
        <v>0.28999999999999998</v>
      </c>
      <c r="E11" s="61">
        <v>0.01</v>
      </c>
      <c r="F11" s="61">
        <f t="shared" si="1"/>
        <v>0.3</v>
      </c>
      <c r="G11" s="60">
        <f t="shared" si="0"/>
        <v>0.95846645367412142</v>
      </c>
    </row>
    <row r="12" spans="1:9" s="50" customFormat="1" ht="20.100000000000001" customHeight="1" x14ac:dyDescent="0.2">
      <c r="A12" s="63"/>
      <c r="B12" s="71" t="s">
        <v>22</v>
      </c>
      <c r="C12" s="61">
        <v>4450.5600000000004</v>
      </c>
      <c r="D12" s="61">
        <v>134.96</v>
      </c>
      <c r="E12" s="61">
        <v>2.79</v>
      </c>
      <c r="F12" s="61">
        <f t="shared" si="1"/>
        <v>137.75</v>
      </c>
      <c r="G12" s="60">
        <f t="shared" si="0"/>
        <v>3.0951161202185791</v>
      </c>
    </row>
    <row r="13" spans="1:9" s="50" customFormat="1" ht="20.100000000000001" customHeight="1" x14ac:dyDescent="0.2">
      <c r="A13" s="63"/>
      <c r="B13" s="71" t="s">
        <v>285</v>
      </c>
      <c r="C13" s="61">
        <v>295.24</v>
      </c>
      <c r="D13" s="61">
        <v>6.3900000000000006</v>
      </c>
      <c r="E13" s="61">
        <v>0.19</v>
      </c>
      <c r="F13" s="61">
        <f t="shared" si="1"/>
        <v>6.580000000000001</v>
      </c>
      <c r="G13" s="60">
        <f t="shared" si="0"/>
        <v>2.2286952987400084</v>
      </c>
    </row>
    <row r="14" spans="1:9" s="50" customFormat="1" ht="20.100000000000001" customHeight="1" x14ac:dyDescent="0.2">
      <c r="A14" s="63"/>
      <c r="B14" s="71" t="s">
        <v>24</v>
      </c>
      <c r="C14" s="61">
        <v>44.2</v>
      </c>
      <c r="D14" s="61">
        <v>0.71</v>
      </c>
      <c r="E14" s="61">
        <v>0.02</v>
      </c>
      <c r="F14" s="61">
        <f t="shared" si="1"/>
        <v>0.73</v>
      </c>
      <c r="G14" s="60">
        <f t="shared" si="0"/>
        <v>1.6515837104072395</v>
      </c>
    </row>
    <row r="15" spans="1:9" s="50" customFormat="1" ht="20.100000000000001" customHeight="1" x14ac:dyDescent="0.2">
      <c r="A15" s="63"/>
      <c r="B15" s="71" t="s">
        <v>286</v>
      </c>
      <c r="C15" s="61">
        <v>65.430000000000007</v>
      </c>
      <c r="D15" s="61">
        <v>0.49000000000000005</v>
      </c>
      <c r="E15" s="61">
        <v>0.01</v>
      </c>
      <c r="F15" s="61">
        <f t="shared" si="1"/>
        <v>0.5</v>
      </c>
      <c r="G15" s="60">
        <f t="shared" si="0"/>
        <v>0.76417545468439541</v>
      </c>
    </row>
    <row r="16" spans="1:9" s="50" customFormat="1" ht="20.100000000000001" customHeight="1" x14ac:dyDescent="0.2">
      <c r="A16" s="63"/>
      <c r="B16" s="71" t="s">
        <v>26</v>
      </c>
      <c r="C16" s="61">
        <v>126.19</v>
      </c>
      <c r="D16" s="61"/>
      <c r="E16" s="61"/>
      <c r="F16" s="61">
        <f t="shared" si="1"/>
        <v>0</v>
      </c>
      <c r="G16" s="60">
        <f t="shared" si="0"/>
        <v>0</v>
      </c>
    </row>
    <row r="17" spans="1:7" s="50" customFormat="1" ht="20.100000000000001" customHeight="1" x14ac:dyDescent="0.2">
      <c r="A17" s="63"/>
      <c r="B17" s="71" t="s">
        <v>287</v>
      </c>
      <c r="C17" s="61">
        <v>2012.58</v>
      </c>
      <c r="D17" s="61">
        <v>23.88</v>
      </c>
      <c r="E17" s="61">
        <v>0.63</v>
      </c>
      <c r="F17" s="61">
        <f t="shared" si="1"/>
        <v>24.509999999999998</v>
      </c>
      <c r="G17" s="60">
        <f t="shared" si="0"/>
        <v>1.2178397877351459</v>
      </c>
    </row>
    <row r="18" spans="1:7" s="50" customFormat="1" ht="20.100000000000001" customHeight="1" x14ac:dyDescent="0.2">
      <c r="A18" s="63"/>
      <c r="B18" s="71" t="s">
        <v>28</v>
      </c>
      <c r="C18" s="61">
        <v>1560.69</v>
      </c>
      <c r="D18" s="61">
        <v>18.010000000000002</v>
      </c>
      <c r="E18" s="61">
        <v>0.38</v>
      </c>
      <c r="F18" s="61">
        <f t="shared" si="1"/>
        <v>18.39</v>
      </c>
      <c r="G18" s="60">
        <f t="shared" si="0"/>
        <v>1.178324971647156</v>
      </c>
    </row>
    <row r="19" spans="1:7" s="50" customFormat="1" ht="20.100000000000001" customHeight="1" x14ac:dyDescent="0.2">
      <c r="A19" s="63"/>
      <c r="B19" s="71" t="s">
        <v>229</v>
      </c>
      <c r="C19" s="61">
        <v>16409.41</v>
      </c>
      <c r="D19" s="61">
        <v>424.89</v>
      </c>
      <c r="E19" s="61"/>
      <c r="F19" s="61">
        <f t="shared" si="1"/>
        <v>424.89</v>
      </c>
      <c r="G19" s="60">
        <f t="shared" si="0"/>
        <v>2.5893069890995468</v>
      </c>
    </row>
    <row r="20" spans="1:7" s="50" customFormat="1" ht="20.100000000000001" customHeight="1" x14ac:dyDescent="0.2">
      <c r="A20" s="63"/>
      <c r="B20" s="71" t="s">
        <v>30</v>
      </c>
      <c r="C20" s="61">
        <v>3.75</v>
      </c>
      <c r="D20" s="61">
        <v>0.06</v>
      </c>
      <c r="E20" s="61"/>
      <c r="F20" s="61">
        <f t="shared" si="1"/>
        <v>0.06</v>
      </c>
      <c r="G20" s="60">
        <f t="shared" si="0"/>
        <v>1.6</v>
      </c>
    </row>
    <row r="21" spans="1:7" s="50" customFormat="1" ht="20.100000000000001" customHeight="1" x14ac:dyDescent="0.2">
      <c r="A21" s="63"/>
      <c r="B21" s="71" t="s">
        <v>32</v>
      </c>
      <c r="C21" s="61">
        <v>16.29</v>
      </c>
      <c r="D21" s="61">
        <v>0.05</v>
      </c>
      <c r="E21" s="61"/>
      <c r="F21" s="61">
        <f t="shared" si="1"/>
        <v>0.05</v>
      </c>
      <c r="G21" s="60">
        <f t="shared" si="0"/>
        <v>0.30693677102516886</v>
      </c>
    </row>
    <row r="22" spans="1:7" s="50" customFormat="1" ht="20.100000000000001" customHeight="1" x14ac:dyDescent="0.2">
      <c r="A22" s="63"/>
      <c r="B22" s="71" t="s">
        <v>34</v>
      </c>
      <c r="C22" s="61">
        <v>1426.52</v>
      </c>
      <c r="D22" s="61">
        <v>45.68</v>
      </c>
      <c r="E22" s="61"/>
      <c r="F22" s="61">
        <f t="shared" si="1"/>
        <v>45.68</v>
      </c>
      <c r="G22" s="60">
        <f t="shared" si="0"/>
        <v>3.2021983568404231</v>
      </c>
    </row>
    <row r="23" spans="1:7" s="50" customFormat="1" ht="20.100000000000001" customHeight="1" x14ac:dyDescent="0.2">
      <c r="A23" s="63"/>
      <c r="B23" s="71" t="s">
        <v>36</v>
      </c>
      <c r="C23" s="61">
        <v>48.98</v>
      </c>
      <c r="D23" s="61">
        <v>0.34</v>
      </c>
      <c r="E23" s="61">
        <v>0.01</v>
      </c>
      <c r="F23" s="61">
        <f t="shared" si="1"/>
        <v>0.35000000000000003</v>
      </c>
      <c r="G23" s="60">
        <f t="shared" si="0"/>
        <v>0.71457737852184577</v>
      </c>
    </row>
    <row r="24" spans="1:7" s="50" customFormat="1" ht="20.100000000000001" customHeight="1" x14ac:dyDescent="0.2">
      <c r="A24" s="63"/>
      <c r="B24" s="71" t="s">
        <v>288</v>
      </c>
      <c r="C24" s="61">
        <v>0</v>
      </c>
      <c r="D24" s="61">
        <v>0.11</v>
      </c>
      <c r="E24" s="61"/>
      <c r="F24" s="61">
        <f t="shared" si="1"/>
        <v>0.11</v>
      </c>
      <c r="G24" s="60">
        <f>IF(C24&gt;0,F24/C24*100,0)</f>
        <v>0</v>
      </c>
    </row>
    <row r="25" spans="1:7" s="50" customFormat="1" ht="20.100000000000001" customHeight="1" x14ac:dyDescent="0.2">
      <c r="A25" s="63"/>
      <c r="B25" s="71" t="s">
        <v>289</v>
      </c>
      <c r="C25" s="61">
        <v>0</v>
      </c>
      <c r="D25" s="61">
        <v>0.16</v>
      </c>
      <c r="E25" s="61"/>
      <c r="F25" s="61">
        <f t="shared" si="1"/>
        <v>0.16</v>
      </c>
      <c r="G25" s="60">
        <f>IF(C25&gt;0,F25/C25*100,0)</f>
        <v>0</v>
      </c>
    </row>
    <row r="26" spans="1:7" s="50" customFormat="1" ht="20.100000000000001" customHeight="1" x14ac:dyDescent="0.2">
      <c r="A26" s="63"/>
      <c r="B26" s="71" t="s">
        <v>290</v>
      </c>
      <c r="C26" s="61">
        <v>69.77</v>
      </c>
      <c r="D26" s="61"/>
      <c r="E26" s="61"/>
      <c r="F26" s="61">
        <f t="shared" si="1"/>
        <v>0</v>
      </c>
      <c r="G26" s="60">
        <f t="shared" ref="G26:G57" si="2">F26/C26*100</f>
        <v>0</v>
      </c>
    </row>
    <row r="27" spans="1:7" s="50" customFormat="1" ht="20.100000000000001" customHeight="1" x14ac:dyDescent="0.2">
      <c r="A27" s="63"/>
      <c r="B27" s="71" t="s">
        <v>291</v>
      </c>
      <c r="C27" s="61">
        <v>33.21</v>
      </c>
      <c r="D27" s="61">
        <v>7.0000000000000007E-2</v>
      </c>
      <c r="E27" s="61"/>
      <c r="F27" s="61">
        <f t="shared" si="1"/>
        <v>7.0000000000000007E-2</v>
      </c>
      <c r="G27" s="60">
        <f t="shared" si="2"/>
        <v>0.21077988557663355</v>
      </c>
    </row>
    <row r="28" spans="1:7" s="50" customFormat="1" ht="20.100000000000001" customHeight="1" x14ac:dyDescent="0.2">
      <c r="A28" s="63"/>
      <c r="B28" s="71" t="s">
        <v>292</v>
      </c>
      <c r="C28" s="61">
        <v>289.47000000000003</v>
      </c>
      <c r="D28" s="61">
        <v>1.0900000000000001</v>
      </c>
      <c r="E28" s="61">
        <v>0.01</v>
      </c>
      <c r="F28" s="61">
        <f t="shared" si="1"/>
        <v>1.1000000000000001</v>
      </c>
      <c r="G28" s="60">
        <f t="shared" si="2"/>
        <v>0.38000483642519084</v>
      </c>
    </row>
    <row r="29" spans="1:7" s="50" customFormat="1" ht="20.100000000000001" customHeight="1" x14ac:dyDescent="0.2">
      <c r="A29" s="63"/>
      <c r="B29" s="71" t="s">
        <v>293</v>
      </c>
      <c r="C29" s="61">
        <v>54.98</v>
      </c>
      <c r="D29" s="61">
        <v>1.43</v>
      </c>
      <c r="E29" s="61">
        <v>0.04</v>
      </c>
      <c r="F29" s="61">
        <f t="shared" si="1"/>
        <v>1.47</v>
      </c>
      <c r="G29" s="60">
        <f t="shared" si="2"/>
        <v>2.673699527100764</v>
      </c>
    </row>
    <row r="30" spans="1:7" s="50" customFormat="1" ht="20.100000000000001" customHeight="1" x14ac:dyDescent="0.2">
      <c r="A30" s="63"/>
      <c r="B30" s="71" t="s">
        <v>17</v>
      </c>
      <c r="C30" s="61">
        <v>59.27</v>
      </c>
      <c r="D30" s="61">
        <v>0.23</v>
      </c>
      <c r="E30" s="61">
        <v>0.01</v>
      </c>
      <c r="F30" s="61">
        <f t="shared" si="1"/>
        <v>0.24000000000000002</v>
      </c>
      <c r="G30" s="60">
        <f t="shared" si="2"/>
        <v>0.40492660705247174</v>
      </c>
    </row>
    <row r="31" spans="1:7" s="50" customFormat="1" ht="20.100000000000001" customHeight="1" x14ac:dyDescent="0.2">
      <c r="A31" s="59" t="s">
        <v>458</v>
      </c>
      <c r="B31" s="58" t="s">
        <v>457</v>
      </c>
      <c r="C31" s="57">
        <f>SUM(C32:C37)</f>
        <v>3868.4400000000005</v>
      </c>
      <c r="D31" s="57">
        <f>SUM(D32:D37)</f>
        <v>18.739999999999998</v>
      </c>
      <c r="E31" s="57">
        <f>SUM(E32:E37)</f>
        <v>0.55000000000000004</v>
      </c>
      <c r="F31" s="57">
        <f>SUM(F32:F37)</f>
        <v>19.29</v>
      </c>
      <c r="G31" s="56">
        <f t="shared" si="2"/>
        <v>0.49865061885411166</v>
      </c>
    </row>
    <row r="32" spans="1:7" s="50" customFormat="1" ht="20.100000000000001" customHeight="1" x14ac:dyDescent="0.2">
      <c r="A32" s="63"/>
      <c r="B32" s="71" t="s">
        <v>231</v>
      </c>
      <c r="C32" s="61">
        <v>3744.17</v>
      </c>
      <c r="D32" s="61">
        <v>16.21</v>
      </c>
      <c r="E32" s="61">
        <v>0.49</v>
      </c>
      <c r="F32" s="61">
        <f t="shared" ref="F32:F37" si="3">SUM(D32:E32)</f>
        <v>16.7</v>
      </c>
      <c r="G32" s="60">
        <f t="shared" si="2"/>
        <v>0.446026756263738</v>
      </c>
    </row>
    <row r="33" spans="1:7" s="50" customFormat="1" ht="33.75" customHeight="1" x14ac:dyDescent="0.2">
      <c r="A33" s="63"/>
      <c r="B33" s="71" t="s">
        <v>294</v>
      </c>
      <c r="C33" s="61">
        <v>16.260000000000002</v>
      </c>
      <c r="D33" s="61">
        <v>0.42</v>
      </c>
      <c r="E33" s="61">
        <v>0.01</v>
      </c>
      <c r="F33" s="61">
        <f t="shared" si="3"/>
        <v>0.43</v>
      </c>
      <c r="G33" s="60">
        <f t="shared" si="2"/>
        <v>2.6445264452644524</v>
      </c>
    </row>
    <row r="34" spans="1:7" s="50" customFormat="1" ht="20.100000000000001" customHeight="1" x14ac:dyDescent="0.2">
      <c r="A34" s="63"/>
      <c r="B34" s="71" t="s">
        <v>295</v>
      </c>
      <c r="C34" s="61">
        <v>7.97</v>
      </c>
      <c r="D34" s="61">
        <v>0.11</v>
      </c>
      <c r="E34" s="61"/>
      <c r="F34" s="61">
        <f t="shared" si="3"/>
        <v>0.11</v>
      </c>
      <c r="G34" s="60">
        <f t="shared" si="2"/>
        <v>1.3801756587202008</v>
      </c>
    </row>
    <row r="35" spans="1:7" s="50" customFormat="1" ht="20.100000000000001" customHeight="1" x14ac:dyDescent="0.2">
      <c r="A35" s="63"/>
      <c r="B35" s="71" t="s">
        <v>39</v>
      </c>
      <c r="C35" s="61">
        <v>11.26</v>
      </c>
      <c r="D35" s="61">
        <v>0.33</v>
      </c>
      <c r="E35" s="61">
        <v>0.01</v>
      </c>
      <c r="F35" s="61">
        <f t="shared" si="3"/>
        <v>0.34</v>
      </c>
      <c r="G35" s="60">
        <f t="shared" si="2"/>
        <v>3.0195381882770875</v>
      </c>
    </row>
    <row r="36" spans="1:7" s="50" customFormat="1" ht="20.100000000000001" customHeight="1" x14ac:dyDescent="0.2">
      <c r="A36" s="63"/>
      <c r="B36" s="71" t="s">
        <v>40</v>
      </c>
      <c r="C36" s="61">
        <v>13.36</v>
      </c>
      <c r="D36" s="61">
        <v>0.27</v>
      </c>
      <c r="E36" s="61"/>
      <c r="F36" s="61">
        <f t="shared" si="3"/>
        <v>0.27</v>
      </c>
      <c r="G36" s="60">
        <f t="shared" si="2"/>
        <v>2.0209580838323356</v>
      </c>
    </row>
    <row r="37" spans="1:7" s="50" customFormat="1" ht="20.100000000000001" customHeight="1" x14ac:dyDescent="0.2">
      <c r="A37" s="63"/>
      <c r="B37" s="71" t="s">
        <v>41</v>
      </c>
      <c r="C37" s="61">
        <v>75.42</v>
      </c>
      <c r="D37" s="61">
        <v>1.4</v>
      </c>
      <c r="E37" s="61">
        <v>0.04</v>
      </c>
      <c r="F37" s="61">
        <f t="shared" si="3"/>
        <v>1.44</v>
      </c>
      <c r="G37" s="60">
        <f t="shared" si="2"/>
        <v>1.9093078758949877</v>
      </c>
    </row>
    <row r="38" spans="1:7" s="50" customFormat="1" ht="20.100000000000001" customHeight="1" x14ac:dyDescent="0.2">
      <c r="A38" s="59" t="s">
        <v>456</v>
      </c>
      <c r="B38" s="58" t="s">
        <v>455</v>
      </c>
      <c r="C38" s="57">
        <f>SUM(C39:C51)</f>
        <v>18546.39</v>
      </c>
      <c r="D38" s="57">
        <f>SUM(D39:D51)</f>
        <v>214.6</v>
      </c>
      <c r="E38" s="57">
        <f>SUM(E39:E51)</f>
        <v>0</v>
      </c>
      <c r="F38" s="57">
        <f>SUM(F39:F51)</f>
        <v>214.6</v>
      </c>
      <c r="G38" s="56">
        <f t="shared" si="2"/>
        <v>1.1570984973356002</v>
      </c>
    </row>
    <row r="39" spans="1:7" s="50" customFormat="1" ht="20.100000000000001" customHeight="1" x14ac:dyDescent="0.2">
      <c r="A39" s="66"/>
      <c r="B39" s="67" t="s">
        <v>296</v>
      </c>
      <c r="C39" s="60">
        <v>2827.05</v>
      </c>
      <c r="D39" s="60">
        <v>36.28</v>
      </c>
      <c r="E39" s="60"/>
      <c r="F39" s="61">
        <f t="shared" ref="F39:F51" si="4">SUM(D39:E39)</f>
        <v>36.28</v>
      </c>
      <c r="G39" s="60">
        <f t="shared" si="2"/>
        <v>1.2833165313666188</v>
      </c>
    </row>
    <row r="40" spans="1:7" s="50" customFormat="1" ht="20.100000000000001" customHeight="1" x14ac:dyDescent="0.2">
      <c r="A40" s="66"/>
      <c r="B40" s="67" t="s">
        <v>55</v>
      </c>
      <c r="C40" s="60">
        <v>1091.93</v>
      </c>
      <c r="D40" s="60">
        <v>7.18</v>
      </c>
      <c r="E40" s="60"/>
      <c r="F40" s="61">
        <f t="shared" si="4"/>
        <v>7.18</v>
      </c>
      <c r="G40" s="60">
        <f t="shared" si="2"/>
        <v>0.65755130823404428</v>
      </c>
    </row>
    <row r="41" spans="1:7" s="50" customFormat="1" ht="20.100000000000001" customHeight="1" x14ac:dyDescent="0.2">
      <c r="A41" s="66"/>
      <c r="B41" s="67" t="s">
        <v>57</v>
      </c>
      <c r="C41" s="60">
        <v>216.32</v>
      </c>
      <c r="D41" s="60">
        <v>1.52</v>
      </c>
      <c r="E41" s="60"/>
      <c r="F41" s="61">
        <f t="shared" si="4"/>
        <v>1.52</v>
      </c>
      <c r="G41" s="60">
        <f t="shared" si="2"/>
        <v>0.7026627218934911</v>
      </c>
    </row>
    <row r="42" spans="1:7" s="50" customFormat="1" ht="20.100000000000001" customHeight="1" x14ac:dyDescent="0.2">
      <c r="A42" s="66"/>
      <c r="B42" s="67" t="s">
        <v>58</v>
      </c>
      <c r="C42" s="60">
        <v>183.42</v>
      </c>
      <c r="D42" s="60">
        <v>0.99</v>
      </c>
      <c r="E42" s="60"/>
      <c r="F42" s="61">
        <f t="shared" si="4"/>
        <v>0.99</v>
      </c>
      <c r="G42" s="60">
        <f t="shared" si="2"/>
        <v>0.53974484789008836</v>
      </c>
    </row>
    <row r="43" spans="1:7" s="50" customFormat="1" ht="20.100000000000001" customHeight="1" x14ac:dyDescent="0.2">
      <c r="A43" s="66"/>
      <c r="B43" s="67" t="s">
        <v>60</v>
      </c>
      <c r="C43" s="60">
        <v>11395.64</v>
      </c>
      <c r="D43" s="60">
        <v>133.69999999999999</v>
      </c>
      <c r="E43" s="60"/>
      <c r="F43" s="61">
        <f t="shared" si="4"/>
        <v>133.69999999999999</v>
      </c>
      <c r="G43" s="60">
        <f t="shared" si="2"/>
        <v>1.1732557364044494</v>
      </c>
    </row>
    <row r="44" spans="1:7" s="50" customFormat="1" ht="20.100000000000001" customHeight="1" x14ac:dyDescent="0.2">
      <c r="A44" s="66"/>
      <c r="B44" s="67" t="s">
        <v>53</v>
      </c>
      <c r="C44" s="60">
        <v>757.47</v>
      </c>
      <c r="D44" s="60">
        <v>22.56</v>
      </c>
      <c r="E44" s="60"/>
      <c r="F44" s="61">
        <f t="shared" si="4"/>
        <v>22.56</v>
      </c>
      <c r="G44" s="60">
        <f t="shared" si="2"/>
        <v>2.9783357756742839</v>
      </c>
    </row>
    <row r="45" spans="1:7" s="50" customFormat="1" ht="20.100000000000001" customHeight="1" x14ac:dyDescent="0.2">
      <c r="A45" s="66"/>
      <c r="B45" s="67" t="s">
        <v>297</v>
      </c>
      <c r="C45" s="60">
        <v>140.88</v>
      </c>
      <c r="D45" s="60">
        <v>0</v>
      </c>
      <c r="E45" s="60"/>
      <c r="F45" s="61">
        <f t="shared" si="4"/>
        <v>0</v>
      </c>
      <c r="G45" s="60">
        <f t="shared" si="2"/>
        <v>0</v>
      </c>
    </row>
    <row r="46" spans="1:7" s="50" customFormat="1" ht="20.100000000000001" customHeight="1" x14ac:dyDescent="0.2">
      <c r="A46" s="66"/>
      <c r="B46" s="67" t="s">
        <v>298</v>
      </c>
      <c r="C46" s="60">
        <v>381.28</v>
      </c>
      <c r="D46" s="60">
        <v>0.65</v>
      </c>
      <c r="E46" s="60"/>
      <c r="F46" s="61">
        <f t="shared" si="4"/>
        <v>0.65</v>
      </c>
      <c r="G46" s="60">
        <f t="shared" si="2"/>
        <v>0.17047838858581621</v>
      </c>
    </row>
    <row r="47" spans="1:7" s="50" customFormat="1" ht="20.100000000000001" customHeight="1" x14ac:dyDescent="0.2">
      <c r="A47" s="66"/>
      <c r="B47" s="67" t="s">
        <v>299</v>
      </c>
      <c r="C47" s="60">
        <v>195.42</v>
      </c>
      <c r="D47" s="60">
        <v>0.85</v>
      </c>
      <c r="E47" s="60"/>
      <c r="F47" s="61">
        <f t="shared" si="4"/>
        <v>0.85</v>
      </c>
      <c r="G47" s="60">
        <f t="shared" si="2"/>
        <v>0.43496059768703305</v>
      </c>
    </row>
    <row r="48" spans="1:7" s="50" customFormat="1" ht="20.100000000000001" customHeight="1" x14ac:dyDescent="0.2">
      <c r="A48" s="66"/>
      <c r="B48" s="67" t="s">
        <v>300</v>
      </c>
      <c r="C48" s="60">
        <v>76.98</v>
      </c>
      <c r="D48" s="60"/>
      <c r="E48" s="60"/>
      <c r="F48" s="61">
        <f t="shared" si="4"/>
        <v>0</v>
      </c>
      <c r="G48" s="60">
        <f t="shared" si="2"/>
        <v>0</v>
      </c>
    </row>
    <row r="49" spans="1:7" s="50" customFormat="1" ht="20.100000000000001" customHeight="1" x14ac:dyDescent="0.2">
      <c r="A49" s="66"/>
      <c r="B49" s="67" t="s">
        <v>301</v>
      </c>
      <c r="C49" s="60">
        <v>482.75</v>
      </c>
      <c r="D49" s="60">
        <v>5.4</v>
      </c>
      <c r="E49" s="60"/>
      <c r="F49" s="61">
        <f t="shared" si="4"/>
        <v>5.4</v>
      </c>
      <c r="G49" s="60">
        <f t="shared" si="2"/>
        <v>1.1185914034179183</v>
      </c>
    </row>
    <row r="50" spans="1:7" s="50" customFormat="1" ht="20.100000000000001" customHeight="1" x14ac:dyDescent="0.2">
      <c r="A50" s="66"/>
      <c r="B50" s="67" t="s">
        <v>302</v>
      </c>
      <c r="C50" s="60">
        <v>152.63999999999999</v>
      </c>
      <c r="D50" s="60">
        <v>0.34</v>
      </c>
      <c r="E50" s="60"/>
      <c r="F50" s="61">
        <f t="shared" si="4"/>
        <v>0.34</v>
      </c>
      <c r="G50" s="60">
        <f t="shared" si="2"/>
        <v>0.2227463312368973</v>
      </c>
    </row>
    <row r="51" spans="1:7" s="50" customFormat="1" ht="20.100000000000001" customHeight="1" x14ac:dyDescent="0.2">
      <c r="A51" s="66"/>
      <c r="B51" s="67" t="s">
        <v>50</v>
      </c>
      <c r="C51" s="60">
        <v>644.61</v>
      </c>
      <c r="D51" s="60">
        <v>5.13</v>
      </c>
      <c r="E51" s="60"/>
      <c r="F51" s="61">
        <f t="shared" si="4"/>
        <v>5.13</v>
      </c>
      <c r="G51" s="60">
        <f t="shared" si="2"/>
        <v>0.79583003676641684</v>
      </c>
    </row>
    <row r="52" spans="1:7" s="50" customFormat="1" ht="20.100000000000001" customHeight="1" x14ac:dyDescent="0.2">
      <c r="A52" s="59" t="s">
        <v>454</v>
      </c>
      <c r="B52" s="58" t="s">
        <v>453</v>
      </c>
      <c r="C52" s="57">
        <f>SUM(C53)</f>
        <v>48483.19</v>
      </c>
      <c r="D52" s="57">
        <f>SUM(D53)</f>
        <v>761.96</v>
      </c>
      <c r="E52" s="57">
        <f>SUM(E53)</f>
        <v>16.7</v>
      </c>
      <c r="F52" s="57">
        <f>SUM(F53)</f>
        <v>778.66000000000008</v>
      </c>
      <c r="G52" s="56">
        <f t="shared" si="2"/>
        <v>1.6060411866463409</v>
      </c>
    </row>
    <row r="53" spans="1:7" s="50" customFormat="1" ht="20.100000000000001" customHeight="1" x14ac:dyDescent="0.2">
      <c r="A53" s="63"/>
      <c r="B53" s="62" t="s">
        <v>234</v>
      </c>
      <c r="C53" s="70">
        <v>48483.19</v>
      </c>
      <c r="D53" s="70">
        <v>761.96</v>
      </c>
      <c r="E53" s="70">
        <v>16.7</v>
      </c>
      <c r="F53" s="61">
        <f>SUM(D53:E53)</f>
        <v>778.66000000000008</v>
      </c>
      <c r="G53" s="60">
        <f t="shared" si="2"/>
        <v>1.6060411866463409</v>
      </c>
    </row>
    <row r="54" spans="1:7" s="50" customFormat="1" ht="33" customHeight="1" x14ac:dyDescent="0.2">
      <c r="A54" s="59" t="s">
        <v>452</v>
      </c>
      <c r="B54" s="58" t="s">
        <v>451</v>
      </c>
      <c r="C54" s="57">
        <f>SUM(C55:C70)</f>
        <v>7484.9500000000007</v>
      </c>
      <c r="D54" s="57">
        <f>SUM(D55:D70)</f>
        <v>210.63549841</v>
      </c>
      <c r="E54" s="57">
        <f>SUM(E55:E70)</f>
        <v>6.2210161499999996</v>
      </c>
      <c r="F54" s="57">
        <f>SUM(F55:F70)</f>
        <v>216.85651455999997</v>
      </c>
      <c r="G54" s="56">
        <f t="shared" si="2"/>
        <v>2.8972339769804734</v>
      </c>
    </row>
    <row r="55" spans="1:7" s="50" customFormat="1" ht="32.25" customHeight="1" x14ac:dyDescent="0.2">
      <c r="A55" s="66"/>
      <c r="B55" s="67" t="s">
        <v>303</v>
      </c>
      <c r="C55" s="60">
        <v>2947.93</v>
      </c>
      <c r="D55" s="60">
        <v>98.717883060000005</v>
      </c>
      <c r="E55" s="60"/>
      <c r="F55" s="61">
        <f t="shared" ref="F55:F70" si="5">SUM(D55:E55)</f>
        <v>98.717883060000005</v>
      </c>
      <c r="G55" s="60">
        <f t="shared" si="2"/>
        <v>3.348718696169855</v>
      </c>
    </row>
    <row r="56" spans="1:7" s="50" customFormat="1" ht="20.100000000000001" customHeight="1" x14ac:dyDescent="0.2">
      <c r="A56" s="66"/>
      <c r="B56" s="67" t="s">
        <v>70</v>
      </c>
      <c r="C56" s="60">
        <v>665.87</v>
      </c>
      <c r="D56" s="60">
        <v>7.5550319999999997</v>
      </c>
      <c r="E56" s="60"/>
      <c r="F56" s="61">
        <f t="shared" si="5"/>
        <v>7.5550319999999997</v>
      </c>
      <c r="G56" s="60">
        <f t="shared" si="2"/>
        <v>1.1346106597383874</v>
      </c>
    </row>
    <row r="57" spans="1:7" s="50" customFormat="1" ht="20.100000000000001" customHeight="1" x14ac:dyDescent="0.2">
      <c r="A57" s="66"/>
      <c r="B57" s="67" t="s">
        <v>304</v>
      </c>
      <c r="C57" s="60">
        <v>28.94</v>
      </c>
      <c r="D57" s="60">
        <v>0.226493</v>
      </c>
      <c r="E57" s="60"/>
      <c r="F57" s="61">
        <f t="shared" si="5"/>
        <v>0.226493</v>
      </c>
      <c r="G57" s="60">
        <f t="shared" si="2"/>
        <v>0.78262957843814784</v>
      </c>
    </row>
    <row r="58" spans="1:7" s="50" customFormat="1" ht="20.100000000000001" customHeight="1" x14ac:dyDescent="0.2">
      <c r="A58" s="66"/>
      <c r="B58" s="67" t="s">
        <v>305</v>
      </c>
      <c r="C58" s="60">
        <v>54.29</v>
      </c>
      <c r="D58" s="60">
        <v>2.0082623799999997</v>
      </c>
      <c r="E58" s="60">
        <v>9.777195000000001E-2</v>
      </c>
      <c r="F58" s="61">
        <f t="shared" si="5"/>
        <v>2.1060343299999995</v>
      </c>
      <c r="G58" s="60">
        <f t="shared" ref="G58:G89" si="6">F58/C58*100</f>
        <v>3.8792306686314233</v>
      </c>
    </row>
    <row r="59" spans="1:7" s="50" customFormat="1" ht="32.25" customHeight="1" x14ac:dyDescent="0.2">
      <c r="A59" s="66"/>
      <c r="B59" s="67" t="s">
        <v>306</v>
      </c>
      <c r="C59" s="60">
        <v>189.56</v>
      </c>
      <c r="D59" s="60">
        <v>2.7876439999999998</v>
      </c>
      <c r="E59" s="60"/>
      <c r="F59" s="61">
        <f t="shared" si="5"/>
        <v>2.7876439999999998</v>
      </c>
      <c r="G59" s="60">
        <f t="shared" si="6"/>
        <v>1.4705866216501371</v>
      </c>
    </row>
    <row r="60" spans="1:7" s="50" customFormat="1" ht="20.100000000000001" customHeight="1" x14ac:dyDescent="0.2">
      <c r="A60" s="66"/>
      <c r="B60" s="67" t="s">
        <v>307</v>
      </c>
      <c r="C60" s="60">
        <v>39.44</v>
      </c>
      <c r="D60" s="60">
        <v>0.83722700000000005</v>
      </c>
      <c r="E60" s="60"/>
      <c r="F60" s="61">
        <f t="shared" si="5"/>
        <v>0.83722700000000005</v>
      </c>
      <c r="G60" s="60">
        <f t="shared" si="6"/>
        <v>2.1227865111561868</v>
      </c>
    </row>
    <row r="61" spans="1:7" s="50" customFormat="1" ht="20.100000000000001" customHeight="1" x14ac:dyDescent="0.2">
      <c r="A61" s="66"/>
      <c r="B61" s="67" t="s">
        <v>71</v>
      </c>
      <c r="C61" s="60">
        <v>275.98</v>
      </c>
      <c r="D61" s="60">
        <v>5.516375</v>
      </c>
      <c r="E61" s="60"/>
      <c r="F61" s="61">
        <f t="shared" si="5"/>
        <v>5.516375</v>
      </c>
      <c r="G61" s="60">
        <f t="shared" si="6"/>
        <v>1.9988314370606564</v>
      </c>
    </row>
    <row r="62" spans="1:7" s="50" customFormat="1" ht="20.100000000000001" customHeight="1" x14ac:dyDescent="0.2">
      <c r="A62" s="66"/>
      <c r="B62" s="67" t="s">
        <v>308</v>
      </c>
      <c r="C62" s="60">
        <v>1355.02</v>
      </c>
      <c r="D62" s="60">
        <v>58.274969979999995</v>
      </c>
      <c r="E62" s="60">
        <v>4.2013707</v>
      </c>
      <c r="F62" s="61">
        <f t="shared" si="5"/>
        <v>62.476340679999993</v>
      </c>
      <c r="G62" s="60">
        <f t="shared" si="6"/>
        <v>4.6107319950997034</v>
      </c>
    </row>
    <row r="63" spans="1:7" s="50" customFormat="1" ht="20.100000000000001" customHeight="1" x14ac:dyDescent="0.2">
      <c r="A63" s="66"/>
      <c r="B63" s="67" t="s">
        <v>63</v>
      </c>
      <c r="C63" s="60">
        <v>8.99</v>
      </c>
      <c r="D63" s="60">
        <v>9.5999999999999992E-3</v>
      </c>
      <c r="E63" s="60"/>
      <c r="F63" s="61">
        <f t="shared" si="5"/>
        <v>9.5999999999999992E-3</v>
      </c>
      <c r="G63" s="60">
        <f t="shared" si="6"/>
        <v>0.10678531701890988</v>
      </c>
    </row>
    <row r="64" spans="1:7" s="50" customFormat="1" ht="20.100000000000001" customHeight="1" x14ac:dyDescent="0.2">
      <c r="A64" s="66"/>
      <c r="B64" s="67" t="s">
        <v>65</v>
      </c>
      <c r="C64" s="60">
        <v>234.6</v>
      </c>
      <c r="D64" s="60">
        <v>3.3113260000000002</v>
      </c>
      <c r="E64" s="60"/>
      <c r="F64" s="61">
        <f t="shared" si="5"/>
        <v>3.3113260000000002</v>
      </c>
      <c r="G64" s="60">
        <f t="shared" si="6"/>
        <v>1.4114774083546464</v>
      </c>
    </row>
    <row r="65" spans="1:7" s="50" customFormat="1" ht="20.100000000000001" customHeight="1" x14ac:dyDescent="0.2">
      <c r="A65" s="66"/>
      <c r="B65" s="67" t="s">
        <v>309</v>
      </c>
      <c r="C65" s="60">
        <v>7.66</v>
      </c>
      <c r="D65" s="68">
        <v>3.5999999999999999E-3</v>
      </c>
      <c r="E65" s="60"/>
      <c r="F65" s="61">
        <f t="shared" si="5"/>
        <v>3.5999999999999999E-3</v>
      </c>
      <c r="G65" s="60">
        <f t="shared" si="6"/>
        <v>4.6997389033942558E-2</v>
      </c>
    </row>
    <row r="66" spans="1:7" s="50" customFormat="1" ht="20.100000000000001" customHeight="1" x14ac:dyDescent="0.2">
      <c r="A66" s="66"/>
      <c r="B66" s="67" t="s">
        <v>67</v>
      </c>
      <c r="C66" s="60">
        <v>25.68</v>
      </c>
      <c r="D66" s="60">
        <v>0.10992935000000001</v>
      </c>
      <c r="E66" s="60"/>
      <c r="F66" s="61">
        <f t="shared" si="5"/>
        <v>0.10992935000000001</v>
      </c>
      <c r="G66" s="60">
        <f t="shared" si="6"/>
        <v>0.42807379283489094</v>
      </c>
    </row>
    <row r="67" spans="1:7" s="50" customFormat="1" ht="20.100000000000001" customHeight="1" x14ac:dyDescent="0.2">
      <c r="A67" s="66"/>
      <c r="B67" s="67" t="s">
        <v>310</v>
      </c>
      <c r="C67" s="60">
        <v>614.62</v>
      </c>
      <c r="D67" s="60">
        <v>0.52639365000000005</v>
      </c>
      <c r="E67" s="60"/>
      <c r="F67" s="61">
        <f t="shared" si="5"/>
        <v>0.52639365000000005</v>
      </c>
      <c r="G67" s="60">
        <f t="shared" si="6"/>
        <v>8.5645382512772122E-2</v>
      </c>
    </row>
    <row r="68" spans="1:7" s="50" customFormat="1" ht="20.100000000000001" customHeight="1" x14ac:dyDescent="0.2">
      <c r="A68" s="66"/>
      <c r="B68" s="67" t="s">
        <v>69</v>
      </c>
      <c r="C68" s="60">
        <v>41.42</v>
      </c>
      <c r="D68" s="60">
        <v>0.44900800000000002</v>
      </c>
      <c r="E68" s="60"/>
      <c r="F68" s="61">
        <f t="shared" si="5"/>
        <v>0.44900800000000002</v>
      </c>
      <c r="G68" s="60">
        <f t="shared" si="6"/>
        <v>1.0840366972477065</v>
      </c>
    </row>
    <row r="69" spans="1:7" s="50" customFormat="1" ht="20.100000000000001" customHeight="1" x14ac:dyDescent="0.2">
      <c r="A69" s="66"/>
      <c r="B69" s="67" t="s">
        <v>311</v>
      </c>
      <c r="C69" s="60">
        <v>838.88</v>
      </c>
      <c r="D69" s="60">
        <v>27.000962449999999</v>
      </c>
      <c r="E69" s="60">
        <v>1.7580420000000001</v>
      </c>
      <c r="F69" s="61">
        <f t="shared" si="5"/>
        <v>28.759004449999999</v>
      </c>
      <c r="G69" s="60">
        <f t="shared" si="6"/>
        <v>3.4282620219816899</v>
      </c>
    </row>
    <row r="70" spans="1:7" s="50" customFormat="1" ht="20.100000000000001" customHeight="1" x14ac:dyDescent="0.2">
      <c r="A70" s="66"/>
      <c r="B70" s="67" t="s">
        <v>312</v>
      </c>
      <c r="C70" s="60">
        <v>156.07</v>
      </c>
      <c r="D70" s="60">
        <v>3.3007925400000002</v>
      </c>
      <c r="E70" s="60">
        <v>0.16383149999999999</v>
      </c>
      <c r="F70" s="61">
        <f t="shared" si="5"/>
        <v>3.4646240400000003</v>
      </c>
      <c r="G70" s="60">
        <f t="shared" si="6"/>
        <v>2.2199167296725832</v>
      </c>
    </row>
    <row r="71" spans="1:7" s="50" customFormat="1" ht="20.100000000000001" customHeight="1" x14ac:dyDescent="0.2">
      <c r="A71" s="59" t="s">
        <v>450</v>
      </c>
      <c r="B71" s="58" t="s">
        <v>449</v>
      </c>
      <c r="C71" s="57">
        <f>SUM(C72:C78)</f>
        <v>6950.17</v>
      </c>
      <c r="D71" s="57">
        <f>SUM(D72:D78)</f>
        <v>207.70360704000001</v>
      </c>
      <c r="E71" s="57">
        <f>SUM(E72:E78)</f>
        <v>0</v>
      </c>
      <c r="F71" s="57">
        <f>SUM(F72:F78)</f>
        <v>207.70360704000001</v>
      </c>
      <c r="G71" s="56">
        <f t="shared" si="6"/>
        <v>2.9884680092717155</v>
      </c>
    </row>
    <row r="72" spans="1:7" s="50" customFormat="1" ht="20.100000000000001" customHeight="1" x14ac:dyDescent="0.2">
      <c r="A72" s="66"/>
      <c r="B72" s="67" t="s">
        <v>313</v>
      </c>
      <c r="C72" s="60">
        <v>4690.07</v>
      </c>
      <c r="D72" s="60">
        <v>148.68022443000001</v>
      </c>
      <c r="E72" s="60"/>
      <c r="F72" s="61">
        <f t="shared" ref="F72:F78" si="7">SUM(D72:E72)</f>
        <v>148.68022443000001</v>
      </c>
      <c r="G72" s="60">
        <f t="shared" si="6"/>
        <v>3.1701067239934591</v>
      </c>
    </row>
    <row r="73" spans="1:7" s="50" customFormat="1" ht="20.100000000000001" customHeight="1" x14ac:dyDescent="0.2">
      <c r="A73" s="66"/>
      <c r="B73" s="67" t="s">
        <v>314</v>
      </c>
      <c r="C73" s="60">
        <v>89.05</v>
      </c>
      <c r="D73" s="60">
        <v>1.658563</v>
      </c>
      <c r="E73" s="60"/>
      <c r="F73" s="61">
        <f t="shared" si="7"/>
        <v>1.658563</v>
      </c>
      <c r="G73" s="60">
        <f t="shared" si="6"/>
        <v>1.8625075800112296</v>
      </c>
    </row>
    <row r="74" spans="1:7" s="50" customFormat="1" ht="20.100000000000001" customHeight="1" x14ac:dyDescent="0.2">
      <c r="A74" s="66"/>
      <c r="B74" s="67" t="s">
        <v>236</v>
      </c>
      <c r="C74" s="60">
        <v>2002.62</v>
      </c>
      <c r="D74" s="60">
        <v>55.725660429999998</v>
      </c>
      <c r="E74" s="60"/>
      <c r="F74" s="61">
        <f t="shared" si="7"/>
        <v>55.725660429999998</v>
      </c>
      <c r="G74" s="60">
        <f t="shared" si="6"/>
        <v>2.7826377660265056</v>
      </c>
    </row>
    <row r="75" spans="1:7" s="50" customFormat="1" ht="20.100000000000001" customHeight="1" x14ac:dyDescent="0.2">
      <c r="A75" s="66"/>
      <c r="B75" s="67" t="s">
        <v>84</v>
      </c>
      <c r="C75" s="60">
        <v>10.89</v>
      </c>
      <c r="D75" s="60">
        <v>6.1985999999999999E-2</v>
      </c>
      <c r="E75" s="60"/>
      <c r="F75" s="61">
        <f t="shared" si="7"/>
        <v>6.1985999999999999E-2</v>
      </c>
      <c r="G75" s="60">
        <f t="shared" si="6"/>
        <v>0.56920110192837459</v>
      </c>
    </row>
    <row r="76" spans="1:7" s="50" customFormat="1" ht="20.100000000000001" customHeight="1" x14ac:dyDescent="0.2">
      <c r="A76" s="66"/>
      <c r="B76" s="67" t="s">
        <v>315</v>
      </c>
      <c r="C76" s="60">
        <v>34.51</v>
      </c>
      <c r="D76" s="60"/>
      <c r="E76" s="60"/>
      <c r="F76" s="61">
        <f t="shared" si="7"/>
        <v>0</v>
      </c>
      <c r="G76" s="60">
        <f t="shared" si="6"/>
        <v>0</v>
      </c>
    </row>
    <row r="77" spans="1:7" s="50" customFormat="1" ht="20.100000000000001" customHeight="1" x14ac:dyDescent="0.2">
      <c r="A77" s="66"/>
      <c r="B77" s="67" t="s">
        <v>316</v>
      </c>
      <c r="C77" s="60">
        <v>78.86</v>
      </c>
      <c r="D77" s="60">
        <v>1.3798821799999998</v>
      </c>
      <c r="E77" s="60"/>
      <c r="F77" s="61">
        <f t="shared" si="7"/>
        <v>1.3798821799999998</v>
      </c>
      <c r="G77" s="60">
        <f t="shared" si="6"/>
        <v>1.7497871924930255</v>
      </c>
    </row>
    <row r="78" spans="1:7" s="50" customFormat="1" ht="20.100000000000001" customHeight="1" x14ac:dyDescent="0.2">
      <c r="A78" s="66"/>
      <c r="B78" s="67" t="s">
        <v>317</v>
      </c>
      <c r="C78" s="60">
        <v>44.17</v>
      </c>
      <c r="D78" s="60">
        <v>0.19729099999999999</v>
      </c>
      <c r="E78" s="60"/>
      <c r="F78" s="61">
        <f t="shared" si="7"/>
        <v>0.19729099999999999</v>
      </c>
      <c r="G78" s="60">
        <f t="shared" si="6"/>
        <v>0.4466628933665383</v>
      </c>
    </row>
    <row r="79" spans="1:7" s="50" customFormat="1" ht="20.100000000000001" customHeight="1" x14ac:dyDescent="0.2">
      <c r="A79" s="59" t="s">
        <v>448</v>
      </c>
      <c r="B79" s="58" t="s">
        <v>447</v>
      </c>
      <c r="C79" s="57">
        <f>SUM(C80:C87)</f>
        <v>3488.7100000000005</v>
      </c>
      <c r="D79" s="57">
        <f>SUM(D80:D87)</f>
        <v>49.994172340000006</v>
      </c>
      <c r="E79" s="57">
        <f>SUM(E80:E87)</f>
        <v>0</v>
      </c>
      <c r="F79" s="57">
        <f>SUM(F80:F87)</f>
        <v>49.994172340000006</v>
      </c>
      <c r="G79" s="56">
        <f t="shared" si="6"/>
        <v>1.433027461153263</v>
      </c>
    </row>
    <row r="80" spans="1:7" s="50" customFormat="1" ht="20.100000000000001" customHeight="1" x14ac:dyDescent="0.2">
      <c r="A80" s="66"/>
      <c r="B80" s="67" t="s">
        <v>238</v>
      </c>
      <c r="C80" s="60">
        <v>1353.14</v>
      </c>
      <c r="D80" s="60">
        <v>22.07648618</v>
      </c>
      <c r="E80" s="60"/>
      <c r="F80" s="61">
        <f t="shared" ref="F80:F87" si="8">SUM(D80:E80)</f>
        <v>22.07648618</v>
      </c>
      <c r="G80" s="60">
        <f t="shared" si="6"/>
        <v>1.6315005232274562</v>
      </c>
    </row>
    <row r="81" spans="1:7" s="50" customFormat="1" ht="20.100000000000001" customHeight="1" x14ac:dyDescent="0.2">
      <c r="A81" s="66"/>
      <c r="B81" s="67" t="s">
        <v>318</v>
      </c>
      <c r="C81" s="60">
        <v>61.33</v>
      </c>
      <c r="D81" s="60">
        <v>0.40208300000000002</v>
      </c>
      <c r="E81" s="60"/>
      <c r="F81" s="61">
        <f t="shared" si="8"/>
        <v>0.40208300000000002</v>
      </c>
      <c r="G81" s="60">
        <f t="shared" si="6"/>
        <v>0.65560573944236111</v>
      </c>
    </row>
    <row r="82" spans="1:7" s="50" customFormat="1" ht="20.100000000000001" customHeight="1" x14ac:dyDescent="0.2">
      <c r="A82" s="66"/>
      <c r="B82" s="67" t="s">
        <v>98</v>
      </c>
      <c r="C82" s="60">
        <v>293.85000000000002</v>
      </c>
      <c r="D82" s="60">
        <v>2.4626320000000002</v>
      </c>
      <c r="E82" s="60"/>
      <c r="F82" s="61">
        <f t="shared" si="8"/>
        <v>2.4626320000000002</v>
      </c>
      <c r="G82" s="60">
        <f t="shared" si="6"/>
        <v>0.83805751233622594</v>
      </c>
    </row>
    <row r="83" spans="1:7" s="50" customFormat="1" ht="20.100000000000001" customHeight="1" x14ac:dyDescent="0.2">
      <c r="A83" s="66"/>
      <c r="B83" s="67" t="s">
        <v>319</v>
      </c>
      <c r="C83" s="60">
        <v>169.34</v>
      </c>
      <c r="D83" s="60">
        <v>1.553601</v>
      </c>
      <c r="E83" s="60"/>
      <c r="F83" s="61">
        <f t="shared" si="8"/>
        <v>1.553601</v>
      </c>
      <c r="G83" s="60">
        <f t="shared" si="6"/>
        <v>0.91744478563836074</v>
      </c>
    </row>
    <row r="84" spans="1:7" s="50" customFormat="1" ht="20.100000000000001" customHeight="1" x14ac:dyDescent="0.2">
      <c r="A84" s="66"/>
      <c r="B84" s="67" t="s">
        <v>97</v>
      </c>
      <c r="C84" s="60">
        <v>161.02000000000001</v>
      </c>
      <c r="D84" s="60">
        <v>0.406391</v>
      </c>
      <c r="E84" s="60"/>
      <c r="F84" s="61">
        <f t="shared" si="8"/>
        <v>0.406391</v>
      </c>
      <c r="G84" s="60">
        <f t="shared" si="6"/>
        <v>0.25238541796050179</v>
      </c>
    </row>
    <row r="85" spans="1:7" s="50" customFormat="1" ht="20.100000000000001" customHeight="1" x14ac:dyDescent="0.2">
      <c r="A85" s="66"/>
      <c r="B85" s="67" t="s">
        <v>320</v>
      </c>
      <c r="C85" s="60">
        <v>326</v>
      </c>
      <c r="D85" s="60">
        <v>9.5999999999999992E-3</v>
      </c>
      <c r="E85" s="60"/>
      <c r="F85" s="61">
        <f t="shared" si="8"/>
        <v>9.5999999999999992E-3</v>
      </c>
      <c r="G85" s="60">
        <f t="shared" si="6"/>
        <v>2.9447852760736194E-3</v>
      </c>
    </row>
    <row r="86" spans="1:7" s="50" customFormat="1" ht="20.100000000000001" customHeight="1" x14ac:dyDescent="0.2">
      <c r="A86" s="66"/>
      <c r="B86" s="67" t="s">
        <v>321</v>
      </c>
      <c r="C86" s="60">
        <v>908.4</v>
      </c>
      <c r="D86" s="60">
        <v>18.493880000000001</v>
      </c>
      <c r="E86" s="60"/>
      <c r="F86" s="61">
        <f t="shared" si="8"/>
        <v>18.493880000000001</v>
      </c>
      <c r="G86" s="60">
        <f t="shared" si="6"/>
        <v>2.0358740642888598</v>
      </c>
    </row>
    <row r="87" spans="1:7" s="50" customFormat="1" ht="20.100000000000001" customHeight="1" x14ac:dyDescent="0.2">
      <c r="A87" s="66"/>
      <c r="B87" s="67" t="s">
        <v>322</v>
      </c>
      <c r="C87" s="60">
        <v>215.63</v>
      </c>
      <c r="D87" s="60">
        <v>4.5894991599999999</v>
      </c>
      <c r="E87" s="60"/>
      <c r="F87" s="61">
        <f t="shared" si="8"/>
        <v>4.5894991599999999</v>
      </c>
      <c r="G87" s="60">
        <f t="shared" si="6"/>
        <v>2.1284140240226312</v>
      </c>
    </row>
    <row r="88" spans="1:7" s="50" customFormat="1" ht="20.100000000000001" customHeight="1" x14ac:dyDescent="0.2">
      <c r="A88" s="59" t="s">
        <v>446</v>
      </c>
      <c r="B88" s="58" t="s">
        <v>445</v>
      </c>
      <c r="C88" s="57">
        <f>SUM(C89:C127)</f>
        <v>97668.979999999967</v>
      </c>
      <c r="D88" s="57">
        <f>SUM(D89:D127)</f>
        <v>2097.7621063100009</v>
      </c>
      <c r="E88" s="57">
        <f>SUM(E89:E127)</f>
        <v>0</v>
      </c>
      <c r="F88" s="57">
        <f>SUM(F89:F127)</f>
        <v>2097.7621063100009</v>
      </c>
      <c r="G88" s="56">
        <f t="shared" si="6"/>
        <v>2.1478284162586747</v>
      </c>
    </row>
    <row r="89" spans="1:7" s="50" customFormat="1" ht="20.100000000000001" customHeight="1" x14ac:dyDescent="0.2">
      <c r="A89" s="66"/>
      <c r="B89" s="67" t="s">
        <v>323</v>
      </c>
      <c r="C89" s="60">
        <v>30892.23</v>
      </c>
      <c r="D89" s="60">
        <v>800.25740604000021</v>
      </c>
      <c r="E89" s="60"/>
      <c r="F89" s="61">
        <f t="shared" ref="F89:F127" si="9">SUM(D89:E89)</f>
        <v>800.25740604000021</v>
      </c>
      <c r="G89" s="60">
        <f t="shared" si="6"/>
        <v>2.5904811858515888</v>
      </c>
    </row>
    <row r="90" spans="1:7" s="50" customFormat="1" ht="20.100000000000001" customHeight="1" x14ac:dyDescent="0.2">
      <c r="A90" s="66"/>
      <c r="B90" s="67" t="s">
        <v>324</v>
      </c>
      <c r="C90" s="60">
        <v>615.76</v>
      </c>
      <c r="D90" s="60">
        <v>6.2063136299999995</v>
      </c>
      <c r="E90" s="60"/>
      <c r="F90" s="61">
        <f t="shared" si="9"/>
        <v>6.2063136299999995</v>
      </c>
      <c r="G90" s="60">
        <f t="shared" ref="G90:G121" si="10">F90/C90*100</f>
        <v>1.0079111390801609</v>
      </c>
    </row>
    <row r="91" spans="1:7" s="50" customFormat="1" ht="20.100000000000001" customHeight="1" x14ac:dyDescent="0.2">
      <c r="A91" s="66"/>
      <c r="B91" s="67" t="s">
        <v>325</v>
      </c>
      <c r="C91" s="60">
        <v>11430.79</v>
      </c>
      <c r="D91" s="60">
        <v>320.93347294</v>
      </c>
      <c r="E91" s="60"/>
      <c r="F91" s="61">
        <f t="shared" si="9"/>
        <v>320.93347294</v>
      </c>
      <c r="G91" s="60">
        <f t="shared" si="10"/>
        <v>2.8076228584376057</v>
      </c>
    </row>
    <row r="92" spans="1:7" s="50" customFormat="1" ht="20.100000000000001" customHeight="1" x14ac:dyDescent="0.2">
      <c r="A92" s="66"/>
      <c r="B92" s="67" t="s">
        <v>116</v>
      </c>
      <c r="C92" s="60">
        <v>209.38</v>
      </c>
      <c r="D92" s="60"/>
      <c r="E92" s="60"/>
      <c r="F92" s="61">
        <f t="shared" si="9"/>
        <v>0</v>
      </c>
      <c r="G92" s="60">
        <f t="shared" si="10"/>
        <v>0</v>
      </c>
    </row>
    <row r="93" spans="1:7" s="50" customFormat="1" ht="20.100000000000001" customHeight="1" x14ac:dyDescent="0.2">
      <c r="A93" s="66"/>
      <c r="B93" s="67" t="s">
        <v>326</v>
      </c>
      <c r="C93" s="60">
        <v>2515.02</v>
      </c>
      <c r="D93" s="60">
        <v>24.149896199999993</v>
      </c>
      <c r="E93" s="60"/>
      <c r="F93" s="61">
        <f t="shared" si="9"/>
        <v>24.149896199999993</v>
      </c>
      <c r="G93" s="60">
        <f t="shared" si="10"/>
        <v>0.9602268053534363</v>
      </c>
    </row>
    <row r="94" spans="1:7" s="50" customFormat="1" ht="20.100000000000001" customHeight="1" x14ac:dyDescent="0.2">
      <c r="A94" s="66"/>
      <c r="B94" s="67" t="s">
        <v>327</v>
      </c>
      <c r="C94" s="60">
        <v>1989.22</v>
      </c>
      <c r="D94" s="60">
        <v>34.450606380000004</v>
      </c>
      <c r="E94" s="60"/>
      <c r="F94" s="61">
        <f t="shared" si="9"/>
        <v>34.450606380000004</v>
      </c>
      <c r="G94" s="60">
        <f t="shared" si="10"/>
        <v>1.7318650717366608</v>
      </c>
    </row>
    <row r="95" spans="1:7" s="50" customFormat="1" ht="20.100000000000001" customHeight="1" x14ac:dyDescent="0.2">
      <c r="A95" s="66"/>
      <c r="B95" s="67" t="s">
        <v>118</v>
      </c>
      <c r="C95" s="60">
        <v>49.71</v>
      </c>
      <c r="D95" s="60">
        <v>0.84605620000000004</v>
      </c>
      <c r="E95" s="60"/>
      <c r="F95" s="61">
        <f t="shared" si="9"/>
        <v>0.84605620000000004</v>
      </c>
      <c r="G95" s="60">
        <f t="shared" si="10"/>
        <v>1.70198390665862</v>
      </c>
    </row>
    <row r="96" spans="1:7" s="50" customFormat="1" ht="20.100000000000001" customHeight="1" x14ac:dyDescent="0.2">
      <c r="A96" s="66"/>
      <c r="B96" s="67" t="s">
        <v>328</v>
      </c>
      <c r="C96" s="60">
        <v>8.02</v>
      </c>
      <c r="D96" s="60">
        <v>6.9114999999999996E-2</v>
      </c>
      <c r="E96" s="60"/>
      <c r="F96" s="61">
        <f t="shared" si="9"/>
        <v>6.9114999999999996E-2</v>
      </c>
      <c r="G96" s="60">
        <f t="shared" si="10"/>
        <v>0.86178304239401504</v>
      </c>
    </row>
    <row r="97" spans="1:7" s="50" customFormat="1" ht="20.100000000000001" customHeight="1" x14ac:dyDescent="0.2">
      <c r="A97" s="66"/>
      <c r="B97" s="67" t="s">
        <v>120</v>
      </c>
      <c r="C97" s="60">
        <v>763.15</v>
      </c>
      <c r="D97" s="60">
        <v>1.7514449999999999</v>
      </c>
      <c r="E97" s="60"/>
      <c r="F97" s="61">
        <f t="shared" si="9"/>
        <v>1.7514449999999999</v>
      </c>
      <c r="G97" s="60">
        <f t="shared" si="10"/>
        <v>0.22950206381445326</v>
      </c>
    </row>
    <row r="98" spans="1:7" s="50" customFormat="1" ht="20.100000000000001" customHeight="1" x14ac:dyDescent="0.2">
      <c r="A98" s="66"/>
      <c r="B98" s="67" t="s">
        <v>329</v>
      </c>
      <c r="C98" s="60">
        <v>45.12</v>
      </c>
      <c r="D98" s="60"/>
      <c r="E98" s="60"/>
      <c r="F98" s="61">
        <f t="shared" si="9"/>
        <v>0</v>
      </c>
      <c r="G98" s="60">
        <f t="shared" si="10"/>
        <v>0</v>
      </c>
    </row>
    <row r="99" spans="1:7" s="50" customFormat="1" ht="20.100000000000001" customHeight="1" x14ac:dyDescent="0.2">
      <c r="A99" s="66"/>
      <c r="B99" s="67" t="s">
        <v>121</v>
      </c>
      <c r="C99" s="60">
        <v>33.56</v>
      </c>
      <c r="D99" s="60"/>
      <c r="E99" s="60"/>
      <c r="F99" s="61">
        <f t="shared" si="9"/>
        <v>0</v>
      </c>
      <c r="G99" s="60">
        <f t="shared" si="10"/>
        <v>0</v>
      </c>
    </row>
    <row r="100" spans="1:7" s="50" customFormat="1" ht="20.100000000000001" customHeight="1" x14ac:dyDescent="0.2">
      <c r="A100" s="66"/>
      <c r="B100" s="67" t="s">
        <v>122</v>
      </c>
      <c r="C100" s="60">
        <v>307.20999999999998</v>
      </c>
      <c r="D100" s="60">
        <v>1.32E-2</v>
      </c>
      <c r="E100" s="60"/>
      <c r="F100" s="61">
        <f t="shared" si="9"/>
        <v>1.32E-2</v>
      </c>
      <c r="G100" s="60">
        <f t="shared" si="10"/>
        <v>4.2967351323199123E-3</v>
      </c>
    </row>
    <row r="101" spans="1:7" s="50" customFormat="1" ht="20.100000000000001" customHeight="1" x14ac:dyDescent="0.2">
      <c r="A101" s="66"/>
      <c r="B101" s="67" t="s">
        <v>124</v>
      </c>
      <c r="C101" s="60">
        <v>81.12</v>
      </c>
      <c r="D101" s="60"/>
      <c r="E101" s="60"/>
      <c r="F101" s="61">
        <f t="shared" si="9"/>
        <v>0</v>
      </c>
      <c r="G101" s="60">
        <f t="shared" si="10"/>
        <v>0</v>
      </c>
    </row>
    <row r="102" spans="1:7" s="50" customFormat="1" ht="20.100000000000001" customHeight="1" x14ac:dyDescent="0.2">
      <c r="A102" s="66"/>
      <c r="B102" s="67" t="s">
        <v>330</v>
      </c>
      <c r="C102" s="60">
        <v>10675.29</v>
      </c>
      <c r="D102" s="60">
        <v>20.42221752</v>
      </c>
      <c r="E102" s="60"/>
      <c r="F102" s="61">
        <f t="shared" si="9"/>
        <v>20.42221752</v>
      </c>
      <c r="G102" s="60">
        <f t="shared" si="10"/>
        <v>0.19130363221982727</v>
      </c>
    </row>
    <row r="103" spans="1:7" s="50" customFormat="1" ht="20.100000000000001" customHeight="1" x14ac:dyDescent="0.2">
      <c r="A103" s="66"/>
      <c r="B103" s="67" t="s">
        <v>331</v>
      </c>
      <c r="C103" s="60">
        <v>4771.8100000000004</v>
      </c>
      <c r="D103" s="60">
        <v>102.04884093</v>
      </c>
      <c r="E103" s="60"/>
      <c r="F103" s="61">
        <f t="shared" si="9"/>
        <v>102.04884093</v>
      </c>
      <c r="G103" s="60">
        <f t="shared" si="10"/>
        <v>2.138577205085701</v>
      </c>
    </row>
    <row r="104" spans="1:7" s="50" customFormat="1" ht="20.100000000000001" customHeight="1" x14ac:dyDescent="0.2">
      <c r="A104" s="66"/>
      <c r="B104" s="67" t="s">
        <v>332</v>
      </c>
      <c r="C104" s="60">
        <v>25759.03</v>
      </c>
      <c r="D104" s="60">
        <v>646.23793717000001</v>
      </c>
      <c r="E104" s="60"/>
      <c r="F104" s="61">
        <f t="shared" si="9"/>
        <v>646.23793717000001</v>
      </c>
      <c r="G104" s="60">
        <f t="shared" si="10"/>
        <v>2.5087821131851626</v>
      </c>
    </row>
    <row r="105" spans="1:7" s="50" customFormat="1" ht="20.100000000000001" customHeight="1" x14ac:dyDescent="0.2">
      <c r="A105" s="66"/>
      <c r="B105" s="67" t="s">
        <v>102</v>
      </c>
      <c r="C105" s="60">
        <v>13.74</v>
      </c>
      <c r="D105" s="60">
        <v>1.9199999999999998E-2</v>
      </c>
      <c r="E105" s="60"/>
      <c r="F105" s="61">
        <f t="shared" si="9"/>
        <v>1.9199999999999998E-2</v>
      </c>
      <c r="G105" s="60">
        <f t="shared" si="10"/>
        <v>0.13973799126637554</v>
      </c>
    </row>
    <row r="106" spans="1:7" s="50" customFormat="1" ht="20.100000000000001" customHeight="1" x14ac:dyDescent="0.2">
      <c r="A106" s="66"/>
      <c r="B106" s="67" t="s">
        <v>333</v>
      </c>
      <c r="C106" s="60">
        <v>245.67</v>
      </c>
      <c r="D106" s="60">
        <v>4.7723939199999998</v>
      </c>
      <c r="E106" s="60"/>
      <c r="F106" s="61">
        <f t="shared" si="9"/>
        <v>4.7723939199999998</v>
      </c>
      <c r="G106" s="60">
        <f t="shared" si="10"/>
        <v>1.9426034599259168</v>
      </c>
    </row>
    <row r="107" spans="1:7" s="50" customFormat="1" ht="30" customHeight="1" x14ac:dyDescent="0.2">
      <c r="A107" s="66"/>
      <c r="B107" s="67" t="s">
        <v>334</v>
      </c>
      <c r="C107" s="60">
        <v>1671.08</v>
      </c>
      <c r="D107" s="60">
        <v>37.035499469999998</v>
      </c>
      <c r="E107" s="60"/>
      <c r="F107" s="61">
        <f t="shared" si="9"/>
        <v>37.035499469999998</v>
      </c>
      <c r="G107" s="60">
        <f t="shared" si="10"/>
        <v>2.216261308255739</v>
      </c>
    </row>
    <row r="108" spans="1:7" s="50" customFormat="1" ht="20.100000000000001" customHeight="1" x14ac:dyDescent="0.2">
      <c r="A108" s="66"/>
      <c r="B108" s="67" t="s">
        <v>335</v>
      </c>
      <c r="C108" s="60">
        <v>1618.47</v>
      </c>
      <c r="D108" s="60">
        <v>27.433170130000004</v>
      </c>
      <c r="E108" s="60"/>
      <c r="F108" s="61">
        <f t="shared" si="9"/>
        <v>27.433170130000004</v>
      </c>
      <c r="G108" s="60">
        <f t="shared" si="10"/>
        <v>1.6950064029608212</v>
      </c>
    </row>
    <row r="109" spans="1:7" s="50" customFormat="1" ht="20.100000000000001" customHeight="1" x14ac:dyDescent="0.2">
      <c r="A109" s="66"/>
      <c r="B109" s="67" t="s">
        <v>336</v>
      </c>
      <c r="C109" s="60">
        <v>1069.73</v>
      </c>
      <c r="D109" s="60">
        <v>17.384069090000001</v>
      </c>
      <c r="E109" s="60"/>
      <c r="F109" s="61">
        <f t="shared" si="9"/>
        <v>17.384069090000001</v>
      </c>
      <c r="G109" s="60">
        <f t="shared" si="10"/>
        <v>1.6250894234993878</v>
      </c>
    </row>
    <row r="110" spans="1:7" s="50" customFormat="1" ht="31.5" customHeight="1" x14ac:dyDescent="0.2">
      <c r="A110" s="66"/>
      <c r="B110" s="67" t="s">
        <v>337</v>
      </c>
      <c r="C110" s="60">
        <v>114.68</v>
      </c>
      <c r="D110" s="60">
        <v>2.6992472099999998</v>
      </c>
      <c r="E110" s="60"/>
      <c r="F110" s="61">
        <f t="shared" si="9"/>
        <v>2.6992472099999998</v>
      </c>
      <c r="G110" s="60">
        <f t="shared" si="10"/>
        <v>2.353720971398674</v>
      </c>
    </row>
    <row r="111" spans="1:7" s="50" customFormat="1" ht="20.100000000000001" customHeight="1" x14ac:dyDescent="0.2">
      <c r="A111" s="66"/>
      <c r="B111" s="67" t="s">
        <v>104</v>
      </c>
      <c r="C111" s="60">
        <v>211</v>
      </c>
      <c r="D111" s="60">
        <v>0.17280000000000001</v>
      </c>
      <c r="E111" s="60"/>
      <c r="F111" s="61">
        <f t="shared" si="9"/>
        <v>0.17280000000000001</v>
      </c>
      <c r="G111" s="60">
        <f t="shared" si="10"/>
        <v>8.1895734597156405E-2</v>
      </c>
    </row>
    <row r="112" spans="1:7" s="50" customFormat="1" ht="20.100000000000001" customHeight="1" x14ac:dyDescent="0.2">
      <c r="A112" s="66"/>
      <c r="B112" s="67" t="s">
        <v>106</v>
      </c>
      <c r="C112" s="60">
        <v>119</v>
      </c>
      <c r="D112" s="60">
        <v>3.8821775000000001</v>
      </c>
      <c r="E112" s="60"/>
      <c r="F112" s="61">
        <f t="shared" si="9"/>
        <v>3.8821775000000001</v>
      </c>
      <c r="G112" s="60">
        <f t="shared" si="10"/>
        <v>3.2623340336134454</v>
      </c>
    </row>
    <row r="113" spans="1:7" s="50" customFormat="1" ht="34.5" customHeight="1" x14ac:dyDescent="0.2">
      <c r="A113" s="66"/>
      <c r="B113" s="67" t="s">
        <v>107</v>
      </c>
      <c r="C113" s="60">
        <v>34.4</v>
      </c>
      <c r="D113" s="60"/>
      <c r="E113" s="60"/>
      <c r="F113" s="61">
        <f t="shared" si="9"/>
        <v>0</v>
      </c>
      <c r="G113" s="60">
        <f t="shared" si="10"/>
        <v>0</v>
      </c>
    </row>
    <row r="114" spans="1:7" s="50" customFormat="1" ht="20.100000000000001" customHeight="1" x14ac:dyDescent="0.2">
      <c r="A114" s="66"/>
      <c r="B114" s="67" t="s">
        <v>338</v>
      </c>
      <c r="C114" s="60">
        <v>484.11</v>
      </c>
      <c r="D114" s="60">
        <v>14.036875999999999</v>
      </c>
      <c r="E114" s="60"/>
      <c r="F114" s="61">
        <f t="shared" si="9"/>
        <v>14.036875999999999</v>
      </c>
      <c r="G114" s="60">
        <f t="shared" si="10"/>
        <v>2.8995220094606595</v>
      </c>
    </row>
    <row r="115" spans="1:7" s="50" customFormat="1" ht="20.100000000000001" customHeight="1" x14ac:dyDescent="0.2">
      <c r="A115" s="66"/>
      <c r="B115" s="67" t="s">
        <v>339</v>
      </c>
      <c r="C115" s="60">
        <v>3.51</v>
      </c>
      <c r="D115" s="60"/>
      <c r="E115" s="60"/>
      <c r="F115" s="61">
        <f t="shared" si="9"/>
        <v>0</v>
      </c>
      <c r="G115" s="60">
        <f t="shared" si="10"/>
        <v>0</v>
      </c>
    </row>
    <row r="116" spans="1:7" s="50" customFormat="1" ht="20.100000000000001" customHeight="1" x14ac:dyDescent="0.2">
      <c r="A116" s="66"/>
      <c r="B116" s="67" t="s">
        <v>340</v>
      </c>
      <c r="C116" s="60">
        <v>385.48</v>
      </c>
      <c r="D116" s="60">
        <v>7.007433859999999</v>
      </c>
      <c r="E116" s="60"/>
      <c r="F116" s="61">
        <f t="shared" si="9"/>
        <v>7.007433859999999</v>
      </c>
      <c r="G116" s="60">
        <f t="shared" si="10"/>
        <v>1.8178462851509802</v>
      </c>
    </row>
    <row r="117" spans="1:7" s="50" customFormat="1" ht="29.25" customHeight="1" x14ac:dyDescent="0.2">
      <c r="A117" s="66"/>
      <c r="B117" s="67" t="s">
        <v>341</v>
      </c>
      <c r="C117" s="60">
        <v>46.99</v>
      </c>
      <c r="D117" s="60">
        <v>0.191356</v>
      </c>
      <c r="E117" s="60"/>
      <c r="F117" s="61">
        <f t="shared" si="9"/>
        <v>0.191356</v>
      </c>
      <c r="G117" s="60">
        <f t="shared" si="10"/>
        <v>0.40722706958927429</v>
      </c>
    </row>
    <row r="118" spans="1:7" s="50" customFormat="1" ht="20.100000000000001" customHeight="1" x14ac:dyDescent="0.2">
      <c r="A118" s="66"/>
      <c r="B118" s="67" t="s">
        <v>342</v>
      </c>
      <c r="C118" s="60">
        <v>28.15</v>
      </c>
      <c r="D118" s="60"/>
      <c r="E118" s="60"/>
      <c r="F118" s="61">
        <f t="shared" si="9"/>
        <v>0</v>
      </c>
      <c r="G118" s="60">
        <f t="shared" si="10"/>
        <v>0</v>
      </c>
    </row>
    <row r="119" spans="1:7" s="50" customFormat="1" ht="20.100000000000001" customHeight="1" x14ac:dyDescent="0.2">
      <c r="A119" s="66"/>
      <c r="B119" s="67" t="s">
        <v>100</v>
      </c>
      <c r="C119" s="60">
        <v>101.63</v>
      </c>
      <c r="D119" s="60">
        <v>1.1089919399999999</v>
      </c>
      <c r="E119" s="60"/>
      <c r="F119" s="61">
        <f t="shared" si="9"/>
        <v>1.1089919399999999</v>
      </c>
      <c r="G119" s="60">
        <f t="shared" si="10"/>
        <v>1.0912052937124863</v>
      </c>
    </row>
    <row r="120" spans="1:7" s="50" customFormat="1" ht="20.100000000000001" customHeight="1" x14ac:dyDescent="0.2">
      <c r="A120" s="66"/>
      <c r="B120" s="67" t="s">
        <v>343</v>
      </c>
      <c r="C120" s="60">
        <v>305.17</v>
      </c>
      <c r="D120" s="60">
        <v>3.9379816400000003</v>
      </c>
      <c r="E120" s="60"/>
      <c r="F120" s="61">
        <f t="shared" si="9"/>
        <v>3.9379816400000003</v>
      </c>
      <c r="G120" s="60">
        <f t="shared" si="10"/>
        <v>1.2904222695546745</v>
      </c>
    </row>
    <row r="121" spans="1:7" s="50" customFormat="1" ht="20.100000000000001" customHeight="1" x14ac:dyDescent="0.2">
      <c r="A121" s="66"/>
      <c r="B121" s="67" t="s">
        <v>110</v>
      </c>
      <c r="C121" s="60">
        <v>39.28</v>
      </c>
      <c r="D121" s="60">
        <v>0.482014</v>
      </c>
      <c r="E121" s="60"/>
      <c r="F121" s="61">
        <f t="shared" si="9"/>
        <v>0.482014</v>
      </c>
      <c r="G121" s="60">
        <f t="shared" si="10"/>
        <v>1.2271232179226068</v>
      </c>
    </row>
    <row r="122" spans="1:7" s="50" customFormat="1" ht="20.100000000000001" customHeight="1" x14ac:dyDescent="0.2">
      <c r="A122" s="66"/>
      <c r="B122" s="67" t="s">
        <v>344</v>
      </c>
      <c r="C122" s="60">
        <v>37.94</v>
      </c>
      <c r="D122" s="60">
        <v>0.46095399999999997</v>
      </c>
      <c r="E122" s="60"/>
      <c r="F122" s="61">
        <f t="shared" si="9"/>
        <v>0.46095399999999997</v>
      </c>
      <c r="G122" s="60">
        <f t="shared" ref="G122:G153" si="11">F122/C122*100</f>
        <v>1.2149551924090669</v>
      </c>
    </row>
    <row r="123" spans="1:7" s="50" customFormat="1" ht="20.100000000000001" customHeight="1" x14ac:dyDescent="0.2">
      <c r="A123" s="66"/>
      <c r="B123" s="67" t="s">
        <v>345</v>
      </c>
      <c r="C123" s="60">
        <v>128.94</v>
      </c>
      <c r="D123" s="60">
        <v>0.1032</v>
      </c>
      <c r="E123" s="60"/>
      <c r="F123" s="61">
        <f t="shared" si="9"/>
        <v>0.1032</v>
      </c>
      <c r="G123" s="60">
        <f t="shared" si="11"/>
        <v>8.0037226617031179E-2</v>
      </c>
    </row>
    <row r="124" spans="1:7" s="50" customFormat="1" ht="20.100000000000001" customHeight="1" x14ac:dyDescent="0.2">
      <c r="A124" s="66"/>
      <c r="B124" s="67" t="s">
        <v>112</v>
      </c>
      <c r="C124" s="60">
        <v>92.39</v>
      </c>
      <c r="D124" s="60">
        <v>2.6726027999999999</v>
      </c>
      <c r="E124" s="60"/>
      <c r="F124" s="61">
        <f t="shared" si="9"/>
        <v>2.6726027999999999</v>
      </c>
      <c r="G124" s="60">
        <f t="shared" si="11"/>
        <v>2.8927403398636216</v>
      </c>
    </row>
    <row r="125" spans="1:7" s="50" customFormat="1" ht="20.100000000000001" customHeight="1" x14ac:dyDescent="0.2">
      <c r="A125" s="66"/>
      <c r="B125" s="67" t="s">
        <v>346</v>
      </c>
      <c r="C125" s="60">
        <v>34.72</v>
      </c>
      <c r="D125" s="60">
        <v>0.60795856999999998</v>
      </c>
      <c r="E125" s="60"/>
      <c r="F125" s="61">
        <f t="shared" si="9"/>
        <v>0.60795856999999998</v>
      </c>
      <c r="G125" s="60">
        <f t="shared" si="11"/>
        <v>1.7510327476958525</v>
      </c>
    </row>
    <row r="126" spans="1:7" s="50" customFormat="1" ht="20.100000000000001" customHeight="1" x14ac:dyDescent="0.2">
      <c r="A126" s="66"/>
      <c r="B126" s="67" t="s">
        <v>347</v>
      </c>
      <c r="C126" s="60">
        <v>662.81</v>
      </c>
      <c r="D126" s="60">
        <v>16.112896020000001</v>
      </c>
      <c r="E126" s="60"/>
      <c r="F126" s="61">
        <f t="shared" si="9"/>
        <v>16.112896020000001</v>
      </c>
      <c r="G126" s="60">
        <f t="shared" si="11"/>
        <v>2.4309977248381891</v>
      </c>
    </row>
    <row r="127" spans="1:7" s="50" customFormat="1" ht="20.100000000000001" customHeight="1" x14ac:dyDescent="0.2">
      <c r="A127" s="66"/>
      <c r="B127" s="67" t="s">
        <v>114</v>
      </c>
      <c r="C127" s="60">
        <v>73.67</v>
      </c>
      <c r="D127" s="60">
        <v>0.25477715000000001</v>
      </c>
      <c r="E127" s="60"/>
      <c r="F127" s="61">
        <f t="shared" si="9"/>
        <v>0.25477715000000001</v>
      </c>
      <c r="G127" s="60">
        <f t="shared" si="11"/>
        <v>0.34583568616804672</v>
      </c>
    </row>
    <row r="128" spans="1:7" s="50" customFormat="1" ht="20.100000000000001" customHeight="1" x14ac:dyDescent="0.2">
      <c r="A128" s="59" t="s">
        <v>444</v>
      </c>
      <c r="B128" s="58" t="s">
        <v>443</v>
      </c>
      <c r="C128" s="57">
        <f>SUM(C129:C167)</f>
        <v>23898.559999999994</v>
      </c>
      <c r="D128" s="57">
        <f>SUM(D129:D167)</f>
        <v>126.41460000000001</v>
      </c>
      <c r="E128" s="57">
        <f>SUM(E129:E167)</f>
        <v>0</v>
      </c>
      <c r="F128" s="57">
        <f>SUM(F129:F167)</f>
        <v>126.41460000000001</v>
      </c>
      <c r="G128" s="56">
        <f t="shared" si="11"/>
        <v>0.52896325134234046</v>
      </c>
    </row>
    <row r="129" spans="1:7" s="50" customFormat="1" ht="20.100000000000001" customHeight="1" x14ac:dyDescent="0.2">
      <c r="A129" s="66"/>
      <c r="B129" s="67" t="s">
        <v>348</v>
      </c>
      <c r="C129" s="60">
        <v>5256.32</v>
      </c>
      <c r="D129" s="60">
        <v>15.6204</v>
      </c>
      <c r="E129" s="60"/>
      <c r="F129" s="61">
        <f t="shared" ref="F129:F167" si="12">SUM(D129:E129)</f>
        <v>15.6204</v>
      </c>
      <c r="G129" s="60">
        <f t="shared" si="11"/>
        <v>0.29717368805552175</v>
      </c>
    </row>
    <row r="130" spans="1:7" s="50" customFormat="1" ht="20.100000000000001" customHeight="1" x14ac:dyDescent="0.2">
      <c r="A130" s="66"/>
      <c r="B130" s="67" t="s">
        <v>147</v>
      </c>
      <c r="C130" s="60">
        <v>41.6</v>
      </c>
      <c r="D130" s="60">
        <v>0.28799999999999998</v>
      </c>
      <c r="E130" s="60"/>
      <c r="F130" s="61">
        <f t="shared" si="12"/>
        <v>0.28799999999999998</v>
      </c>
      <c r="G130" s="60">
        <f t="shared" si="11"/>
        <v>0.69230769230769229</v>
      </c>
    </row>
    <row r="131" spans="1:7" s="50" customFormat="1" ht="20.100000000000001" customHeight="1" x14ac:dyDescent="0.2">
      <c r="A131" s="66"/>
      <c r="B131" s="67" t="s">
        <v>148</v>
      </c>
      <c r="C131" s="60">
        <v>52.87</v>
      </c>
      <c r="D131" s="60">
        <v>0.36599999999999999</v>
      </c>
      <c r="E131" s="60"/>
      <c r="F131" s="61">
        <f t="shared" si="12"/>
        <v>0.36599999999999999</v>
      </c>
      <c r="G131" s="60">
        <f t="shared" si="11"/>
        <v>0.69226404388121809</v>
      </c>
    </row>
    <row r="132" spans="1:7" s="50" customFormat="1" ht="20.100000000000001" customHeight="1" x14ac:dyDescent="0.2">
      <c r="A132" s="66"/>
      <c r="B132" s="67" t="s">
        <v>149</v>
      </c>
      <c r="C132" s="60">
        <v>32.880000000000003</v>
      </c>
      <c r="D132" s="60">
        <v>0.22259999999999999</v>
      </c>
      <c r="E132" s="60"/>
      <c r="F132" s="61">
        <f t="shared" si="12"/>
        <v>0.22259999999999999</v>
      </c>
      <c r="G132" s="60">
        <f t="shared" si="11"/>
        <v>0.67700729927007286</v>
      </c>
    </row>
    <row r="133" spans="1:7" s="50" customFormat="1" ht="20.100000000000001" customHeight="1" x14ac:dyDescent="0.2">
      <c r="A133" s="66"/>
      <c r="B133" s="67" t="s">
        <v>150</v>
      </c>
      <c r="C133" s="60">
        <v>80.38</v>
      </c>
      <c r="D133" s="60">
        <v>0.44159999999999999</v>
      </c>
      <c r="E133" s="60"/>
      <c r="F133" s="61">
        <f t="shared" si="12"/>
        <v>0.44159999999999999</v>
      </c>
      <c r="G133" s="60">
        <f t="shared" si="11"/>
        <v>0.54939039562080128</v>
      </c>
    </row>
    <row r="134" spans="1:7" s="50" customFormat="1" ht="20.100000000000001" customHeight="1" x14ac:dyDescent="0.2">
      <c r="A134" s="66"/>
      <c r="B134" s="67" t="s">
        <v>151</v>
      </c>
      <c r="C134" s="60">
        <v>92.86</v>
      </c>
      <c r="D134" s="60">
        <v>0.2142</v>
      </c>
      <c r="E134" s="60"/>
      <c r="F134" s="61">
        <f t="shared" si="12"/>
        <v>0.2142</v>
      </c>
      <c r="G134" s="60">
        <f t="shared" si="11"/>
        <v>0.23066982554382939</v>
      </c>
    </row>
    <row r="135" spans="1:7" s="50" customFormat="1" ht="20.100000000000001" customHeight="1" x14ac:dyDescent="0.2">
      <c r="A135" s="66"/>
      <c r="B135" s="67" t="s">
        <v>349</v>
      </c>
      <c r="C135" s="60">
        <v>704.3</v>
      </c>
      <c r="D135" s="60">
        <v>4.7687999999999997</v>
      </c>
      <c r="E135" s="60"/>
      <c r="F135" s="61">
        <f t="shared" si="12"/>
        <v>4.7687999999999997</v>
      </c>
      <c r="G135" s="60">
        <f t="shared" si="11"/>
        <v>0.67709782763027115</v>
      </c>
    </row>
    <row r="136" spans="1:7" s="50" customFormat="1" ht="20.100000000000001" customHeight="1" x14ac:dyDescent="0.2">
      <c r="A136" s="66"/>
      <c r="B136" s="67" t="s">
        <v>152</v>
      </c>
      <c r="C136" s="60">
        <v>138.22</v>
      </c>
      <c r="D136" s="60">
        <v>0.92879999999999996</v>
      </c>
      <c r="E136" s="60"/>
      <c r="F136" s="61">
        <f t="shared" si="12"/>
        <v>0.92879999999999996</v>
      </c>
      <c r="G136" s="60">
        <f t="shared" si="11"/>
        <v>0.67197221820286501</v>
      </c>
    </row>
    <row r="137" spans="1:7" s="50" customFormat="1" ht="20.100000000000001" customHeight="1" x14ac:dyDescent="0.2">
      <c r="A137" s="66"/>
      <c r="B137" s="67" t="s">
        <v>153</v>
      </c>
      <c r="C137" s="60">
        <v>15.67</v>
      </c>
      <c r="D137" s="60">
        <v>8.2799999999999999E-2</v>
      </c>
      <c r="E137" s="60"/>
      <c r="F137" s="61">
        <f t="shared" si="12"/>
        <v>8.2799999999999999E-2</v>
      </c>
      <c r="G137" s="60">
        <f t="shared" si="11"/>
        <v>0.52839821314613911</v>
      </c>
    </row>
    <row r="138" spans="1:7" s="50" customFormat="1" ht="20.100000000000001" customHeight="1" x14ac:dyDescent="0.2">
      <c r="A138" s="66"/>
      <c r="B138" s="67" t="s">
        <v>155</v>
      </c>
      <c r="C138" s="60">
        <v>44.94</v>
      </c>
      <c r="D138" s="60">
        <v>0.19919999999999999</v>
      </c>
      <c r="E138" s="60"/>
      <c r="F138" s="61">
        <f t="shared" si="12"/>
        <v>0.19919999999999999</v>
      </c>
      <c r="G138" s="60">
        <f t="shared" si="11"/>
        <v>0.44325767690253676</v>
      </c>
    </row>
    <row r="139" spans="1:7" s="50" customFormat="1" ht="20.100000000000001" customHeight="1" x14ac:dyDescent="0.2">
      <c r="A139" s="66"/>
      <c r="B139" s="67" t="s">
        <v>157</v>
      </c>
      <c r="C139" s="60">
        <v>617.96</v>
      </c>
      <c r="D139" s="60">
        <v>3.5364</v>
      </c>
      <c r="E139" s="60"/>
      <c r="F139" s="61">
        <f t="shared" si="12"/>
        <v>3.5364</v>
      </c>
      <c r="G139" s="60">
        <f t="shared" si="11"/>
        <v>0.57227004984141361</v>
      </c>
    </row>
    <row r="140" spans="1:7" s="50" customFormat="1" ht="20.100000000000001" customHeight="1" x14ac:dyDescent="0.2">
      <c r="A140" s="66"/>
      <c r="B140" s="67" t="s">
        <v>159</v>
      </c>
      <c r="C140" s="60">
        <v>27.98</v>
      </c>
      <c r="D140" s="60">
        <v>9.4799999999999995E-2</v>
      </c>
      <c r="E140" s="60"/>
      <c r="F140" s="61">
        <f t="shared" si="12"/>
        <v>9.4799999999999995E-2</v>
      </c>
      <c r="G140" s="60">
        <f t="shared" si="11"/>
        <v>0.33881343817012149</v>
      </c>
    </row>
    <row r="141" spans="1:7" s="50" customFormat="1" ht="20.100000000000001" customHeight="1" x14ac:dyDescent="0.2">
      <c r="A141" s="66"/>
      <c r="B141" s="67" t="s">
        <v>350</v>
      </c>
      <c r="C141" s="60">
        <v>689.4</v>
      </c>
      <c r="D141" s="60">
        <v>0.39360000000000001</v>
      </c>
      <c r="E141" s="60"/>
      <c r="F141" s="61">
        <f t="shared" si="12"/>
        <v>0.39360000000000001</v>
      </c>
      <c r="G141" s="60">
        <f t="shared" si="11"/>
        <v>5.7093124456048742E-2</v>
      </c>
    </row>
    <row r="142" spans="1:7" s="50" customFormat="1" ht="20.100000000000001" customHeight="1" x14ac:dyDescent="0.2">
      <c r="A142" s="66"/>
      <c r="B142" s="67" t="s">
        <v>161</v>
      </c>
      <c r="C142" s="60">
        <v>25.92</v>
      </c>
      <c r="D142" s="60">
        <v>7.0800000000000002E-2</v>
      </c>
      <c r="E142" s="60"/>
      <c r="F142" s="61">
        <f t="shared" si="12"/>
        <v>7.0800000000000002E-2</v>
      </c>
      <c r="G142" s="60">
        <f t="shared" si="11"/>
        <v>0.27314814814814814</v>
      </c>
    </row>
    <row r="143" spans="1:7" s="50" customFormat="1" ht="20.100000000000001" customHeight="1" x14ac:dyDescent="0.2">
      <c r="A143" s="66"/>
      <c r="B143" s="67" t="s">
        <v>163</v>
      </c>
      <c r="C143" s="60">
        <v>414.34</v>
      </c>
      <c r="D143" s="60">
        <v>2.5116000000000001</v>
      </c>
      <c r="E143" s="60"/>
      <c r="F143" s="61">
        <f t="shared" si="12"/>
        <v>2.5116000000000001</v>
      </c>
      <c r="G143" s="60">
        <f t="shared" si="11"/>
        <v>0.60616884684075889</v>
      </c>
    </row>
    <row r="144" spans="1:7" s="50" customFormat="1" ht="20.100000000000001" customHeight="1" x14ac:dyDescent="0.2">
      <c r="A144" s="66"/>
      <c r="B144" s="67" t="s">
        <v>126</v>
      </c>
      <c r="C144" s="60">
        <v>785.29</v>
      </c>
      <c r="D144" s="60">
        <v>4.4981999999999998</v>
      </c>
      <c r="E144" s="60"/>
      <c r="F144" s="61">
        <f t="shared" si="12"/>
        <v>4.4981999999999998</v>
      </c>
      <c r="G144" s="60">
        <f t="shared" si="11"/>
        <v>0.57280749786703</v>
      </c>
    </row>
    <row r="145" spans="1:7" s="50" customFormat="1" ht="20.100000000000001" customHeight="1" x14ac:dyDescent="0.2">
      <c r="A145" s="66"/>
      <c r="B145" s="67" t="s">
        <v>351</v>
      </c>
      <c r="C145" s="60">
        <v>249.81</v>
      </c>
      <c r="D145" s="60">
        <v>1.2552000000000001</v>
      </c>
      <c r="E145" s="60"/>
      <c r="F145" s="61">
        <f t="shared" si="12"/>
        <v>1.2552000000000001</v>
      </c>
      <c r="G145" s="60">
        <f t="shared" si="11"/>
        <v>0.5024618710219767</v>
      </c>
    </row>
    <row r="146" spans="1:7" s="50" customFormat="1" ht="20.100000000000001" customHeight="1" x14ac:dyDescent="0.2">
      <c r="A146" s="66"/>
      <c r="B146" s="67" t="s">
        <v>352</v>
      </c>
      <c r="C146" s="60">
        <v>598.07000000000005</v>
      </c>
      <c r="D146" s="60">
        <v>3.0131999999999999</v>
      </c>
      <c r="E146" s="60"/>
      <c r="F146" s="61">
        <f t="shared" si="12"/>
        <v>3.0131999999999999</v>
      </c>
      <c r="G146" s="60">
        <f t="shared" si="11"/>
        <v>0.5038206230039961</v>
      </c>
    </row>
    <row r="147" spans="1:7" s="50" customFormat="1" ht="20.100000000000001" customHeight="1" x14ac:dyDescent="0.2">
      <c r="A147" s="66"/>
      <c r="B147" s="67" t="s">
        <v>128</v>
      </c>
      <c r="C147" s="60">
        <v>859.15</v>
      </c>
      <c r="D147" s="60">
        <v>5.8890000000000002</v>
      </c>
      <c r="E147" s="60"/>
      <c r="F147" s="61">
        <f t="shared" si="12"/>
        <v>5.8890000000000002</v>
      </c>
      <c r="G147" s="60">
        <f t="shared" si="11"/>
        <v>0.68544491648722572</v>
      </c>
    </row>
    <row r="148" spans="1:7" s="50" customFormat="1" ht="20.100000000000001" customHeight="1" x14ac:dyDescent="0.2">
      <c r="A148" s="66"/>
      <c r="B148" s="67" t="s">
        <v>130</v>
      </c>
      <c r="C148" s="60">
        <v>674.96</v>
      </c>
      <c r="D148" s="60">
        <v>4.3314000000000004</v>
      </c>
      <c r="E148" s="60"/>
      <c r="F148" s="61">
        <f t="shared" si="12"/>
        <v>4.3314000000000004</v>
      </c>
      <c r="G148" s="60">
        <f t="shared" si="11"/>
        <v>0.641726917150646</v>
      </c>
    </row>
    <row r="149" spans="1:7" s="50" customFormat="1" ht="20.100000000000001" customHeight="1" x14ac:dyDescent="0.2">
      <c r="A149" s="66"/>
      <c r="B149" s="67" t="s">
        <v>353</v>
      </c>
      <c r="C149" s="60">
        <v>2057.2800000000002</v>
      </c>
      <c r="D149" s="60">
        <v>13.6386</v>
      </c>
      <c r="E149" s="60"/>
      <c r="F149" s="61">
        <f t="shared" si="12"/>
        <v>13.6386</v>
      </c>
      <c r="G149" s="60">
        <f t="shared" si="11"/>
        <v>0.66294330377974797</v>
      </c>
    </row>
    <row r="150" spans="1:7" s="50" customFormat="1" ht="20.100000000000001" customHeight="1" x14ac:dyDescent="0.2">
      <c r="A150" s="66"/>
      <c r="B150" s="67" t="s">
        <v>354</v>
      </c>
      <c r="C150" s="60">
        <v>951.61</v>
      </c>
      <c r="D150" s="60">
        <v>6.2664</v>
      </c>
      <c r="E150" s="60"/>
      <c r="F150" s="61">
        <f t="shared" si="12"/>
        <v>6.2664</v>
      </c>
      <c r="G150" s="60">
        <f t="shared" si="11"/>
        <v>0.65850505984594521</v>
      </c>
    </row>
    <row r="151" spans="1:7" s="50" customFormat="1" ht="20.100000000000001" customHeight="1" x14ac:dyDescent="0.2">
      <c r="A151" s="66"/>
      <c r="B151" s="67" t="s">
        <v>132</v>
      </c>
      <c r="C151" s="60">
        <v>478.46</v>
      </c>
      <c r="D151" s="60">
        <v>2.7185999999999999</v>
      </c>
      <c r="E151" s="60"/>
      <c r="F151" s="61">
        <f t="shared" si="12"/>
        <v>2.7185999999999999</v>
      </c>
      <c r="G151" s="60">
        <f t="shared" si="11"/>
        <v>0.56819796848221371</v>
      </c>
    </row>
    <row r="152" spans="1:7" s="50" customFormat="1" ht="20.100000000000001" customHeight="1" x14ac:dyDescent="0.2">
      <c r="A152" s="66"/>
      <c r="B152" s="67" t="s">
        <v>134</v>
      </c>
      <c r="C152" s="60">
        <v>324.72000000000003</v>
      </c>
      <c r="D152" s="60">
        <v>2.0592000000000001</v>
      </c>
      <c r="E152" s="60"/>
      <c r="F152" s="61">
        <f t="shared" si="12"/>
        <v>2.0592000000000001</v>
      </c>
      <c r="G152" s="60">
        <f t="shared" si="11"/>
        <v>0.63414634146341464</v>
      </c>
    </row>
    <row r="153" spans="1:7" s="50" customFormat="1" ht="20.100000000000001" customHeight="1" x14ac:dyDescent="0.2">
      <c r="A153" s="66"/>
      <c r="B153" s="67" t="s">
        <v>355</v>
      </c>
      <c r="C153" s="60">
        <v>508.88</v>
      </c>
      <c r="D153" s="60">
        <v>2.8992</v>
      </c>
      <c r="E153" s="60"/>
      <c r="F153" s="61">
        <f t="shared" si="12"/>
        <v>2.8992</v>
      </c>
      <c r="G153" s="60">
        <f t="shared" si="11"/>
        <v>0.56972174186448676</v>
      </c>
    </row>
    <row r="154" spans="1:7" s="50" customFormat="1" ht="20.100000000000001" customHeight="1" x14ac:dyDescent="0.2">
      <c r="A154" s="66"/>
      <c r="B154" s="67" t="s">
        <v>136</v>
      </c>
      <c r="C154" s="60">
        <v>237.06</v>
      </c>
      <c r="D154" s="60">
        <v>1.4057999999999999</v>
      </c>
      <c r="E154" s="60"/>
      <c r="F154" s="61">
        <f t="shared" si="12"/>
        <v>1.4057999999999999</v>
      </c>
      <c r="G154" s="60">
        <f t="shared" ref="G154:G185" si="13">F154/C154*100</f>
        <v>0.59301442672741078</v>
      </c>
    </row>
    <row r="155" spans="1:7" s="50" customFormat="1" ht="20.100000000000001" customHeight="1" x14ac:dyDescent="0.2">
      <c r="A155" s="66"/>
      <c r="B155" s="67" t="s">
        <v>138</v>
      </c>
      <c r="C155" s="60">
        <v>313.61</v>
      </c>
      <c r="D155" s="60">
        <v>1.8042</v>
      </c>
      <c r="E155" s="60"/>
      <c r="F155" s="61">
        <f t="shared" si="12"/>
        <v>1.8042</v>
      </c>
      <c r="G155" s="60">
        <f t="shared" si="13"/>
        <v>0.57530053250852964</v>
      </c>
    </row>
    <row r="156" spans="1:7" s="50" customFormat="1" ht="20.100000000000001" customHeight="1" x14ac:dyDescent="0.2">
      <c r="A156" s="66"/>
      <c r="B156" s="67" t="s">
        <v>140</v>
      </c>
      <c r="C156" s="60">
        <v>590.83000000000004</v>
      </c>
      <c r="D156" s="60">
        <v>3.7715999999999998</v>
      </c>
      <c r="E156" s="60"/>
      <c r="F156" s="61">
        <f t="shared" si="12"/>
        <v>3.7715999999999998</v>
      </c>
      <c r="G156" s="60">
        <f t="shared" si="13"/>
        <v>0.63835621075436244</v>
      </c>
    </row>
    <row r="157" spans="1:7" s="50" customFormat="1" ht="20.100000000000001" customHeight="1" x14ac:dyDescent="0.2">
      <c r="A157" s="66"/>
      <c r="B157" s="67" t="s">
        <v>356</v>
      </c>
      <c r="C157" s="60">
        <v>717.25</v>
      </c>
      <c r="D157" s="60">
        <v>4.4273999999999996</v>
      </c>
      <c r="E157" s="60"/>
      <c r="F157" s="61">
        <f t="shared" si="12"/>
        <v>4.4273999999999996</v>
      </c>
      <c r="G157" s="60">
        <f t="shared" si="13"/>
        <v>0.61727431160683155</v>
      </c>
    </row>
    <row r="158" spans="1:7" s="50" customFormat="1" ht="20.100000000000001" customHeight="1" x14ac:dyDescent="0.2">
      <c r="A158" s="66"/>
      <c r="B158" s="67" t="s">
        <v>357</v>
      </c>
      <c r="C158" s="60">
        <v>740.82</v>
      </c>
      <c r="D158" s="60">
        <v>4.5084</v>
      </c>
      <c r="E158" s="60"/>
      <c r="F158" s="61">
        <f t="shared" si="12"/>
        <v>4.5084</v>
      </c>
      <c r="G158" s="60">
        <f t="shared" si="13"/>
        <v>0.60856888312950508</v>
      </c>
    </row>
    <row r="159" spans="1:7" s="50" customFormat="1" ht="20.100000000000001" customHeight="1" x14ac:dyDescent="0.2">
      <c r="A159" s="66"/>
      <c r="B159" s="67" t="s">
        <v>142</v>
      </c>
      <c r="C159" s="60">
        <v>30.07</v>
      </c>
      <c r="D159" s="60">
        <v>0.1074</v>
      </c>
      <c r="E159" s="60"/>
      <c r="F159" s="61">
        <f t="shared" si="12"/>
        <v>0.1074</v>
      </c>
      <c r="G159" s="60">
        <f t="shared" si="13"/>
        <v>0.35716661124043897</v>
      </c>
    </row>
    <row r="160" spans="1:7" s="50" customFormat="1" ht="20.100000000000001" customHeight="1" x14ac:dyDescent="0.2">
      <c r="A160" s="66"/>
      <c r="B160" s="67" t="s">
        <v>358</v>
      </c>
      <c r="C160" s="60">
        <v>944.85</v>
      </c>
      <c r="D160" s="60">
        <v>5.8673999999999999</v>
      </c>
      <c r="E160" s="60"/>
      <c r="F160" s="61">
        <f t="shared" si="12"/>
        <v>5.8673999999999999</v>
      </c>
      <c r="G160" s="60">
        <f t="shared" si="13"/>
        <v>0.62098745832671853</v>
      </c>
    </row>
    <row r="161" spans="1:7" s="50" customFormat="1" ht="20.100000000000001" customHeight="1" x14ac:dyDescent="0.2">
      <c r="A161" s="66"/>
      <c r="B161" s="67" t="s">
        <v>359</v>
      </c>
      <c r="C161" s="60">
        <v>100.46</v>
      </c>
      <c r="D161" s="60">
        <v>0.3846</v>
      </c>
      <c r="E161" s="60"/>
      <c r="F161" s="61">
        <f t="shared" si="12"/>
        <v>0.3846</v>
      </c>
      <c r="G161" s="60">
        <f t="shared" si="13"/>
        <v>0.38283894087198889</v>
      </c>
    </row>
    <row r="162" spans="1:7" s="50" customFormat="1" ht="20.100000000000001" customHeight="1" x14ac:dyDescent="0.2">
      <c r="A162" s="66"/>
      <c r="B162" s="67" t="s">
        <v>144</v>
      </c>
      <c r="C162" s="60">
        <v>472.45</v>
      </c>
      <c r="D162" s="60">
        <v>2.8428</v>
      </c>
      <c r="E162" s="60"/>
      <c r="F162" s="61">
        <f t="shared" si="12"/>
        <v>2.8428</v>
      </c>
      <c r="G162" s="60">
        <f t="shared" si="13"/>
        <v>0.60171446713937982</v>
      </c>
    </row>
    <row r="163" spans="1:7" s="50" customFormat="1" ht="20.100000000000001" customHeight="1" x14ac:dyDescent="0.2">
      <c r="A163" s="66"/>
      <c r="B163" s="67" t="s">
        <v>360</v>
      </c>
      <c r="C163" s="60">
        <v>896.67</v>
      </c>
      <c r="D163" s="60">
        <v>5.4984000000000002</v>
      </c>
      <c r="E163" s="60"/>
      <c r="F163" s="61">
        <f t="shared" si="12"/>
        <v>5.4984000000000002</v>
      </c>
      <c r="G163" s="60">
        <f t="shared" si="13"/>
        <v>0.61320218140453009</v>
      </c>
    </row>
    <row r="164" spans="1:7" s="50" customFormat="1" ht="20.100000000000001" customHeight="1" x14ac:dyDescent="0.2">
      <c r="A164" s="66"/>
      <c r="B164" s="67" t="s">
        <v>361</v>
      </c>
      <c r="C164" s="60">
        <v>577.22</v>
      </c>
      <c r="D164" s="60">
        <v>3.4895999999999998</v>
      </c>
      <c r="E164" s="60"/>
      <c r="F164" s="61">
        <f t="shared" si="12"/>
        <v>3.4895999999999998</v>
      </c>
      <c r="G164" s="60">
        <f t="shared" si="13"/>
        <v>0.60455285679636872</v>
      </c>
    </row>
    <row r="165" spans="1:7" s="50" customFormat="1" ht="20.100000000000001" customHeight="1" x14ac:dyDescent="0.2">
      <c r="A165" s="66"/>
      <c r="B165" s="67" t="s">
        <v>362</v>
      </c>
      <c r="C165" s="60">
        <v>954.86</v>
      </c>
      <c r="D165" s="60">
        <v>5.6496000000000004</v>
      </c>
      <c r="E165" s="60"/>
      <c r="F165" s="61">
        <f t="shared" si="12"/>
        <v>5.6496000000000004</v>
      </c>
      <c r="G165" s="60">
        <f t="shared" si="13"/>
        <v>0.59166788848627028</v>
      </c>
    </row>
    <row r="166" spans="1:7" s="50" customFormat="1" ht="20.100000000000001" customHeight="1" x14ac:dyDescent="0.2">
      <c r="A166" s="66"/>
      <c r="B166" s="67" t="s">
        <v>363</v>
      </c>
      <c r="C166" s="60">
        <v>317.02999999999997</v>
      </c>
      <c r="D166" s="60">
        <v>1.5588</v>
      </c>
      <c r="E166" s="60"/>
      <c r="F166" s="61">
        <f t="shared" si="12"/>
        <v>1.5588</v>
      </c>
      <c r="G166" s="60">
        <f t="shared" si="13"/>
        <v>0.49168848373970925</v>
      </c>
    </row>
    <row r="167" spans="1:7" s="50" customFormat="1" ht="20.100000000000001" customHeight="1" x14ac:dyDescent="0.2">
      <c r="A167" s="66"/>
      <c r="B167" s="67" t="s">
        <v>146</v>
      </c>
      <c r="C167" s="60">
        <v>1281.51</v>
      </c>
      <c r="D167" s="60">
        <v>8.7899999999999991</v>
      </c>
      <c r="E167" s="60"/>
      <c r="F167" s="61">
        <f t="shared" si="12"/>
        <v>8.7899999999999991</v>
      </c>
      <c r="G167" s="60">
        <f t="shared" si="13"/>
        <v>0.68590959102933247</v>
      </c>
    </row>
    <row r="168" spans="1:7" s="50" customFormat="1" ht="20.100000000000001" customHeight="1" x14ac:dyDescent="0.2">
      <c r="A168" s="59">
        <v>13</v>
      </c>
      <c r="B168" s="58" t="s">
        <v>442</v>
      </c>
      <c r="C168" s="57">
        <f>SUM(C169)</f>
        <v>17509.990000000002</v>
      </c>
      <c r="D168" s="57">
        <f>SUM(D169)</f>
        <v>432.66</v>
      </c>
      <c r="E168" s="57">
        <f>SUM(E169)</f>
        <v>6.79</v>
      </c>
      <c r="F168" s="57">
        <f>SUM(F169)</f>
        <v>439.45000000000005</v>
      </c>
      <c r="G168" s="56">
        <f t="shared" si="13"/>
        <v>2.5097101711651462</v>
      </c>
    </row>
    <row r="169" spans="1:7" s="50" customFormat="1" ht="20.100000000000001" customHeight="1" x14ac:dyDescent="0.2">
      <c r="A169" s="63"/>
      <c r="B169" s="62" t="s">
        <v>364</v>
      </c>
      <c r="C169" s="70">
        <v>17509.990000000002</v>
      </c>
      <c r="D169" s="70">
        <v>432.66</v>
      </c>
      <c r="E169" s="70">
        <v>6.79</v>
      </c>
      <c r="F169" s="61">
        <f>SUM(D169:E169)</f>
        <v>439.45000000000005</v>
      </c>
      <c r="G169" s="60">
        <f t="shared" si="13"/>
        <v>2.5097101711651462</v>
      </c>
    </row>
    <row r="170" spans="1:7" s="50" customFormat="1" ht="20.100000000000001" customHeight="1" x14ac:dyDescent="0.2">
      <c r="A170" s="59">
        <v>14</v>
      </c>
      <c r="B170" s="58" t="s">
        <v>441</v>
      </c>
      <c r="C170" s="57">
        <f>SUM(C171:C174)</f>
        <v>2194.65</v>
      </c>
      <c r="D170" s="57">
        <f>SUM(D171:D174)</f>
        <v>33.54</v>
      </c>
      <c r="E170" s="57">
        <f>SUM(E171:E174)</f>
        <v>0</v>
      </c>
      <c r="F170" s="57">
        <f>SUM(F171:F174)</f>
        <v>33.54</v>
      </c>
      <c r="G170" s="56">
        <f t="shared" si="13"/>
        <v>1.5282619096439067</v>
      </c>
    </row>
    <row r="171" spans="1:7" s="50" customFormat="1" ht="20.100000000000001" customHeight="1" x14ac:dyDescent="0.2">
      <c r="A171" s="66"/>
      <c r="B171" s="67" t="s">
        <v>365</v>
      </c>
      <c r="C171" s="60">
        <v>1995.9</v>
      </c>
      <c r="D171" s="60">
        <v>29.82</v>
      </c>
      <c r="E171" s="60"/>
      <c r="F171" s="61">
        <f>SUM(D171:E171)</f>
        <v>29.82</v>
      </c>
      <c r="G171" s="60">
        <f t="shared" si="13"/>
        <v>1.4940628287990378</v>
      </c>
    </row>
    <row r="172" spans="1:7" s="50" customFormat="1" ht="20.100000000000001" customHeight="1" x14ac:dyDescent="0.2">
      <c r="A172" s="66"/>
      <c r="B172" s="67" t="s">
        <v>366</v>
      </c>
      <c r="C172" s="60">
        <v>152.69999999999999</v>
      </c>
      <c r="D172" s="60">
        <v>2.38</v>
      </c>
      <c r="E172" s="60"/>
      <c r="F172" s="61">
        <f>SUM(D172:E172)</f>
        <v>2.38</v>
      </c>
      <c r="G172" s="60">
        <f t="shared" si="13"/>
        <v>1.558611656843484</v>
      </c>
    </row>
    <row r="173" spans="1:7" s="50" customFormat="1" ht="20.100000000000001" customHeight="1" x14ac:dyDescent="0.2">
      <c r="A173" s="66"/>
      <c r="B173" s="67" t="s">
        <v>165</v>
      </c>
      <c r="C173" s="60">
        <v>14.79</v>
      </c>
      <c r="D173" s="60">
        <v>0.48</v>
      </c>
      <c r="E173" s="60"/>
      <c r="F173" s="61">
        <f>SUM(D173:E173)</f>
        <v>0.48</v>
      </c>
      <c r="G173" s="60">
        <f t="shared" si="13"/>
        <v>3.2454361054766734</v>
      </c>
    </row>
    <row r="174" spans="1:7" s="50" customFormat="1" ht="20.100000000000001" customHeight="1" x14ac:dyDescent="0.2">
      <c r="A174" s="66"/>
      <c r="B174" s="67" t="s">
        <v>367</v>
      </c>
      <c r="C174" s="60">
        <v>31.26</v>
      </c>
      <c r="D174" s="60">
        <v>0.86</v>
      </c>
      <c r="E174" s="60"/>
      <c r="F174" s="61">
        <f>SUM(D174:E174)</f>
        <v>0.86</v>
      </c>
      <c r="G174" s="60">
        <f t="shared" si="13"/>
        <v>2.7511196417146508</v>
      </c>
    </row>
    <row r="175" spans="1:7" s="50" customFormat="1" ht="34.5" customHeight="1" x14ac:dyDescent="0.2">
      <c r="A175" s="59">
        <v>15</v>
      </c>
      <c r="B175" s="58" t="s">
        <v>440</v>
      </c>
      <c r="C175" s="57">
        <f>SUM(C176:C180)</f>
        <v>1978.38</v>
      </c>
      <c r="D175" s="57">
        <f>SUM(D176:D180)</f>
        <v>37.4</v>
      </c>
      <c r="E175" s="57">
        <f>SUM(E176:E180)</f>
        <v>0</v>
      </c>
      <c r="F175" s="57">
        <f>SUM(F176:F180)</f>
        <v>37.4</v>
      </c>
      <c r="G175" s="56">
        <f t="shared" si="13"/>
        <v>1.8904356089325607</v>
      </c>
    </row>
    <row r="176" spans="1:7" s="50" customFormat="1" ht="20.100000000000001" customHeight="1" x14ac:dyDescent="0.2">
      <c r="A176" s="66"/>
      <c r="B176" s="67" t="s">
        <v>368</v>
      </c>
      <c r="C176" s="60">
        <v>867.2</v>
      </c>
      <c r="D176" s="60">
        <v>15.45</v>
      </c>
      <c r="E176" s="60"/>
      <c r="F176" s="61">
        <f>SUM(D176:E176)</f>
        <v>15.45</v>
      </c>
      <c r="G176" s="60">
        <f t="shared" si="13"/>
        <v>1.7815959409594093</v>
      </c>
    </row>
    <row r="177" spans="1:7" s="50" customFormat="1" ht="20.100000000000001" customHeight="1" x14ac:dyDescent="0.2">
      <c r="A177" s="66"/>
      <c r="B177" s="67" t="s">
        <v>369</v>
      </c>
      <c r="C177" s="60">
        <v>386.71</v>
      </c>
      <c r="D177" s="60">
        <v>11.58</v>
      </c>
      <c r="E177" s="60"/>
      <c r="F177" s="61">
        <f>SUM(D177:E177)</f>
        <v>11.58</v>
      </c>
      <c r="G177" s="60">
        <f t="shared" si="13"/>
        <v>2.9944919965865893</v>
      </c>
    </row>
    <row r="178" spans="1:7" s="50" customFormat="1" ht="20.100000000000001" customHeight="1" x14ac:dyDescent="0.2">
      <c r="A178" s="66"/>
      <c r="B178" s="67" t="s">
        <v>370</v>
      </c>
      <c r="C178" s="60">
        <v>61.6</v>
      </c>
      <c r="D178" s="60">
        <v>0.09</v>
      </c>
      <c r="E178" s="60"/>
      <c r="F178" s="61">
        <f>SUM(D178:E178)</f>
        <v>0.09</v>
      </c>
      <c r="G178" s="60">
        <f t="shared" si="13"/>
        <v>0.1461038961038961</v>
      </c>
    </row>
    <row r="179" spans="1:7" s="50" customFormat="1" ht="20.100000000000001" customHeight="1" x14ac:dyDescent="0.2">
      <c r="A179" s="66"/>
      <c r="B179" s="67" t="s">
        <v>371</v>
      </c>
      <c r="C179" s="60">
        <v>642.22</v>
      </c>
      <c r="D179" s="60">
        <v>10.28</v>
      </c>
      <c r="E179" s="60"/>
      <c r="F179" s="61">
        <f>SUM(D179:E179)</f>
        <v>10.28</v>
      </c>
      <c r="G179" s="60">
        <f t="shared" si="13"/>
        <v>1.6006975802684436</v>
      </c>
    </row>
    <row r="180" spans="1:7" s="50" customFormat="1" ht="20.100000000000001" customHeight="1" x14ac:dyDescent="0.2">
      <c r="A180" s="66"/>
      <c r="B180" s="67" t="s">
        <v>168</v>
      </c>
      <c r="C180" s="60">
        <v>20.65</v>
      </c>
      <c r="D180" s="60"/>
      <c r="E180" s="60"/>
      <c r="F180" s="61">
        <f>SUM(D180:E180)</f>
        <v>0</v>
      </c>
      <c r="G180" s="60">
        <f t="shared" si="13"/>
        <v>0</v>
      </c>
    </row>
    <row r="181" spans="1:7" s="50" customFormat="1" ht="20.100000000000001" customHeight="1" x14ac:dyDescent="0.2">
      <c r="A181" s="59">
        <v>16</v>
      </c>
      <c r="B181" s="58" t="s">
        <v>439</v>
      </c>
      <c r="C181" s="57">
        <f>SUM(C182:C189)</f>
        <v>7930.23</v>
      </c>
      <c r="D181" s="57">
        <f>SUM(D182:D189)</f>
        <v>184.32142593</v>
      </c>
      <c r="E181" s="57">
        <f>SUM(E182:E189)</f>
        <v>1.3588889999999999E-2</v>
      </c>
      <c r="F181" s="57">
        <f>SUM(F182:F189)</f>
        <v>184.33501482</v>
      </c>
      <c r="G181" s="56">
        <f t="shared" si="13"/>
        <v>2.3244598809870585</v>
      </c>
    </row>
    <row r="182" spans="1:7" s="50" customFormat="1" ht="20.100000000000001" customHeight="1" x14ac:dyDescent="0.2">
      <c r="A182" s="66"/>
      <c r="B182" s="67" t="s">
        <v>372</v>
      </c>
      <c r="C182" s="60">
        <v>1504.03</v>
      </c>
      <c r="D182" s="60">
        <v>29.977869690000002</v>
      </c>
      <c r="E182" s="68">
        <v>2.7548400000000002E-3</v>
      </c>
      <c r="F182" s="61">
        <f t="shared" ref="F182:F189" si="14">SUM(D182:E182)</f>
        <v>29.980624530000004</v>
      </c>
      <c r="G182" s="60">
        <f t="shared" si="13"/>
        <v>1.9933528274037091</v>
      </c>
    </row>
    <row r="183" spans="1:7" s="50" customFormat="1" ht="20.100000000000001" customHeight="1" x14ac:dyDescent="0.2">
      <c r="A183" s="66"/>
      <c r="B183" s="67" t="s">
        <v>172</v>
      </c>
      <c r="C183" s="60">
        <v>4087.83</v>
      </c>
      <c r="D183" s="60">
        <v>108.72166612000001</v>
      </c>
      <c r="E183" s="60"/>
      <c r="F183" s="61">
        <f t="shared" si="14"/>
        <v>108.72166612000001</v>
      </c>
      <c r="G183" s="60">
        <f t="shared" si="13"/>
        <v>2.6596425516716695</v>
      </c>
    </row>
    <row r="184" spans="1:7" s="50" customFormat="1" ht="20.100000000000001" customHeight="1" x14ac:dyDescent="0.2">
      <c r="A184" s="66"/>
      <c r="B184" s="67" t="s">
        <v>173</v>
      </c>
      <c r="C184" s="60">
        <v>694.55</v>
      </c>
      <c r="D184" s="60">
        <v>11.45745647</v>
      </c>
      <c r="E184" s="60"/>
      <c r="F184" s="61">
        <f t="shared" si="14"/>
        <v>11.45745647</v>
      </c>
      <c r="G184" s="60">
        <f t="shared" si="13"/>
        <v>1.6496229889856746</v>
      </c>
    </row>
    <row r="185" spans="1:7" s="50" customFormat="1" ht="20.100000000000001" customHeight="1" x14ac:dyDescent="0.2">
      <c r="A185" s="66"/>
      <c r="B185" s="67" t="s">
        <v>174</v>
      </c>
      <c r="C185" s="60">
        <v>351.35</v>
      </c>
      <c r="D185" s="60">
        <v>3.7654020499999996</v>
      </c>
      <c r="E185" s="60">
        <v>8.4682000000000004E-3</v>
      </c>
      <c r="F185" s="61">
        <f t="shared" si="14"/>
        <v>3.7738702499999994</v>
      </c>
      <c r="G185" s="60">
        <f t="shared" si="13"/>
        <v>1.0741056638679378</v>
      </c>
    </row>
    <row r="186" spans="1:7" s="50" customFormat="1" ht="24.75" customHeight="1" x14ac:dyDescent="0.2">
      <c r="A186" s="66"/>
      <c r="B186" s="69" t="s">
        <v>438</v>
      </c>
      <c r="C186" s="60"/>
      <c r="D186" s="60">
        <v>0.38159999999999999</v>
      </c>
      <c r="E186" s="60"/>
      <c r="F186" s="61">
        <f t="shared" si="14"/>
        <v>0.38159999999999999</v>
      </c>
      <c r="G186" s="60">
        <f>IF(C186&gt;0,F186/C186*100,0)</f>
        <v>0</v>
      </c>
    </row>
    <row r="187" spans="1:7" s="50" customFormat="1" ht="20.100000000000001" customHeight="1" x14ac:dyDescent="0.2">
      <c r="A187" s="66"/>
      <c r="B187" s="67" t="s">
        <v>243</v>
      </c>
      <c r="C187" s="60">
        <v>997.78</v>
      </c>
      <c r="D187" s="60">
        <v>26.772494909999999</v>
      </c>
      <c r="E187" s="60"/>
      <c r="F187" s="61">
        <f t="shared" si="14"/>
        <v>26.772494909999999</v>
      </c>
      <c r="G187" s="60">
        <f t="shared" ref="G187:G202" si="15">F187/C187*100</f>
        <v>2.6832062087834991</v>
      </c>
    </row>
    <row r="188" spans="1:7" s="50" customFormat="1" ht="20.100000000000001" customHeight="1" x14ac:dyDescent="0.2">
      <c r="A188" s="66"/>
      <c r="B188" s="67" t="s">
        <v>373</v>
      </c>
      <c r="C188" s="60">
        <v>176.66</v>
      </c>
      <c r="D188" s="60">
        <v>1.338948</v>
      </c>
      <c r="E188" s="60"/>
      <c r="F188" s="61">
        <f t="shared" si="14"/>
        <v>1.338948</v>
      </c>
      <c r="G188" s="60">
        <f t="shared" si="15"/>
        <v>0.75792369523378245</v>
      </c>
    </row>
    <row r="189" spans="1:7" s="50" customFormat="1" ht="20.100000000000001" customHeight="1" x14ac:dyDescent="0.2">
      <c r="A189" s="66"/>
      <c r="B189" s="67" t="s">
        <v>171</v>
      </c>
      <c r="C189" s="60">
        <v>118.03</v>
      </c>
      <c r="D189" s="60">
        <v>1.90598869</v>
      </c>
      <c r="E189" s="68">
        <v>2.3658500000000001E-3</v>
      </c>
      <c r="F189" s="61">
        <f t="shared" si="14"/>
        <v>1.9083545399999999</v>
      </c>
      <c r="G189" s="60">
        <f t="shared" si="15"/>
        <v>1.616838549521308</v>
      </c>
    </row>
    <row r="190" spans="1:7" s="50" customFormat="1" ht="20.100000000000001" customHeight="1" x14ac:dyDescent="0.2">
      <c r="A190" s="59">
        <v>17</v>
      </c>
      <c r="B190" s="58" t="s">
        <v>437</v>
      </c>
      <c r="C190" s="57">
        <f>SUM(C191:C196)</f>
        <v>10802.84</v>
      </c>
      <c r="D190" s="57">
        <f>SUM(D191:D196)</f>
        <v>215.73</v>
      </c>
      <c r="E190" s="57">
        <f>SUM(E191:E196)</f>
        <v>1.27</v>
      </c>
      <c r="F190" s="57">
        <f>SUM(F191:F196)</f>
        <v>217</v>
      </c>
      <c r="G190" s="56">
        <f t="shared" si="15"/>
        <v>2.0087310373938703</v>
      </c>
    </row>
    <row r="191" spans="1:7" s="50" customFormat="1" ht="20.100000000000001" customHeight="1" x14ac:dyDescent="0.2">
      <c r="A191" s="66"/>
      <c r="B191" s="67" t="s">
        <v>374</v>
      </c>
      <c r="C191" s="60">
        <v>10448.89</v>
      </c>
      <c r="D191" s="60">
        <v>212.7</v>
      </c>
      <c r="E191" s="60">
        <v>1.21</v>
      </c>
      <c r="F191" s="61">
        <f t="shared" ref="F191:F196" si="16">SUM(D191:E191)</f>
        <v>213.91</v>
      </c>
      <c r="G191" s="60">
        <f t="shared" si="15"/>
        <v>2.0472031000422057</v>
      </c>
    </row>
    <row r="192" spans="1:7" s="50" customFormat="1" ht="20.100000000000001" customHeight="1" x14ac:dyDescent="0.2">
      <c r="A192" s="66"/>
      <c r="B192" s="67" t="s">
        <v>177</v>
      </c>
      <c r="C192" s="60">
        <v>137.34</v>
      </c>
      <c r="D192" s="60">
        <v>0.78</v>
      </c>
      <c r="E192" s="60">
        <v>0.01</v>
      </c>
      <c r="F192" s="61">
        <f t="shared" si="16"/>
        <v>0.79</v>
      </c>
      <c r="G192" s="60">
        <f t="shared" si="15"/>
        <v>0.57521479539828169</v>
      </c>
    </row>
    <row r="193" spans="1:7" s="50" customFormat="1" ht="20.100000000000001" customHeight="1" x14ac:dyDescent="0.2">
      <c r="A193" s="66"/>
      <c r="B193" s="67" t="s">
        <v>178</v>
      </c>
      <c r="C193" s="60">
        <v>36.04</v>
      </c>
      <c r="D193" s="60">
        <v>0.75</v>
      </c>
      <c r="E193" s="60">
        <v>0.02</v>
      </c>
      <c r="F193" s="61">
        <f t="shared" si="16"/>
        <v>0.77</v>
      </c>
      <c r="G193" s="60">
        <f t="shared" si="15"/>
        <v>2.1365149833518315</v>
      </c>
    </row>
    <row r="194" spans="1:7" s="50" customFormat="1" ht="20.100000000000001" customHeight="1" x14ac:dyDescent="0.2">
      <c r="A194" s="66"/>
      <c r="B194" s="67" t="s">
        <v>375</v>
      </c>
      <c r="C194" s="60">
        <v>110.08</v>
      </c>
      <c r="D194" s="60">
        <v>0.38</v>
      </c>
      <c r="E194" s="60"/>
      <c r="F194" s="61">
        <f t="shared" si="16"/>
        <v>0.38</v>
      </c>
      <c r="G194" s="60">
        <f t="shared" si="15"/>
        <v>0.34520348837209303</v>
      </c>
    </row>
    <row r="195" spans="1:7" s="50" customFormat="1" ht="20.100000000000001" customHeight="1" x14ac:dyDescent="0.2">
      <c r="A195" s="66"/>
      <c r="B195" s="67" t="s">
        <v>179</v>
      </c>
      <c r="C195" s="60">
        <v>9.35</v>
      </c>
      <c r="D195" s="60">
        <v>0.03</v>
      </c>
      <c r="E195" s="60"/>
      <c r="F195" s="61">
        <f t="shared" si="16"/>
        <v>0.03</v>
      </c>
      <c r="G195" s="60">
        <f t="shared" si="15"/>
        <v>0.32085561497326204</v>
      </c>
    </row>
    <row r="196" spans="1:7" s="50" customFormat="1" ht="20.100000000000001" customHeight="1" x14ac:dyDescent="0.2">
      <c r="A196" s="66"/>
      <c r="B196" s="67" t="s">
        <v>376</v>
      </c>
      <c r="C196" s="60">
        <v>61.14</v>
      </c>
      <c r="D196" s="60">
        <v>1.0900000000000001</v>
      </c>
      <c r="E196" s="60">
        <v>0.03</v>
      </c>
      <c r="F196" s="61">
        <f t="shared" si="16"/>
        <v>1.1200000000000001</v>
      </c>
      <c r="G196" s="60">
        <f t="shared" si="15"/>
        <v>1.831861301929997</v>
      </c>
    </row>
    <row r="197" spans="1:7" s="50" customFormat="1" ht="20.100000000000001" customHeight="1" x14ac:dyDescent="0.2">
      <c r="A197" s="59">
        <v>18</v>
      </c>
      <c r="B197" s="58" t="s">
        <v>436</v>
      </c>
      <c r="C197" s="57">
        <f>SUM(C198:C204)</f>
        <v>1492.46</v>
      </c>
      <c r="D197" s="57">
        <f>SUM(D198:D204)</f>
        <v>14.054256730000001</v>
      </c>
      <c r="E197" s="57">
        <f>SUM(E198:E204)</f>
        <v>2.6859171499999999</v>
      </c>
      <c r="F197" s="57">
        <f>SUM(F198:F204)</f>
        <v>16.74017388</v>
      </c>
      <c r="G197" s="56">
        <f t="shared" si="15"/>
        <v>1.1216497514171233</v>
      </c>
    </row>
    <row r="198" spans="1:7" s="50" customFormat="1" ht="20.100000000000001" customHeight="1" x14ac:dyDescent="0.2">
      <c r="A198" s="66"/>
      <c r="B198" s="67" t="s">
        <v>245</v>
      </c>
      <c r="C198" s="60">
        <v>522.41</v>
      </c>
      <c r="D198" s="60">
        <v>5.1339529299999995</v>
      </c>
      <c r="E198" s="60"/>
      <c r="F198" s="61">
        <f t="shared" ref="F198:F204" si="17">SUM(D198:E198)</f>
        <v>5.1339529299999995</v>
      </c>
      <c r="G198" s="60">
        <f t="shared" si="15"/>
        <v>0.98274399992343175</v>
      </c>
    </row>
    <row r="199" spans="1:7" s="50" customFormat="1" ht="20.100000000000001" customHeight="1" x14ac:dyDescent="0.2">
      <c r="A199" s="66"/>
      <c r="B199" s="67" t="s">
        <v>185</v>
      </c>
      <c r="C199" s="60">
        <v>86.45</v>
      </c>
      <c r="D199" s="60">
        <v>0.61523399999999995</v>
      </c>
      <c r="E199" s="60"/>
      <c r="F199" s="61">
        <f t="shared" si="17"/>
        <v>0.61523399999999995</v>
      </c>
      <c r="G199" s="60">
        <f t="shared" si="15"/>
        <v>0.71166454598033535</v>
      </c>
    </row>
    <row r="200" spans="1:7" s="50" customFormat="1" ht="20.100000000000001" customHeight="1" x14ac:dyDescent="0.2">
      <c r="A200" s="66"/>
      <c r="B200" s="67" t="s">
        <v>377</v>
      </c>
      <c r="C200" s="60">
        <v>61.91</v>
      </c>
      <c r="D200" s="60">
        <v>0.24731835999999999</v>
      </c>
      <c r="E200" s="60"/>
      <c r="F200" s="61">
        <f t="shared" si="17"/>
        <v>0.24731835999999999</v>
      </c>
      <c r="G200" s="60">
        <f t="shared" si="15"/>
        <v>0.39948047165239864</v>
      </c>
    </row>
    <row r="201" spans="1:7" s="50" customFormat="1" ht="20.100000000000001" customHeight="1" x14ac:dyDescent="0.2">
      <c r="A201" s="66"/>
      <c r="B201" s="67" t="s">
        <v>378</v>
      </c>
      <c r="C201" s="60">
        <v>255.79</v>
      </c>
      <c r="D201" s="60"/>
      <c r="E201" s="60"/>
      <c r="F201" s="61">
        <f t="shared" si="17"/>
        <v>0</v>
      </c>
      <c r="G201" s="60">
        <f t="shared" si="15"/>
        <v>0</v>
      </c>
    </row>
    <row r="202" spans="1:7" s="50" customFormat="1" ht="20.100000000000001" customHeight="1" x14ac:dyDescent="0.2">
      <c r="A202" s="66"/>
      <c r="B202" s="67" t="s">
        <v>379</v>
      </c>
      <c r="C202" s="60">
        <v>565.9</v>
      </c>
      <c r="D202" s="60">
        <v>8.0577514400000005</v>
      </c>
      <c r="E202" s="60">
        <v>2.6859171499999999</v>
      </c>
      <c r="F202" s="61">
        <f t="shared" si="17"/>
        <v>10.74366859</v>
      </c>
      <c r="G202" s="60">
        <f t="shared" si="15"/>
        <v>1.8985100883548334</v>
      </c>
    </row>
    <row r="203" spans="1:7" s="50" customFormat="1" ht="20.100000000000001" customHeight="1" x14ac:dyDescent="0.2">
      <c r="A203" s="66"/>
      <c r="B203" s="67" t="s">
        <v>380</v>
      </c>
      <c r="C203" s="60">
        <v>0</v>
      </c>
      <c r="D203" s="60"/>
      <c r="E203" s="60"/>
      <c r="F203" s="61">
        <f t="shared" si="17"/>
        <v>0</v>
      </c>
      <c r="G203" s="60">
        <f>IF(C203&gt;0,F203/C203*100,0)</f>
        <v>0</v>
      </c>
    </row>
    <row r="204" spans="1:7" s="50" customFormat="1" ht="20.100000000000001" customHeight="1" x14ac:dyDescent="0.2">
      <c r="A204" s="66"/>
      <c r="B204" s="67" t="s">
        <v>381</v>
      </c>
      <c r="C204" s="60">
        <v>0</v>
      </c>
      <c r="D204" s="60"/>
      <c r="E204" s="60"/>
      <c r="F204" s="61">
        <f t="shared" si="17"/>
        <v>0</v>
      </c>
      <c r="G204" s="60">
        <f>IF(C204&gt;0,F204/C204*100,0)</f>
        <v>0</v>
      </c>
    </row>
    <row r="205" spans="1:7" s="50" customFormat="1" ht="20.100000000000001" customHeight="1" x14ac:dyDescent="0.2">
      <c r="A205" s="59">
        <v>20</v>
      </c>
      <c r="B205" s="58" t="s">
        <v>435</v>
      </c>
      <c r="C205" s="57">
        <f>SUM(C206:C213)</f>
        <v>2891.2700000000004</v>
      </c>
      <c r="D205" s="57">
        <f>SUM(D206:D213)</f>
        <v>35.35</v>
      </c>
      <c r="E205" s="57">
        <f>SUM(E206:E213)</f>
        <v>0</v>
      </c>
      <c r="F205" s="57">
        <f>SUM(F206:F213)</f>
        <v>35.35</v>
      </c>
      <c r="G205" s="56">
        <f t="shared" ref="G205:G236" si="18">F205/C205*100</f>
        <v>1.2226461036153662</v>
      </c>
    </row>
    <row r="206" spans="1:7" s="50" customFormat="1" ht="20.100000000000001" customHeight="1" x14ac:dyDescent="0.2">
      <c r="A206" s="66"/>
      <c r="B206" s="67" t="s">
        <v>382</v>
      </c>
      <c r="C206" s="60">
        <v>1531.59</v>
      </c>
      <c r="D206" s="60">
        <v>27.51</v>
      </c>
      <c r="E206" s="60"/>
      <c r="F206" s="61">
        <f t="shared" ref="F206:F213" si="19">SUM(D206:E206)</f>
        <v>27.51</v>
      </c>
      <c r="G206" s="60">
        <f t="shared" si="18"/>
        <v>1.7961726049399644</v>
      </c>
    </row>
    <row r="207" spans="1:7" s="50" customFormat="1" ht="20.100000000000001" customHeight="1" x14ac:dyDescent="0.2">
      <c r="A207" s="66"/>
      <c r="B207" s="67" t="s">
        <v>191</v>
      </c>
      <c r="C207" s="60">
        <v>71.66</v>
      </c>
      <c r="D207" s="60">
        <v>0.56999999999999995</v>
      </c>
      <c r="E207" s="60"/>
      <c r="F207" s="61">
        <f t="shared" si="19"/>
        <v>0.56999999999999995</v>
      </c>
      <c r="G207" s="60">
        <f t="shared" si="18"/>
        <v>0.79542283003070058</v>
      </c>
    </row>
    <row r="208" spans="1:7" s="50" customFormat="1" ht="20.100000000000001" customHeight="1" x14ac:dyDescent="0.2">
      <c r="A208" s="66"/>
      <c r="B208" s="67" t="s">
        <v>383</v>
      </c>
      <c r="C208" s="60">
        <v>662.01</v>
      </c>
      <c r="D208" s="60">
        <v>1.64</v>
      </c>
      <c r="E208" s="60"/>
      <c r="F208" s="61">
        <f t="shared" si="19"/>
        <v>1.64</v>
      </c>
      <c r="G208" s="60">
        <f t="shared" si="18"/>
        <v>0.24773039682180026</v>
      </c>
    </row>
    <row r="209" spans="1:7" s="50" customFormat="1" ht="20.100000000000001" customHeight="1" x14ac:dyDescent="0.2">
      <c r="A209" s="66"/>
      <c r="B209" s="67" t="s">
        <v>384</v>
      </c>
      <c r="C209" s="60">
        <v>254.76</v>
      </c>
      <c r="D209" s="60">
        <v>2.93</v>
      </c>
      <c r="E209" s="60"/>
      <c r="F209" s="61">
        <f t="shared" si="19"/>
        <v>2.93</v>
      </c>
      <c r="G209" s="60">
        <f t="shared" si="18"/>
        <v>1.1501020568378084</v>
      </c>
    </row>
    <row r="210" spans="1:7" s="50" customFormat="1" ht="20.100000000000001" customHeight="1" x14ac:dyDescent="0.2">
      <c r="A210" s="66"/>
      <c r="B210" s="67" t="s">
        <v>188</v>
      </c>
      <c r="C210" s="60">
        <v>251.13</v>
      </c>
      <c r="D210" s="60"/>
      <c r="E210" s="60"/>
      <c r="F210" s="61">
        <f t="shared" si="19"/>
        <v>0</v>
      </c>
      <c r="G210" s="60">
        <f t="shared" si="18"/>
        <v>0</v>
      </c>
    </row>
    <row r="211" spans="1:7" s="50" customFormat="1" ht="20.100000000000001" customHeight="1" x14ac:dyDescent="0.2">
      <c r="A211" s="66"/>
      <c r="B211" s="67" t="s">
        <v>385</v>
      </c>
      <c r="C211" s="60">
        <v>18.670000000000002</v>
      </c>
      <c r="D211" s="60"/>
      <c r="E211" s="60"/>
      <c r="F211" s="61">
        <f t="shared" si="19"/>
        <v>0</v>
      </c>
      <c r="G211" s="60">
        <f t="shared" si="18"/>
        <v>0</v>
      </c>
    </row>
    <row r="212" spans="1:7" s="50" customFormat="1" ht="20.100000000000001" customHeight="1" x14ac:dyDescent="0.2">
      <c r="A212" s="66"/>
      <c r="B212" s="67" t="s">
        <v>386</v>
      </c>
      <c r="C212" s="60">
        <v>70.430000000000007</v>
      </c>
      <c r="D212" s="60">
        <v>1.55</v>
      </c>
      <c r="E212" s="60"/>
      <c r="F212" s="61">
        <f t="shared" si="19"/>
        <v>1.55</v>
      </c>
      <c r="G212" s="60">
        <f t="shared" si="18"/>
        <v>2.2007667187278148</v>
      </c>
    </row>
    <row r="213" spans="1:7" s="50" customFormat="1" ht="20.100000000000001" customHeight="1" x14ac:dyDescent="0.2">
      <c r="A213" s="66"/>
      <c r="B213" s="67" t="s">
        <v>387</v>
      </c>
      <c r="C213" s="60">
        <v>31.02</v>
      </c>
      <c r="D213" s="60">
        <v>1.1499999999999999</v>
      </c>
      <c r="E213" s="60"/>
      <c r="F213" s="61">
        <f t="shared" si="19"/>
        <v>1.1499999999999999</v>
      </c>
      <c r="G213" s="60">
        <f t="shared" si="18"/>
        <v>3.707285622179239</v>
      </c>
    </row>
    <row r="214" spans="1:7" s="50" customFormat="1" ht="20.100000000000001" customHeight="1" x14ac:dyDescent="0.2">
      <c r="A214" s="59">
        <v>21</v>
      </c>
      <c r="B214" s="58" t="s">
        <v>434</v>
      </c>
      <c r="C214" s="57">
        <f>SUM(C215:C219)</f>
        <v>1035.9299999999998</v>
      </c>
      <c r="D214" s="57">
        <f>SUM(D215:D219)</f>
        <v>16.53</v>
      </c>
      <c r="E214" s="57">
        <f>SUM(E215:E219)</f>
        <v>0</v>
      </c>
      <c r="F214" s="57">
        <f>SUM(F215:F219)</f>
        <v>16.53</v>
      </c>
      <c r="G214" s="56">
        <f t="shared" si="18"/>
        <v>1.5956676609423421</v>
      </c>
    </row>
    <row r="215" spans="1:7" s="50" customFormat="1" ht="20.100000000000001" customHeight="1" x14ac:dyDescent="0.2">
      <c r="A215" s="66"/>
      <c r="B215" s="67" t="s">
        <v>388</v>
      </c>
      <c r="C215" s="60">
        <v>350.75</v>
      </c>
      <c r="D215" s="60">
        <v>5.88</v>
      </c>
      <c r="E215" s="60"/>
      <c r="F215" s="61">
        <f>SUM(D215:E215)</f>
        <v>5.88</v>
      </c>
      <c r="G215" s="60">
        <f t="shared" si="18"/>
        <v>1.676407697790449</v>
      </c>
    </row>
    <row r="216" spans="1:7" s="50" customFormat="1" ht="20.100000000000001" customHeight="1" x14ac:dyDescent="0.2">
      <c r="A216" s="66"/>
      <c r="B216" s="67" t="s">
        <v>195</v>
      </c>
      <c r="C216" s="60">
        <v>11.24</v>
      </c>
      <c r="D216" s="60">
        <v>0.28000000000000003</v>
      </c>
      <c r="E216" s="60"/>
      <c r="F216" s="61">
        <f>SUM(D216:E216)</f>
        <v>0.28000000000000003</v>
      </c>
      <c r="G216" s="60">
        <f t="shared" si="18"/>
        <v>2.4911032028469755</v>
      </c>
    </row>
    <row r="217" spans="1:7" s="50" customFormat="1" ht="20.100000000000001" customHeight="1" x14ac:dyDescent="0.2">
      <c r="A217" s="66"/>
      <c r="B217" s="67" t="s">
        <v>389</v>
      </c>
      <c r="C217" s="60">
        <v>141.4</v>
      </c>
      <c r="D217" s="60">
        <v>8.32</v>
      </c>
      <c r="E217" s="60"/>
      <c r="F217" s="61">
        <f>SUM(D217:E217)</f>
        <v>8.32</v>
      </c>
      <c r="G217" s="60">
        <f t="shared" si="18"/>
        <v>5.8840169731258847</v>
      </c>
    </row>
    <row r="218" spans="1:7" s="50" customFormat="1" ht="20.100000000000001" customHeight="1" x14ac:dyDescent="0.2">
      <c r="A218" s="66"/>
      <c r="B218" s="67" t="s">
        <v>194</v>
      </c>
      <c r="C218" s="60">
        <v>227.42</v>
      </c>
      <c r="D218" s="60">
        <v>0.36</v>
      </c>
      <c r="E218" s="60"/>
      <c r="F218" s="61">
        <f>SUM(D218:E218)</f>
        <v>0.36</v>
      </c>
      <c r="G218" s="60">
        <f t="shared" si="18"/>
        <v>0.15829742326972121</v>
      </c>
    </row>
    <row r="219" spans="1:7" s="50" customFormat="1" ht="20.100000000000001" customHeight="1" x14ac:dyDescent="0.2">
      <c r="A219" s="66"/>
      <c r="B219" s="67" t="s">
        <v>390</v>
      </c>
      <c r="C219" s="60">
        <v>305.12</v>
      </c>
      <c r="D219" s="60">
        <v>1.69</v>
      </c>
      <c r="E219" s="60"/>
      <c r="F219" s="61">
        <f>SUM(D219:E219)</f>
        <v>1.69</v>
      </c>
      <c r="G219" s="60">
        <f t="shared" si="18"/>
        <v>0.55388044048243312</v>
      </c>
    </row>
    <row r="220" spans="1:7" s="50" customFormat="1" ht="30" customHeight="1" x14ac:dyDescent="0.2">
      <c r="A220" s="59">
        <v>25</v>
      </c>
      <c r="B220" s="58" t="s">
        <v>433</v>
      </c>
      <c r="C220" s="57">
        <f>SUM(C221)</f>
        <v>32394.57</v>
      </c>
      <c r="D220" s="57">
        <f>SUM(D221)</f>
        <v>1001.9203374200002</v>
      </c>
      <c r="E220" s="57">
        <f>SUM(E221)</f>
        <v>0</v>
      </c>
      <c r="F220" s="57">
        <f>SUM(F221)</f>
        <v>1001.9203374200002</v>
      </c>
      <c r="G220" s="56">
        <f t="shared" si="18"/>
        <v>3.09286506170633</v>
      </c>
    </row>
    <row r="221" spans="1:7" s="50" customFormat="1" ht="20.100000000000001" customHeight="1" x14ac:dyDescent="0.2">
      <c r="A221" s="66"/>
      <c r="B221" s="67" t="s">
        <v>391</v>
      </c>
      <c r="C221" s="60">
        <v>32394.57</v>
      </c>
      <c r="D221" s="60">
        <v>1001.9203374200002</v>
      </c>
      <c r="E221" s="60"/>
      <c r="F221" s="61">
        <f>SUM(D221:E221)</f>
        <v>1001.9203374200002</v>
      </c>
      <c r="G221" s="60">
        <f t="shared" si="18"/>
        <v>3.09286506170633</v>
      </c>
    </row>
    <row r="222" spans="1:7" s="50" customFormat="1" ht="26.25" customHeight="1" x14ac:dyDescent="0.2">
      <c r="A222" s="59">
        <v>27</v>
      </c>
      <c r="B222" s="58" t="s">
        <v>432</v>
      </c>
      <c r="C222" s="57">
        <f>SUM(C223:C224)</f>
        <v>1059.3900000000001</v>
      </c>
      <c r="D222" s="57">
        <f>SUM(D223:D224)</f>
        <v>6.88</v>
      </c>
      <c r="E222" s="57">
        <f>SUM(E223:E224)</f>
        <v>0.16</v>
      </c>
      <c r="F222" s="57">
        <f>SUM(F223:F224)</f>
        <v>7.0399999999999991</v>
      </c>
      <c r="G222" s="56">
        <f t="shared" si="18"/>
        <v>0.66453336353939518</v>
      </c>
    </row>
    <row r="223" spans="1:7" s="50" customFormat="1" ht="20.100000000000001" customHeight="1" x14ac:dyDescent="0.2">
      <c r="A223" s="66"/>
      <c r="B223" s="67" t="s">
        <v>392</v>
      </c>
      <c r="C223" s="60">
        <v>937.97</v>
      </c>
      <c r="D223" s="60">
        <v>4.8099999999999996</v>
      </c>
      <c r="E223" s="60">
        <v>0.1</v>
      </c>
      <c r="F223" s="61">
        <f>SUM(D223:E223)</f>
        <v>4.9099999999999993</v>
      </c>
      <c r="G223" s="60">
        <f t="shared" si="18"/>
        <v>0.52347089992217233</v>
      </c>
    </row>
    <row r="224" spans="1:7" s="50" customFormat="1" ht="20.100000000000001" customHeight="1" x14ac:dyDescent="0.2">
      <c r="A224" s="66"/>
      <c r="B224" s="67" t="s">
        <v>197</v>
      </c>
      <c r="C224" s="60">
        <v>121.42</v>
      </c>
      <c r="D224" s="60">
        <v>2.0700000000000003</v>
      </c>
      <c r="E224" s="60">
        <v>0.06</v>
      </c>
      <c r="F224" s="61">
        <f>SUM(D224:E224)</f>
        <v>2.1300000000000003</v>
      </c>
      <c r="G224" s="60">
        <f t="shared" si="18"/>
        <v>1.7542414758688851</v>
      </c>
    </row>
    <row r="225" spans="1:7" s="50" customFormat="1" ht="20.100000000000001" customHeight="1" x14ac:dyDescent="0.2">
      <c r="A225" s="59">
        <v>31</v>
      </c>
      <c r="B225" s="58" t="s">
        <v>431</v>
      </c>
      <c r="C225" s="57">
        <f>SUM(C226)</f>
        <v>638.37</v>
      </c>
      <c r="D225" s="57">
        <f>SUM(D226)</f>
        <v>10.727626050000001</v>
      </c>
      <c r="E225" s="57">
        <f>SUM(E226)</f>
        <v>0</v>
      </c>
      <c r="F225" s="57">
        <f>SUM(F226)</f>
        <v>10.727626050000001</v>
      </c>
      <c r="G225" s="56">
        <f t="shared" si="18"/>
        <v>1.6804715212181025</v>
      </c>
    </row>
    <row r="226" spans="1:7" s="50" customFormat="1" ht="20.100000000000001" customHeight="1" x14ac:dyDescent="0.2">
      <c r="A226" s="66"/>
      <c r="B226" s="67" t="s">
        <v>393</v>
      </c>
      <c r="C226" s="60">
        <v>638.37</v>
      </c>
      <c r="D226" s="60">
        <v>10.727626050000001</v>
      </c>
      <c r="E226" s="60"/>
      <c r="F226" s="61">
        <f>SUM(D226:E226)</f>
        <v>10.727626050000001</v>
      </c>
      <c r="G226" s="60">
        <f t="shared" si="18"/>
        <v>1.6804715212181025</v>
      </c>
    </row>
    <row r="227" spans="1:7" s="50" customFormat="1" ht="20.100000000000001" customHeight="1" x14ac:dyDescent="0.2">
      <c r="A227" s="59">
        <v>37</v>
      </c>
      <c r="B227" s="58" t="s">
        <v>430</v>
      </c>
      <c r="C227" s="57">
        <f>SUM(C228)</f>
        <v>103.54</v>
      </c>
      <c r="D227" s="57">
        <f>SUM(D228)</f>
        <v>0</v>
      </c>
      <c r="E227" s="57">
        <f>SUM(E228)</f>
        <v>0</v>
      </c>
      <c r="F227" s="57">
        <f>SUM(F228)</f>
        <v>0</v>
      </c>
      <c r="G227" s="56">
        <f t="shared" si="18"/>
        <v>0</v>
      </c>
    </row>
    <row r="228" spans="1:7" s="50" customFormat="1" ht="20.100000000000001" customHeight="1" x14ac:dyDescent="0.2">
      <c r="A228" s="66"/>
      <c r="B228" s="67" t="s">
        <v>394</v>
      </c>
      <c r="C228" s="60">
        <v>103.54</v>
      </c>
      <c r="D228" s="60"/>
      <c r="E228" s="60"/>
      <c r="F228" s="61">
        <f>SUM(D228:E228)</f>
        <v>0</v>
      </c>
      <c r="G228" s="60">
        <f t="shared" si="18"/>
        <v>0</v>
      </c>
    </row>
    <row r="229" spans="1:7" s="50" customFormat="1" ht="20.100000000000001" customHeight="1" x14ac:dyDescent="0.2">
      <c r="A229" s="59">
        <v>38</v>
      </c>
      <c r="B229" s="58" t="s">
        <v>429</v>
      </c>
      <c r="C229" s="57">
        <f>SUM(C230:C254)</f>
        <v>4729.62</v>
      </c>
      <c r="D229" s="57">
        <f>SUM(D230:D254)</f>
        <v>100.18061903499999</v>
      </c>
      <c r="E229" s="57">
        <f>SUM(E230:E254)</f>
        <v>0</v>
      </c>
      <c r="F229" s="57">
        <f>SUM(F230:F254)</f>
        <v>100.18061903499999</v>
      </c>
      <c r="G229" s="56">
        <f t="shared" si="18"/>
        <v>2.1181536579048634</v>
      </c>
    </row>
    <row r="230" spans="1:7" s="50" customFormat="1" ht="28.5" customHeight="1" x14ac:dyDescent="0.2">
      <c r="A230" s="66"/>
      <c r="B230" s="67" t="s">
        <v>395</v>
      </c>
      <c r="C230" s="60">
        <v>45.04</v>
      </c>
      <c r="D230" s="60">
        <v>0.70395750000000001</v>
      </c>
      <c r="E230" s="60"/>
      <c r="F230" s="61">
        <f t="shared" ref="F230:F254" si="20">SUM(D230:E230)</f>
        <v>0.70395750000000001</v>
      </c>
      <c r="G230" s="60">
        <f t="shared" si="18"/>
        <v>1.5629607015985789</v>
      </c>
    </row>
    <row r="231" spans="1:7" s="50" customFormat="1" ht="20.100000000000001" customHeight="1" x14ac:dyDescent="0.2">
      <c r="A231" s="66"/>
      <c r="B231" s="67" t="s">
        <v>396</v>
      </c>
      <c r="C231" s="60">
        <v>121.93</v>
      </c>
      <c r="D231" s="60">
        <v>3.0691721500000004</v>
      </c>
      <c r="E231" s="60"/>
      <c r="F231" s="61">
        <f t="shared" si="20"/>
        <v>3.0691721500000004</v>
      </c>
      <c r="G231" s="60">
        <f t="shared" si="18"/>
        <v>2.517159148691873</v>
      </c>
    </row>
    <row r="232" spans="1:7" s="50" customFormat="1" ht="20.100000000000001" customHeight="1" x14ac:dyDescent="0.2">
      <c r="A232" s="66"/>
      <c r="B232" s="67" t="s">
        <v>200</v>
      </c>
      <c r="C232" s="60">
        <v>119.37</v>
      </c>
      <c r="D232" s="60">
        <v>3.2566496500000004</v>
      </c>
      <c r="E232" s="60"/>
      <c r="F232" s="61">
        <f t="shared" si="20"/>
        <v>3.2566496500000004</v>
      </c>
      <c r="G232" s="60">
        <f t="shared" si="18"/>
        <v>2.7281977465024716</v>
      </c>
    </row>
    <row r="233" spans="1:7" s="50" customFormat="1" ht="27.75" customHeight="1" x14ac:dyDescent="0.2">
      <c r="A233" s="66"/>
      <c r="B233" s="67" t="s">
        <v>202</v>
      </c>
      <c r="C233" s="60">
        <v>104.76</v>
      </c>
      <c r="D233" s="60">
        <v>2.9840237666666667</v>
      </c>
      <c r="E233" s="60"/>
      <c r="F233" s="61">
        <f t="shared" si="20"/>
        <v>2.9840237666666667</v>
      </c>
      <c r="G233" s="60">
        <f t="shared" si="18"/>
        <v>2.8484381125111367</v>
      </c>
    </row>
    <row r="234" spans="1:7" s="50" customFormat="1" ht="33" customHeight="1" x14ac:dyDescent="0.2">
      <c r="A234" s="66"/>
      <c r="B234" s="67" t="s">
        <v>204</v>
      </c>
      <c r="C234" s="60">
        <v>111.08</v>
      </c>
      <c r="D234" s="60">
        <v>3.1598142</v>
      </c>
      <c r="E234" s="60"/>
      <c r="F234" s="61">
        <f t="shared" si="20"/>
        <v>3.1598142</v>
      </c>
      <c r="G234" s="60">
        <f t="shared" si="18"/>
        <v>2.8446292761973355</v>
      </c>
    </row>
    <row r="235" spans="1:7" s="50" customFormat="1" ht="27" customHeight="1" x14ac:dyDescent="0.2">
      <c r="A235" s="66"/>
      <c r="B235" s="67" t="s">
        <v>397</v>
      </c>
      <c r="C235" s="60">
        <v>79.39</v>
      </c>
      <c r="D235" s="60">
        <v>2.2729551416666665</v>
      </c>
      <c r="E235" s="60"/>
      <c r="F235" s="61">
        <f t="shared" si="20"/>
        <v>2.2729551416666665</v>
      </c>
      <c r="G235" s="60">
        <f t="shared" si="18"/>
        <v>2.8630244888105132</v>
      </c>
    </row>
    <row r="236" spans="1:7" s="50" customFormat="1" ht="20.100000000000001" customHeight="1" x14ac:dyDescent="0.2">
      <c r="A236" s="66"/>
      <c r="B236" s="67" t="s">
        <v>206</v>
      </c>
      <c r="C236" s="60">
        <v>245.67</v>
      </c>
      <c r="D236" s="60">
        <v>4.9642373000000006</v>
      </c>
      <c r="E236" s="60"/>
      <c r="F236" s="61">
        <f t="shared" si="20"/>
        <v>4.9642373000000006</v>
      </c>
      <c r="G236" s="60">
        <f t="shared" si="18"/>
        <v>2.0206933284487323</v>
      </c>
    </row>
    <row r="237" spans="1:7" s="50" customFormat="1" ht="20.100000000000001" customHeight="1" x14ac:dyDescent="0.2">
      <c r="A237" s="66"/>
      <c r="B237" s="67" t="s">
        <v>398</v>
      </c>
      <c r="C237" s="60">
        <v>295.2</v>
      </c>
      <c r="D237" s="60">
        <v>7.6017719333333336</v>
      </c>
      <c r="E237" s="60"/>
      <c r="F237" s="61">
        <f t="shared" si="20"/>
        <v>7.6017719333333336</v>
      </c>
      <c r="G237" s="60">
        <f t="shared" ref="G237:G262" si="21">F237/C237*100</f>
        <v>2.5751259936766036</v>
      </c>
    </row>
    <row r="238" spans="1:7" s="50" customFormat="1" ht="20.100000000000001" customHeight="1" x14ac:dyDescent="0.2">
      <c r="A238" s="66"/>
      <c r="B238" s="67" t="s">
        <v>399</v>
      </c>
      <c r="C238" s="60">
        <v>187.57</v>
      </c>
      <c r="D238" s="60">
        <v>5.4733079166666663</v>
      </c>
      <c r="E238" s="60"/>
      <c r="F238" s="61">
        <f t="shared" si="20"/>
        <v>5.4733079166666663</v>
      </c>
      <c r="G238" s="60">
        <f t="shared" si="21"/>
        <v>2.9180081658403085</v>
      </c>
    </row>
    <row r="239" spans="1:7" s="50" customFormat="1" ht="20.100000000000001" customHeight="1" x14ac:dyDescent="0.2">
      <c r="A239" s="66"/>
      <c r="B239" s="67" t="s">
        <v>208</v>
      </c>
      <c r="C239" s="60">
        <v>135.6</v>
      </c>
      <c r="D239" s="60">
        <v>3.4072707166666669</v>
      </c>
      <c r="E239" s="60"/>
      <c r="F239" s="61">
        <f t="shared" si="20"/>
        <v>3.4072707166666669</v>
      </c>
      <c r="G239" s="60">
        <f t="shared" si="21"/>
        <v>2.5127365167158309</v>
      </c>
    </row>
    <row r="240" spans="1:7" s="50" customFormat="1" ht="20.100000000000001" customHeight="1" x14ac:dyDescent="0.2">
      <c r="A240" s="66"/>
      <c r="B240" s="67" t="s">
        <v>210</v>
      </c>
      <c r="C240" s="60">
        <v>128.15</v>
      </c>
      <c r="D240" s="60">
        <v>3.6063592500000001</v>
      </c>
      <c r="E240" s="60"/>
      <c r="F240" s="61">
        <f t="shared" si="20"/>
        <v>3.6063592500000001</v>
      </c>
      <c r="G240" s="60">
        <f t="shared" si="21"/>
        <v>2.8141703082325402</v>
      </c>
    </row>
    <row r="241" spans="1:7" s="50" customFormat="1" ht="20.100000000000001" customHeight="1" x14ac:dyDescent="0.2">
      <c r="A241" s="66"/>
      <c r="B241" s="67" t="s">
        <v>400</v>
      </c>
      <c r="C241" s="60">
        <v>200.27</v>
      </c>
      <c r="D241" s="60">
        <v>3.8734514</v>
      </c>
      <c r="E241" s="60"/>
      <c r="F241" s="61">
        <f t="shared" si="20"/>
        <v>3.8734514</v>
      </c>
      <c r="G241" s="60">
        <f t="shared" si="21"/>
        <v>1.9341146452289408</v>
      </c>
    </row>
    <row r="242" spans="1:7" s="50" customFormat="1" ht="20.100000000000001" customHeight="1" x14ac:dyDescent="0.2">
      <c r="A242" s="66"/>
      <c r="B242" s="67" t="s">
        <v>198</v>
      </c>
      <c r="C242" s="60">
        <v>829.65</v>
      </c>
      <c r="D242" s="60">
        <v>2.2347847400000003</v>
      </c>
      <c r="E242" s="60"/>
      <c r="F242" s="61">
        <f t="shared" si="20"/>
        <v>2.2347847400000003</v>
      </c>
      <c r="G242" s="60">
        <f t="shared" si="21"/>
        <v>0.26936476104381368</v>
      </c>
    </row>
    <row r="243" spans="1:7" s="50" customFormat="1" ht="20.100000000000001" customHeight="1" x14ac:dyDescent="0.2">
      <c r="A243" s="66"/>
      <c r="B243" s="67" t="s">
        <v>401</v>
      </c>
      <c r="C243" s="60">
        <v>164.64</v>
      </c>
      <c r="D243" s="60">
        <v>4.5585288000000004</v>
      </c>
      <c r="E243" s="60"/>
      <c r="F243" s="61">
        <f t="shared" si="20"/>
        <v>4.5585288000000004</v>
      </c>
      <c r="G243" s="60">
        <f t="shared" si="21"/>
        <v>2.7687857142857144</v>
      </c>
    </row>
    <row r="244" spans="1:7" s="50" customFormat="1" ht="20.100000000000001" customHeight="1" x14ac:dyDescent="0.2">
      <c r="A244" s="66"/>
      <c r="B244" s="67" t="s">
        <v>402</v>
      </c>
      <c r="C244" s="60">
        <v>201.82</v>
      </c>
      <c r="D244" s="60">
        <v>4.1419692499999998</v>
      </c>
      <c r="E244" s="60"/>
      <c r="F244" s="61">
        <f t="shared" si="20"/>
        <v>4.1419692499999998</v>
      </c>
      <c r="G244" s="60">
        <f t="shared" si="21"/>
        <v>2.0523086165890398</v>
      </c>
    </row>
    <row r="245" spans="1:7" s="50" customFormat="1" ht="20.100000000000001" customHeight="1" x14ac:dyDescent="0.2">
      <c r="A245" s="66"/>
      <c r="B245" s="67" t="s">
        <v>403</v>
      </c>
      <c r="C245" s="60">
        <v>244.63</v>
      </c>
      <c r="D245" s="60">
        <v>7.1659828499999998</v>
      </c>
      <c r="E245" s="60"/>
      <c r="F245" s="61">
        <f t="shared" si="20"/>
        <v>7.1659828499999998</v>
      </c>
      <c r="G245" s="60">
        <f t="shared" si="21"/>
        <v>2.9293148223848262</v>
      </c>
    </row>
    <row r="246" spans="1:7" s="50" customFormat="1" ht="20.100000000000001" customHeight="1" x14ac:dyDescent="0.2">
      <c r="A246" s="66"/>
      <c r="B246" s="67" t="s">
        <v>404</v>
      </c>
      <c r="C246" s="60">
        <v>96.42</v>
      </c>
      <c r="D246" s="60">
        <v>3.0335325516666667</v>
      </c>
      <c r="E246" s="60"/>
      <c r="F246" s="61">
        <f t="shared" si="20"/>
        <v>3.0335325516666667</v>
      </c>
      <c r="G246" s="60">
        <f t="shared" si="21"/>
        <v>3.1461652682707597</v>
      </c>
    </row>
    <row r="247" spans="1:7" s="50" customFormat="1" ht="20.100000000000001" customHeight="1" x14ac:dyDescent="0.2">
      <c r="A247" s="66"/>
      <c r="B247" s="67" t="s">
        <v>405</v>
      </c>
      <c r="C247" s="60">
        <v>69.349999999999994</v>
      </c>
      <c r="D247" s="60">
        <v>1.3001868999999999</v>
      </c>
      <c r="E247" s="60"/>
      <c r="F247" s="61">
        <f t="shared" si="20"/>
        <v>1.3001868999999999</v>
      </c>
      <c r="G247" s="60">
        <f t="shared" si="21"/>
        <v>1.8748188896899782</v>
      </c>
    </row>
    <row r="248" spans="1:7" s="50" customFormat="1" ht="20.100000000000001" customHeight="1" x14ac:dyDescent="0.2">
      <c r="A248" s="66"/>
      <c r="B248" s="67" t="s">
        <v>406</v>
      </c>
      <c r="C248" s="60">
        <v>198.42</v>
      </c>
      <c r="D248" s="60">
        <v>5.3277075499999995</v>
      </c>
      <c r="E248" s="60"/>
      <c r="F248" s="61">
        <f t="shared" si="20"/>
        <v>5.3277075499999995</v>
      </c>
      <c r="G248" s="60">
        <f t="shared" si="21"/>
        <v>2.6850657947787524</v>
      </c>
    </row>
    <row r="249" spans="1:7" s="50" customFormat="1" ht="20.100000000000001" customHeight="1" x14ac:dyDescent="0.2">
      <c r="A249" s="66"/>
      <c r="B249" s="67" t="s">
        <v>212</v>
      </c>
      <c r="C249" s="60">
        <v>97.58</v>
      </c>
      <c r="D249" s="60">
        <v>2.0358575249999999</v>
      </c>
      <c r="E249" s="60"/>
      <c r="F249" s="61">
        <f t="shared" si="20"/>
        <v>2.0358575249999999</v>
      </c>
      <c r="G249" s="60">
        <f t="shared" si="21"/>
        <v>2.0863471254355401</v>
      </c>
    </row>
    <row r="250" spans="1:7" s="50" customFormat="1" ht="20.100000000000001" customHeight="1" x14ac:dyDescent="0.2">
      <c r="A250" s="66"/>
      <c r="B250" s="67" t="s">
        <v>407</v>
      </c>
      <c r="C250" s="60">
        <v>196</v>
      </c>
      <c r="D250" s="60">
        <v>4.3653048800000001</v>
      </c>
      <c r="E250" s="60"/>
      <c r="F250" s="61">
        <f t="shared" si="20"/>
        <v>4.3653048800000001</v>
      </c>
      <c r="G250" s="60">
        <f t="shared" si="21"/>
        <v>2.2271963673469388</v>
      </c>
    </row>
    <row r="251" spans="1:7" s="50" customFormat="1" ht="20.100000000000001" customHeight="1" x14ac:dyDescent="0.2">
      <c r="A251" s="66"/>
      <c r="B251" s="67" t="s">
        <v>408</v>
      </c>
      <c r="C251" s="60">
        <v>79.36</v>
      </c>
      <c r="D251" s="60">
        <v>1.9431366999999999</v>
      </c>
      <c r="E251" s="60"/>
      <c r="F251" s="61">
        <f t="shared" si="20"/>
        <v>1.9431366999999999</v>
      </c>
      <c r="G251" s="60">
        <f t="shared" si="21"/>
        <v>2.4485089465725807</v>
      </c>
    </row>
    <row r="252" spans="1:7" s="50" customFormat="1" ht="20.100000000000001" customHeight="1" x14ac:dyDescent="0.2">
      <c r="A252" s="66"/>
      <c r="B252" s="67" t="s">
        <v>409</v>
      </c>
      <c r="C252" s="60">
        <v>157.96</v>
      </c>
      <c r="D252" s="60">
        <v>3.9975615133333333</v>
      </c>
      <c r="E252" s="60"/>
      <c r="F252" s="61">
        <f t="shared" si="20"/>
        <v>3.9975615133333333</v>
      </c>
      <c r="G252" s="60">
        <f t="shared" si="21"/>
        <v>2.5307429180383219</v>
      </c>
    </row>
    <row r="253" spans="1:7" s="50" customFormat="1" ht="20.100000000000001" customHeight="1" x14ac:dyDescent="0.2">
      <c r="A253" s="66"/>
      <c r="B253" s="67" t="s">
        <v>410</v>
      </c>
      <c r="C253" s="60">
        <v>370.05</v>
      </c>
      <c r="D253" s="60">
        <v>8.7081795500000005</v>
      </c>
      <c r="E253" s="60"/>
      <c r="F253" s="61">
        <f t="shared" si="20"/>
        <v>8.7081795500000005</v>
      </c>
      <c r="G253" s="60">
        <f t="shared" si="21"/>
        <v>2.3532440345899204</v>
      </c>
    </row>
    <row r="254" spans="1:7" s="50" customFormat="1" ht="20.100000000000001" customHeight="1" x14ac:dyDescent="0.2">
      <c r="A254" s="66"/>
      <c r="B254" s="67" t="s">
        <v>411</v>
      </c>
      <c r="C254" s="60">
        <v>249.71</v>
      </c>
      <c r="D254" s="60">
        <v>6.9949152999999988</v>
      </c>
      <c r="E254" s="60"/>
      <c r="F254" s="61">
        <f t="shared" si="20"/>
        <v>6.9949152999999988</v>
      </c>
      <c r="G254" s="60">
        <f t="shared" si="21"/>
        <v>2.8012155300148169</v>
      </c>
    </row>
    <row r="255" spans="1:7" s="50" customFormat="1" ht="31.5" customHeight="1" x14ac:dyDescent="0.2">
      <c r="A255" s="59">
        <v>33</v>
      </c>
      <c r="B255" s="58" t="s">
        <v>428</v>
      </c>
      <c r="C255" s="57">
        <f>SUM(C256:C258)</f>
        <v>357852.65</v>
      </c>
      <c r="D255" s="57">
        <f>SUM(D256:D258)</f>
        <v>482.46196542999996</v>
      </c>
      <c r="E255" s="57">
        <f>SUM(E256:E258)</f>
        <v>1</v>
      </c>
      <c r="F255" s="57">
        <f>SUM(F256:F258)</f>
        <v>483.46196542999996</v>
      </c>
      <c r="G255" s="56">
        <f t="shared" si="21"/>
        <v>0.13510084819268489</v>
      </c>
    </row>
    <row r="256" spans="1:7" s="50" customFormat="1" ht="20.100000000000001" customHeight="1" x14ac:dyDescent="0.2">
      <c r="A256" s="66"/>
      <c r="B256" s="67" t="s">
        <v>412</v>
      </c>
      <c r="C256" s="60">
        <v>54004.07</v>
      </c>
      <c r="D256" s="60">
        <v>334.06919999999991</v>
      </c>
      <c r="E256" s="60"/>
      <c r="F256" s="61">
        <f>SUM(D256:E256)</f>
        <v>334.06919999999991</v>
      </c>
      <c r="G256" s="60">
        <f t="shared" si="21"/>
        <v>0.61860004255234824</v>
      </c>
    </row>
    <row r="257" spans="1:12" s="64" customFormat="1" ht="20.100000000000001" customHeight="1" x14ac:dyDescent="0.2">
      <c r="A257" s="66"/>
      <c r="B257" s="65" t="s">
        <v>413</v>
      </c>
      <c r="C257" s="60">
        <v>298886.34000000003</v>
      </c>
      <c r="D257" s="60"/>
      <c r="E257" s="60"/>
      <c r="F257" s="61">
        <f>SUM(D257:E257)</f>
        <v>0</v>
      </c>
      <c r="G257" s="60">
        <f t="shared" si="21"/>
        <v>0</v>
      </c>
      <c r="H257" s="50"/>
      <c r="I257" s="50"/>
      <c r="J257" s="50"/>
      <c r="K257" s="50"/>
      <c r="L257" s="50"/>
    </row>
    <row r="258" spans="1:12" s="64" customFormat="1" ht="20.100000000000001" customHeight="1" x14ac:dyDescent="0.2">
      <c r="A258" s="66"/>
      <c r="B258" s="65" t="s">
        <v>414</v>
      </c>
      <c r="C258" s="60">
        <v>4962.24</v>
      </c>
      <c r="D258" s="60">
        <v>148.39276543000003</v>
      </c>
      <c r="E258" s="60">
        <v>1</v>
      </c>
      <c r="F258" s="61">
        <f>SUM(D258:E258)</f>
        <v>149.39276543000003</v>
      </c>
      <c r="G258" s="60">
        <f t="shared" si="21"/>
        <v>3.0105912940526869</v>
      </c>
      <c r="H258" s="50"/>
      <c r="I258" s="50"/>
      <c r="J258" s="50"/>
      <c r="K258" s="50"/>
      <c r="L258" s="50"/>
    </row>
    <row r="259" spans="1:12" s="50" customFormat="1" ht="14.25" x14ac:dyDescent="0.2">
      <c r="A259" s="59">
        <v>45</v>
      </c>
      <c r="B259" s="58" t="s">
        <v>427</v>
      </c>
      <c r="C259" s="57">
        <f>SUM(C260)</f>
        <v>159.93</v>
      </c>
      <c r="D259" s="57">
        <f>SUM(D260)</f>
        <v>13.92964767</v>
      </c>
      <c r="E259" s="57">
        <f>SUM(E260)</f>
        <v>0</v>
      </c>
      <c r="F259" s="57">
        <f>SUM(F260)</f>
        <v>13.92964767</v>
      </c>
      <c r="G259" s="56">
        <f t="shared" si="21"/>
        <v>8.7098403489026452</v>
      </c>
    </row>
    <row r="260" spans="1:12" s="50" customFormat="1" ht="20.100000000000001" customHeight="1" x14ac:dyDescent="0.2">
      <c r="A260" s="63"/>
      <c r="B260" s="62" t="s">
        <v>415</v>
      </c>
      <c r="C260" s="61">
        <v>159.93</v>
      </c>
      <c r="D260" s="61">
        <v>13.92964767</v>
      </c>
      <c r="E260" s="61"/>
      <c r="F260" s="61">
        <f>SUM(D260:E260)</f>
        <v>13.92964767</v>
      </c>
      <c r="G260" s="60">
        <f t="shared" si="21"/>
        <v>8.7098403489026452</v>
      </c>
    </row>
    <row r="261" spans="1:12" s="50" customFormat="1" ht="14.25" x14ac:dyDescent="0.2">
      <c r="A261" s="59">
        <v>46</v>
      </c>
      <c r="B261" s="58" t="s">
        <v>426</v>
      </c>
      <c r="C261" s="57">
        <f>SUM(C262)</f>
        <v>119.06</v>
      </c>
      <c r="D261" s="57">
        <f>SUM(D262)</f>
        <v>0</v>
      </c>
      <c r="E261" s="57">
        <f>SUM(E262)</f>
        <v>0</v>
      </c>
      <c r="F261" s="57">
        <f>SUM(F262)</f>
        <v>0</v>
      </c>
      <c r="G261" s="56">
        <f t="shared" si="21"/>
        <v>0</v>
      </c>
    </row>
    <row r="262" spans="1:12" s="50" customFormat="1" ht="20.100000000000001" customHeight="1" thickBot="1" x14ac:dyDescent="0.25">
      <c r="A262" s="55"/>
      <c r="B262" s="54" t="s">
        <v>213</v>
      </c>
      <c r="C262" s="52">
        <v>119.06</v>
      </c>
      <c r="D262" s="52"/>
      <c r="E262" s="52"/>
      <c r="F262" s="53">
        <f>SUM(D262:E262)</f>
        <v>0</v>
      </c>
      <c r="G262" s="52">
        <f t="shared" si="21"/>
        <v>0</v>
      </c>
    </row>
    <row r="263" spans="1:12" s="49" customFormat="1" ht="27.75" customHeight="1" x14ac:dyDescent="0.2">
      <c r="A263" s="184" t="s">
        <v>416</v>
      </c>
      <c r="B263" s="184"/>
      <c r="C263" s="184"/>
      <c r="D263" s="184"/>
      <c r="E263" s="184"/>
      <c r="F263" s="184"/>
      <c r="G263" s="184"/>
      <c r="H263" s="50"/>
      <c r="I263" s="50"/>
      <c r="J263" s="50"/>
      <c r="K263" s="50"/>
      <c r="L263" s="50"/>
    </row>
    <row r="264" spans="1:12" s="49" customFormat="1" ht="15" customHeight="1" x14ac:dyDescent="0.2">
      <c r="A264" s="51" t="s">
        <v>425</v>
      </c>
      <c r="B264" s="51"/>
      <c r="C264" s="51"/>
      <c r="D264" s="51"/>
      <c r="E264" s="51"/>
      <c r="F264" s="51"/>
      <c r="G264" s="51"/>
      <c r="H264" s="50"/>
      <c r="I264" s="50"/>
      <c r="J264" s="50"/>
      <c r="K264" s="50"/>
      <c r="L264" s="50"/>
    </row>
    <row r="265" spans="1:12" s="49" customFormat="1" ht="17.25" customHeight="1" thickBot="1" x14ac:dyDescent="0.25">
      <c r="A265" s="185" t="s">
        <v>417</v>
      </c>
      <c r="B265" s="185"/>
      <c r="C265" s="51"/>
      <c r="D265" s="51"/>
      <c r="E265" s="51"/>
      <c r="F265" s="51"/>
      <c r="G265" s="51"/>
      <c r="H265" s="50"/>
      <c r="I265" s="50"/>
      <c r="J265" s="50"/>
      <c r="K265" s="50"/>
      <c r="L265" s="50"/>
    </row>
    <row r="266" spans="1:12" s="48" customFormat="1" ht="27.75" customHeight="1" x14ac:dyDescent="0.6">
      <c r="A266" s="186"/>
      <c r="B266" s="186"/>
      <c r="C266" s="186"/>
      <c r="D266" s="186"/>
      <c r="E266" s="186"/>
      <c r="F266" s="186"/>
      <c r="G266" s="186"/>
    </row>
  </sheetData>
  <mergeCells count="9">
    <mergeCell ref="A1:B1"/>
    <mergeCell ref="C1:E1"/>
    <mergeCell ref="A263:G263"/>
    <mergeCell ref="A265:B265"/>
    <mergeCell ref="A266:G266"/>
    <mergeCell ref="A2:G2"/>
    <mergeCell ref="C3:C4"/>
    <mergeCell ref="D3:F3"/>
    <mergeCell ref="A3:B5"/>
  </mergeCells>
  <printOptions horizontalCentered="1"/>
  <pageMargins left="0.23622047244094491" right="0.23622047244094491" top="0.27559055118110237" bottom="0.31496062992125984" header="0" footer="0"/>
  <pageSetup scale="73" fitToHeight="2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Adecuaciones superiores</vt:lpstr>
      <vt:lpstr>Metas de Balances</vt:lpstr>
      <vt:lpstr>Ing. Exc Autori</vt:lpstr>
      <vt:lpstr>Ing. Exc Infor.</vt:lpstr>
      <vt:lpstr>Acuerdos de ministración 3T</vt:lpstr>
      <vt:lpstr>Seg. Púb.</vt:lpstr>
      <vt:lpstr>Incrementos Salariales</vt:lpstr>
      <vt:lpstr>'Acuerdos de ministración 3T'!Área_de_impresión</vt:lpstr>
      <vt:lpstr>'Adecuaciones superiores'!Área_de_impresión</vt:lpstr>
      <vt:lpstr>'Incrementos Salariales'!Área_de_impresión</vt:lpstr>
      <vt:lpstr>'Metas de Balances'!Área_de_impresión</vt:lpstr>
      <vt:lpstr>'Seg. Púb.'!Área_de_impresión</vt:lpstr>
      <vt:lpstr>'Adecuaciones superiores'!Títulos_a_imprimir</vt:lpstr>
      <vt:lpstr>'Incrementos Salariales'!Títulos_a_imprimir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Sirenia Antolin Alvarez</cp:lastModifiedBy>
  <dcterms:created xsi:type="dcterms:W3CDTF">2015-07-31T01:13:20Z</dcterms:created>
  <dcterms:modified xsi:type="dcterms:W3CDTF">2015-10-27T19:23:32Z</dcterms:modified>
</cp:coreProperties>
</file>