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Users\Mis documentos\Anexos_Sep22\Excel\"/>
    </mc:Choice>
  </mc:AlternateContent>
  <bookViews>
    <workbookView xWindow="0" yWindow="0" windowWidth="28800" windowHeight="11730"/>
  </bookViews>
  <sheets>
    <sheet name="Avance Fin- Fis" sheetId="1" r:id="rId1"/>
    <sheet name="Flujo Neto Inv Dir Oper" sheetId="2" r:id="rId2"/>
    <sheet name="Flujo Neto Inv Cond Oper" sheetId="3" r:id="rId3"/>
    <sheet name="Comp Inv Dir Oper" sheetId="4" r:id="rId4"/>
    <sheet name="Comp Inv Fin Dir Cond Costo Tot" sheetId="5" r:id="rId5"/>
    <sheet name="VPN Inv Fin Dir" sheetId="6" r:id="rId6"/>
    <sheet name="VPN Inv Fin Cond" sheetId="7"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A">[1]FORMATO!#REF!</definedName>
    <definedName name="\B">#REF!</definedName>
    <definedName name="\C">#REF!</definedName>
    <definedName name="\G">#REF!</definedName>
    <definedName name="___TDC2001">'[2]Tipos de Cambio'!$C$4</definedName>
    <definedName name="___tdc20012">'[2]Tipos de Cambio'!$C$4</definedName>
    <definedName name="_Ene2001" localSheetId="3">#REF!</definedName>
    <definedName name="_Ene2001" localSheetId="4">#REF!</definedName>
    <definedName name="_Ene2001" localSheetId="2">#REF!</definedName>
    <definedName name="_Ene2001" localSheetId="6">#REF!</definedName>
    <definedName name="_Ene2001" localSheetId="5">#REF!</definedName>
    <definedName name="_Ene2001">#REF!</definedName>
    <definedName name="_Fill" hidden="1">#REF!</definedName>
    <definedName name="_xlnm._FilterDatabase" localSheetId="0" hidden="1">'Avance Fin- Fis'!$A$17:$O$90</definedName>
    <definedName name="_xlnm._FilterDatabase" localSheetId="4" hidden="1">'Comp Inv Fin Dir Cond Costo Tot'!$A$15:$L$246</definedName>
    <definedName name="_xlnm._FilterDatabase" localSheetId="1" hidden="1">'Flujo Neto Inv Dir Oper'!$A$4:$U$282</definedName>
    <definedName name="_xlnm._FilterDatabase">#REF!</definedName>
    <definedName name="_Key1" hidden="1">#REF!</definedName>
    <definedName name="_Key2" hidden="1">#REF!</definedName>
    <definedName name="_Order1" hidden="1">255</definedName>
    <definedName name="_Order2" hidden="1">0</definedName>
    <definedName name="_Parse_In" hidden="1">#REF!</definedName>
    <definedName name="_Sort" hidden="1">#REF!</definedName>
    <definedName name="_TC2001" localSheetId="3">#REF!</definedName>
    <definedName name="_TC2001" localSheetId="4">#REF!</definedName>
    <definedName name="_TC2001" localSheetId="2">#REF!</definedName>
    <definedName name="_TC2001" localSheetId="6">#REF!</definedName>
    <definedName name="_TC2001" localSheetId="5">#REF!</definedName>
    <definedName name="_TC2001">#REF!</definedName>
    <definedName name="_TDC2001" localSheetId="3">'[3]Tipos de Cambio'!$C$4</definedName>
    <definedName name="_TDC2001" localSheetId="4">'[3]Tipos de Cambio'!$C$4</definedName>
    <definedName name="_TDC2001" localSheetId="6">'[4]Tipos de Cambio'!$C$4</definedName>
    <definedName name="_TDC2001" localSheetId="5">'[4]Tipos de Cambio'!$C$4</definedName>
    <definedName name="_TDC2001">'[2]Tipos de Cambio'!$C$4</definedName>
    <definedName name="_tdc20012" localSheetId="3">'[3]Tipos de Cambio'!$C$4</definedName>
    <definedName name="_tdc20012" localSheetId="4">'[3]Tipos de Cambio'!$C$4</definedName>
    <definedName name="_tdc20012" localSheetId="6">'[3]Tipos de Cambio'!$C$4</definedName>
    <definedName name="_tdc20012" localSheetId="5">'[3]Tipos de Cambio'!$C$4</definedName>
    <definedName name="_tdc20012">'[2]Tipos de Cambio'!$C$4</definedName>
    <definedName name="a">#REF!</definedName>
    <definedName name="A_01_SEN">'[5]DGBSEN 03'!#REF!</definedName>
    <definedName name="A_02_CFE">'[5]DGBSEN 03'!#REF!</definedName>
    <definedName name="A_03_CLYF">'[5]DGBSEN 03'!#REF!</definedName>
    <definedName name="A_04_ADC">'[5]DGBSEN 03'!#REF!</definedName>
    <definedName name="A_05_VAPMAY">'[5]DGBSEN 03'!#REF!</definedName>
    <definedName name="A_06_VAPMEN">'[5]DGBSEN 03'!#REF!</definedName>
    <definedName name="A_07_TGASa">'[5]DGBSEN 03'!#REF!</definedName>
    <definedName name="A_08_TGASb">'[5]DGBSEN 03'!#REF!</definedName>
    <definedName name="A_09_CCOMB">'[5]DGBSEN 03'!#REF!</definedName>
    <definedName name="A_10_CINT">'[5]DGBSEN 03'!#REF!</definedName>
    <definedName name="A_11_PAISLADAS">'[5]DGBSEN 03'!#REF!</definedName>
    <definedName name="A_12_HIDROMAY">'[5]DGBSEN 03'!#REF!</definedName>
    <definedName name="A_13_HIDROMENa">'[5]DGBSEN 03'!#REF!</definedName>
    <definedName name="A_14_HIDROMENb">'[5]DGBSEN 03'!#REF!</definedName>
    <definedName name="A_15_HIDROMENc">'[5]DGBSEN 03'!#REF!</definedName>
    <definedName name="A_16_CARBONUCLEAR">'[5]DGBSEN 03'!#REF!</definedName>
    <definedName name="A_18_GEOEOLO">'[5]DGBSEN 03'!#REF!</definedName>
    <definedName name="Acum_2014_Condicionada">#REF!</definedName>
    <definedName name="Acum_2014_Directa">#REF!</definedName>
    <definedName name="Acum_2014_Total">#REF!</definedName>
    <definedName name="Acum_2016_Total">#REF!</definedName>
    <definedName name="Ahorros_OP">'[6]EVA 00'!$F$14</definedName>
    <definedName name="Anyo_de_referencia">[7]Oculta!$B$8</definedName>
    <definedName name="Anyo_fin_PEM">'[6]EVA 00'!$A$54</definedName>
    <definedName name="Anyo_inicio_PEM">'[6]EVA 00'!$A$22</definedName>
    <definedName name="AREA_DE_IMPRESI">#REF!</definedName>
    <definedName name="_xlnm.Print_Area" localSheetId="0">'Avance Fin- Fis'!$C$1:$O$90</definedName>
    <definedName name="_xlnm.Print_Area" localSheetId="3">'Comp Inv Dir Oper'!$A$1:$M$277</definedName>
    <definedName name="_xlnm.Print_Area" localSheetId="4">'Comp Inv Fin Dir Cond Costo Tot'!$A$1:$L$314</definedName>
    <definedName name="_xlnm.Print_Area" localSheetId="2">'Flujo Neto Inv Cond Oper'!$A$1:$L$54</definedName>
    <definedName name="_xlnm.Print_Area" localSheetId="1">'Flujo Neto Inv Dir Oper'!$A$1:$O$283</definedName>
    <definedName name="_xlnm.Print_Area" localSheetId="6">'VPN Inv Fin Cond'!$A$1:$L$67</definedName>
    <definedName name="_xlnm.Print_Area" localSheetId="5">'VPN Inv Fin Dir'!$A$1:$L$329</definedName>
    <definedName name="asadasd">#REF!</definedName>
    <definedName name="B_01_SEN">'[5]DGBSEN 03'!#REF!</definedName>
    <definedName name="B_02_CFE">'[5]DGBSEN 03'!#REF!</definedName>
    <definedName name="B_03_CLYF">'[5]DGBSEN 03'!#REF!</definedName>
    <definedName name="B_04_ADC">'[5]DGBSEN 03'!#REF!</definedName>
    <definedName name="B_05_VAPMAY">'[5]DGBSEN 03'!#REF!</definedName>
    <definedName name="B_06_VAPMEN">'[5]DGBSEN 03'!#REF!</definedName>
    <definedName name="B_07_TGASa">'[5]DGBSEN 03'!#REF!</definedName>
    <definedName name="B_08_TGASb">'[5]DGBSEN 03'!#REF!</definedName>
    <definedName name="B_09_CCOMB">'[5]DGBSEN 03'!#REF!</definedName>
    <definedName name="B_10_CINT">'[5]DGBSEN 03'!#REF!</definedName>
    <definedName name="B_11_PAISLADAS">'[5]DGBSEN 03'!#REF!</definedName>
    <definedName name="B_12_HIDROMAY">'[5]DGBSEN 03'!#REF!</definedName>
    <definedName name="B_13_HIDROMENa">'[5]DGBSEN 03'!#REF!</definedName>
    <definedName name="B_14_HIDROMENb">'[5]DGBSEN 03'!#REF!</definedName>
    <definedName name="B_15_HIDROMENc">'[5]DGBSEN 03'!#REF!</definedName>
    <definedName name="B_16_CARBONUCLEAR">'[5]DGBSEN 03'!#REF!</definedName>
    <definedName name="B_18_GEOEOLO">'[5]DGBSEN 03'!#REF!</definedName>
    <definedName name="Benef_Costo">'[6]EVA 00'!$I$11</definedName>
    <definedName name="CA_CARBON">'[5]DGBSEN 03'!#REF!</definedName>
    <definedName name="CA_EOLO">'[5]DGBSEN 03'!#REF!</definedName>
    <definedName name="CA_GEOTERM">'[5]DGBSEN 03'!#REF!</definedName>
    <definedName name="CA_HCARBUROS">'[5]DGBSEN 03'!#REF!</definedName>
    <definedName name="CA_HIDRO">'[5]DGBSEN 03'!#REF!</definedName>
    <definedName name="CA_NUCLEAR">'[5]DGBSEN 03'!#REF!</definedName>
    <definedName name="CA_RESUMENES">'[5]DGBSEN 03'!#REF!</definedName>
    <definedName name="CA_TIPO">'[5]DGBSEN 03'!#REF!</definedName>
    <definedName name="CA_TODO">'[5]DGBSEN 03'!#REF!</definedName>
    <definedName name="can" localSheetId="4" hidden="1">{"Bruto",#N/A,FALSE,"CONV3T.XLS";"Neto",#N/A,FALSE,"CONV3T.XLS";"UnoB",#N/A,FALSE,"CONV3T.XLS";"Bruto",#N/A,FALSE,"CONV4T.XLS";"Neto",#N/A,FALSE,"CONV4T.XLS";"UnoB",#N/A,FALSE,"CONV4T.XLS"}</definedName>
    <definedName name="can" hidden="1">{"Bruto",#N/A,FALSE,"CONV3T.XLS";"Neto",#N/A,FALSE,"CONV3T.XLS";"UnoB",#N/A,FALSE,"CONV3T.XLS";"Bruto",#N/A,FALSE,"CONV4T.XLS";"Neto",#N/A,FALSE,"CONV4T.XLS";"UnoB",#N/A,FALSE,"CONV4T.XLS"}</definedName>
    <definedName name="Capacidad_obra">[6]PEM!$H$1</definedName>
    <definedName name="cccc">#REF!</definedName>
    <definedName name="CFLL_EVA">'[6]EVA 00'!$S$18</definedName>
    <definedName name="Clase_obra">[6]PEM!$L$1</definedName>
    <definedName name="CMAA_EVA">'[6]EVA 00'!$S$13</definedName>
    <definedName name="CMAB_EVA">'[6]EVA 00'!$S$14</definedName>
    <definedName name="CMGN_EVA">'[6]EVA 00'!$S$16</definedName>
    <definedName name="CMPE_EVA">'[6]EVA 00'!$S$15</definedName>
    <definedName name="CMPM_EVA">'[6]EVA 00'!$S$17</definedName>
    <definedName name="Col_duracion">[6]PEM!$F$1</definedName>
    <definedName name="compromisos">#REF!</definedName>
    <definedName name="CONTIN">#REF!</definedName>
    <definedName name="cor" localSheetId="4" hidden="1">{"Bruto",#N/A,FALSE,"CONV3T.XLS";"Neto",#N/A,FALSE,"CONV3T.XLS";"UnoB",#N/A,FALSE,"CONV3T.XLS";"Bruto",#N/A,FALSE,"CONV4T.XLS";"Neto",#N/A,FALSE,"CONV4T.XLS";"UnoB",#N/A,FALSE,"CONV4T.XLS"}</definedName>
    <definedName name="cor" hidden="1">{"Bruto",#N/A,FALSE,"CONV3T.XLS";"Neto",#N/A,FALSE,"CONV3T.XLS";"UnoB",#N/A,FALSE,"CONV3T.XLS";"Bruto",#N/A,FALSE,"CONV4T.XLS";"Neto",#N/A,FALSE,"CONV4T.XLS";"UnoB",#N/A,FALSE,"CONV4T.XLS"}</definedName>
    <definedName name="cos" localSheetId="4" hidden="1">{"Bruto",#N/A,FALSE,"CONV3T.XLS";"Neto",#N/A,FALSE,"CONV3T.XLS";"UnoB",#N/A,FALSE,"CONV3T.XLS";"Bruto",#N/A,FALSE,"CONV4T.XLS";"Neto",#N/A,FALSE,"CONV4T.XLS";"UnoB",#N/A,FALSE,"CONV4T.XLS"}</definedName>
    <definedName name="cos" hidden="1">{"Bruto",#N/A,FALSE,"CONV3T.XLS";"Neto",#N/A,FALSE,"CONV3T.XLS";"UnoB",#N/A,FALSE,"CONV3T.XLS";"Bruto",#N/A,FALSE,"CONV4T.XLS";"Neto",#N/A,FALSE,"CONV4T.XLS";"UnoB",#N/A,FALSE,"CONV4T.XLS"}</definedName>
    <definedName name="Costo_preObra">[6]PEM!$C$1</definedName>
    <definedName name="Costo_Total_Obra">[6]PEM!$D$1</definedName>
    <definedName name="cpnting">#REF!</definedName>
    <definedName name="CUADRO2">#REF!</definedName>
    <definedName name="cuah">#REF!</definedName>
    <definedName name="DAIN">#REF!</definedName>
    <definedName name="DAINA">#REF!</definedName>
    <definedName name="ddddd">#REF!</definedName>
    <definedName name="ddddde">#REF!</definedName>
    <definedName name="dec.fp.cp">'[8]Datos Base'!$E$34</definedName>
    <definedName name="dec.fp4">'[9]datos base'!$H$33</definedName>
    <definedName name="DGF">#REF!</definedName>
    <definedName name="DIFPROD">#REF!</definedName>
    <definedName name="DIFPRODAJE">#REF!</definedName>
    <definedName name="e3e">#REF!</definedName>
    <definedName name="edos">#REF!</definedName>
    <definedName name="esc" localSheetId="4" hidden="1">{"Bruto",#N/A,FALSE,"CONV3T.XLS";"Neto",#N/A,FALSE,"CONV3T.XLS";"UnoB",#N/A,FALSE,"CONV3T.XLS";"Bruto",#N/A,FALSE,"CONV4T.XLS";"Neto",#N/A,FALSE,"CONV4T.XLS";"UnoB",#N/A,FALSE,"CONV4T.XLS"}</definedName>
    <definedName name="esc" hidden="1">{"Bruto",#N/A,FALSE,"CONV3T.XLS";"Neto",#N/A,FALSE,"CONV3T.XLS";"UnoB",#N/A,FALSE,"CONV3T.XLS";"Bruto",#N/A,FALSE,"CONV4T.XLS";"Neto",#N/A,FALSE,"CONV4T.XLS";"UnoB",#N/A,FALSE,"CONV4T.XLS"}</definedName>
    <definedName name="EssAliasTable">"Default"</definedName>
    <definedName name="EssAliasTable_1">"Default"</definedName>
    <definedName name="EssAliasTable_2">"Default"</definedName>
    <definedName name="EssAliasTable_3">"Default"</definedName>
    <definedName name="EssLatest">"198401"</definedName>
    <definedName name="EssLatest_1">"198401"</definedName>
    <definedName name="EssLatest_2">"198401"</definedName>
    <definedName name="EssLatest_3">"198401"</definedName>
    <definedName name="EssOptions">"1100000000110000_01000"</definedName>
    <definedName name="EssOptions_1">"1100000000110000_01000"</definedName>
    <definedName name="EssOptions_2">"A1001001100030110000111100030_010010"</definedName>
    <definedName name="EssOptions_3">"A1000001100130100000101100020_010010"</definedName>
    <definedName name="estados">#REF!</definedName>
    <definedName name="estadosok">#REF!</definedName>
    <definedName name="fecha.inicio">'[8]Datos Base'!$E$47</definedName>
    <definedName name="FEOF">[7]Oculta!$B$7</definedName>
    <definedName name="FORM">#REF!</definedName>
    <definedName name="FORMATO">#REF!</definedName>
    <definedName name="fp.1">'[10]datos base'!$E$22</definedName>
    <definedName name="fp.2">'[8]Datos Base'!$F$22</definedName>
    <definedName name="fp.4">'[8]Datos Base'!$H$22</definedName>
    <definedName name="fpr.2">'[11]datos base'!$F$23</definedName>
    <definedName name="fpr.4">'[8]Datos Base'!$H$23</definedName>
    <definedName name="GB_CARBON">'[5]DGBSEN 03'!#REF!</definedName>
    <definedName name="GB_EOLO">'[5]DGBSEN 03'!#REF!</definedName>
    <definedName name="GB_GEOTERM">'[5]DGBSEN 03'!#REF!</definedName>
    <definedName name="GB_HCARBUROS">'[5]DGBSEN 03'!#REF!</definedName>
    <definedName name="GB_HIDRO">'[5]DGBSEN 03'!#REF!</definedName>
    <definedName name="GB_NUCLEAR">'[5]DGBSEN 03'!#REF!</definedName>
    <definedName name="GB_RESUMENES">'[5]DGBSEN 03'!#REF!</definedName>
    <definedName name="GB_TIPO">'[5]DGBSEN 03'!#REF!</definedName>
    <definedName name="GB_TODO">'[5]DGBSEN 03'!#REF!</definedName>
    <definedName name="GN_CARBON">'[5]DGBSEN 03'!#REF!</definedName>
    <definedName name="GN_EOLO">'[5]DGBSEN 03'!#REF!</definedName>
    <definedName name="GN_GEOTERM">'[5]DGBSEN 03'!#REF!</definedName>
    <definedName name="GN_HCARBUROS">'[5]DGBSEN 03'!#REF!</definedName>
    <definedName name="GN_HIDRO">'[5]DGBSEN 03'!#REF!</definedName>
    <definedName name="GN_NUCLEAR">'[5]DGBSEN 03'!#REF!</definedName>
    <definedName name="GN_RESUMENES">'[5]DGBSEN 03'!#REF!</definedName>
    <definedName name="GN_TIPO">'[5]DGBSEN 03'!#REF!</definedName>
    <definedName name="GN_TODO">'[5]DGBSEN 03'!#REF!</definedName>
    <definedName name="graficos">'[5]DGBSEN 03'!#REF!</definedName>
    <definedName name="Hasta_2015_Condicionada">#REF!</definedName>
    <definedName name="Hasta_2015_Directa">#REF!</definedName>
    <definedName name="Hasta_2015_Total">#REF!</definedName>
    <definedName name="iiiiiiiiii">#REF!</definedName>
    <definedName name="Imprimir_área_IM">#REF!</definedName>
    <definedName name="Inv_anyo_ref">'[6]EVA 00'!$H$22</definedName>
    <definedName name="JSGT" localSheetId="4" xml:space="preserve"> salida6</definedName>
    <definedName name="JSGT" xml:space="preserve"> salida6</definedName>
    <definedName name="kkkk" localSheetId="4" hidden="1">{#N/A,#N/A,FALSE,"TOT";#N/A,#N/A,FALSE,"PEP";#N/A,#N/A,FALSE,"REF";#N/A,#N/A,FALSE,"GAS";#N/A,#N/A,FALSE,"PET";#N/A,#N/A,FALSE,"COR"}</definedName>
    <definedName name="kkkk" hidden="1">{#N/A,#N/A,FALSE,"TOT";#N/A,#N/A,FALSE,"PEP";#N/A,#N/A,FALSE,"REF";#N/A,#N/A,FALSE,"GAS";#N/A,#N/A,FALSE,"PET";#N/A,#N/A,FALSE,"COR"}</definedName>
    <definedName name="liga" hidden="1">#REF!</definedName>
    <definedName name="liga1" hidden="1">#REF!</definedName>
    <definedName name="Longitud_obra">[6]PEM!$K$1</definedName>
    <definedName name="moneda.de">'[8]Datos Base'!$E$10</definedName>
    <definedName name="mor" localSheetId="4" hidden="1">{"Bruto",#N/A,FALSE,"CONV3T.XLS";"Neto",#N/A,FALSE,"CONV3T.XLS";"UnoB",#N/A,FALSE,"CONV3T.XLS";"Bruto",#N/A,FALSE,"CONV4T.XLS";"Neto",#N/A,FALSE,"CONV4T.XLS";"UnoB",#N/A,FALSE,"CONV4T.XLS"}</definedName>
    <definedName name="mor" hidden="1">{"Bruto",#N/A,FALSE,"CONV3T.XLS";"Neto",#N/A,FALSE,"CONV3T.XLS";"UnoB",#N/A,FALSE,"CONV3T.XLS";"Bruto",#N/A,FALSE,"CONV4T.XLS";"Neto",#N/A,FALSE,"CONV4T.XLS";"UnoB",#N/A,FALSE,"CONV4T.XLS"}</definedName>
    <definedName name="N_01_SEN">'[5]DGBSEN 03'!#REF!</definedName>
    <definedName name="N_02_CFE">'[5]DGBSEN 03'!#REF!</definedName>
    <definedName name="N_03_CLYF">'[5]DGBSEN 03'!#REF!</definedName>
    <definedName name="N_04_ADC">'[5]DGBSEN 03'!#REF!</definedName>
    <definedName name="N_05_VAPMAY">'[5]DGBSEN 03'!#REF!</definedName>
    <definedName name="N_06_VAPMEN">'[5]DGBSEN 03'!#REF!</definedName>
    <definedName name="N_07_TGASa">'[5]DGBSEN 03'!#REF!</definedName>
    <definedName name="N_08_TGASb">'[5]DGBSEN 03'!#REF!</definedName>
    <definedName name="N_09_CCOMB">'[5]DGBSEN 03'!#REF!</definedName>
    <definedName name="N_10_CINT">'[5]DGBSEN 03'!#REF!</definedName>
    <definedName name="N_11_PAISLADAS">'[5]DGBSEN 03'!#REF!</definedName>
    <definedName name="N_12_HIDROMAY">'[5]DGBSEN 03'!#REF!</definedName>
    <definedName name="N_13_HIDROMENa">'[5]DGBSEN 03'!#REF!</definedName>
    <definedName name="N_14_HIDROMENb">'[5]DGBSEN 03'!#REF!</definedName>
    <definedName name="N_15_HIDROMENc">'[5]DGBSEN 03'!#REF!</definedName>
    <definedName name="N_16_CARBONUCLEAR">'[5]DGBSEN 03'!#REF!</definedName>
    <definedName name="N_18_GEOEOLO">'[5]DGBSEN 03'!#REF!</definedName>
    <definedName name="nada">[12]PEM!$C$1</definedName>
    <definedName name="nombre">'[13]datos base'!$I$2</definedName>
    <definedName name="Nombre_OP">[6]PEM!$A$1</definedName>
    <definedName name="Num_circuitos">[6]PEM!$J$1</definedName>
    <definedName name="paj" localSheetId="4" hidden="1">{"Bruto",#N/A,FALSE,"CONV3T.XLS";"Neto",#N/A,FALSE,"CONV3T.XLS";"UnoB",#N/A,FALSE,"CONV3T.XLS";"Bruto",#N/A,FALSE,"CONV4T.XLS";"Neto",#N/A,FALSE,"CONV4T.XLS";"UnoB",#N/A,FALSE,"CONV4T.XLS"}</definedName>
    <definedName name="paj" hidden="1">{"Bruto",#N/A,FALSE,"CONV3T.XLS";"Neto",#N/A,FALSE,"CONV3T.XLS";"UnoB",#N/A,FALSE,"CONV3T.XLS";"Bruto",#N/A,FALSE,"CONV4T.XLS";"Neto",#N/A,FALSE,"CONV4T.XLS";"UnoB",#N/A,FALSE,"CONV4T.XLS"}</definedName>
    <definedName name="pass">#REF!</definedName>
    <definedName name="PATTY" hidden="1">#REF!</definedName>
    <definedName name="pesos">#REF!</definedName>
    <definedName name="PESOS2013">#REF!</definedName>
    <definedName name="pesssos">#REF!</definedName>
    <definedName name="piso">#REF!</definedName>
    <definedName name="PRODUCTOS" hidden="1">#REF!</definedName>
    <definedName name="rango">'[14]REPOMO 2007 4502 NOROESTE PCGA'!$B$1:$O$56,'[14]REPOMO 2007 4502 NOROESTE PCGA'!#REF!</definedName>
    <definedName name="RCA_ADC">'[5]DGBSEN 03'!#REF!</definedName>
    <definedName name="RCA_CFE">'[5]DGBSEN 03'!#REF!</definedName>
    <definedName name="RCA_LFC">'[5]DGBSEN 03'!#REF!</definedName>
    <definedName name="RCA_SEN">'[5]DGBSEN 03'!#REF!</definedName>
    <definedName name="Realizada_2015_Total">#REF!</definedName>
    <definedName name="Realizada_Condicionada_2015">#REF!</definedName>
    <definedName name="Realizada_Directa_2015">#REF!</definedName>
    <definedName name="Realizada_Total_2015">#REF!</definedName>
    <definedName name="Region_PEM">[7]Oculta!$B$5</definedName>
    <definedName name="relac" localSheetId="4" hidden="1">{"Bruto",#N/A,FALSE,"CONV3T.XLS";"Neto",#N/A,FALSE,"CONV3T.XLS";"UnoB",#N/A,FALSE,"CONV3T.XLS";"Bruto",#N/A,FALSE,"CONV4T.XLS";"Neto",#N/A,FALSE,"CONV4T.XLS";"UnoB",#N/A,FALSE,"CONV4T.XLS"}</definedName>
    <definedName name="relac" hidden="1">{"Bruto",#N/A,FALSE,"CONV3T.XLS";"Neto",#N/A,FALSE,"CONV3T.XLS";"UnoB",#N/A,FALSE,"CONV3T.XLS";"Bruto",#N/A,FALSE,"CONV4T.XLS";"Neto",#N/A,FALSE,"CONV4T.XLS";"UnoB",#N/A,FALSE,"CONV4T.XLS"}</definedName>
    <definedName name="Relacion_transf">[6]PEM!$I$1</definedName>
    <definedName name="RGB_ADC">'[5]DGBSEN 03'!#REF!</definedName>
    <definedName name="RGB_CFE">'[5]DGBSEN 03'!#REF!</definedName>
    <definedName name="RGB_LFC">'[5]DGBSEN 03'!#REF!</definedName>
    <definedName name="RGB_SEN">'[5]DGBSEN 03'!#REF!</definedName>
    <definedName name="RGN_ADC">'[5]DGBSEN 03'!#REF!</definedName>
    <definedName name="RGN_CFE">'[5]DGBSEN 03'!#REF!</definedName>
    <definedName name="RGN_LFC">'[5]DGBSEN 03'!#REF!</definedName>
    <definedName name="RGN_SEN">'[5]DGBSEN 03'!#REF!</definedName>
    <definedName name="S">#REF!</definedName>
    <definedName name="salida" localSheetId="4" xml:space="preserve"> salida6</definedName>
    <definedName name="salida" xml:space="preserve"> salida6</definedName>
    <definedName name="sdesdewaad">#REF!</definedName>
    <definedName name="ssss">#REF!</definedName>
    <definedName name="TABLA">#REF!</definedName>
    <definedName name="tasa.real">'[8]Datos Base'!$E$12</definedName>
    <definedName name="Tension_Obra">[6]PEM!$E$1</definedName>
    <definedName name="Tipo_const_obra">[6]PEM!$G$1</definedName>
    <definedName name="Tipo_obra">[6]PEM!$M$1</definedName>
    <definedName name="TIR">'[6]EVA 00'!$M$11</definedName>
    <definedName name="_xlnm.Print_Titles" localSheetId="0">'Avance Fin- Fis'!$4:$12</definedName>
    <definedName name="_xlnm.Print_Titles" localSheetId="3">'Comp Inv Dir Oper'!$4:$11</definedName>
    <definedName name="_xlnm.Print_Titles" localSheetId="4">'Comp Inv Fin Dir Cond Costo Tot'!$4:$11</definedName>
    <definedName name="_xlnm.Print_Titles" localSheetId="2">'Flujo Neto Inv Cond Oper'!$4:$14</definedName>
    <definedName name="_xlnm.Print_Titles" localSheetId="1">'Flujo Neto Inv Dir Oper'!$4:$15</definedName>
    <definedName name="_xlnm.Print_Titles" localSheetId="6">'VPN Inv Fin Cond'!$4:$11</definedName>
    <definedName name="_xlnm.Print_Titles" localSheetId="5">'VPN Inv Fin Dir'!$4:$11</definedName>
    <definedName name="Total_PEM">[6]PEM!$D$11</definedName>
    <definedName name="Total_presup">[6]PEM!$C$11</definedName>
    <definedName name="tul" localSheetId="4" hidden="1">{"Bruto",#N/A,FALSE,"CONV3T.XLS";"Neto",#N/A,FALSE,"CONV3T.XLS";"UnoB",#N/A,FALSE,"CONV3T.XLS";"Bruto",#N/A,FALSE,"CONV4T.XLS";"Neto",#N/A,FALSE,"CONV4T.XLS";"UnoB",#N/A,FALSE,"CONV4T.XLS"}</definedName>
    <definedName name="tul" hidden="1">{"Bruto",#N/A,FALSE,"CONV3T.XLS";"Neto",#N/A,FALSE,"CONV3T.XLS";"UnoB",#N/A,FALSE,"CONV3T.XLS";"Bruto",#N/A,FALSE,"CONV4T.XLS";"Neto",#N/A,FALSE,"CONV4T.XLS";"UnoB",#N/A,FALSE,"CONV4T.XLS"}</definedName>
    <definedName name="VPN">'[6]EVA 00'!$K$11</definedName>
    <definedName name="VVVV">#REF!</definedName>
    <definedName name="vvvvvvvv">#REF!</definedName>
    <definedName name="wrn.econv2s." localSheetId="4" hidden="1">{"Bruto",#N/A,FALSE,"CONV3T.XLS";"Neto",#N/A,FALSE,"CONV3T.XLS";"UnoB",#N/A,FALSE,"CONV3T.XLS";"Bruto",#N/A,FALSE,"CONV4T.XLS";"Neto",#N/A,FALSE,"CONV4T.XLS";"UnoB",#N/A,FALSE,"CONV4T.XLS"}</definedName>
    <definedName name="wrn.econv2s." hidden="1">{"Bruto",#N/A,FALSE,"CONV3T.XLS";"Neto",#N/A,FALSE,"CONV3T.XLS";"UnoB",#N/A,FALSE,"CONV3T.XLS";"Bruto",#N/A,FALSE,"CONV4T.XLS";"Neto",#N/A,FALSE,"CONV4T.XLS";"UnoB",#N/A,FALSE,"CONV4T.XLS"}</definedName>
    <definedName name="wrn.gst1tajuorg." localSheetId="4" hidden="1">{#N/A,#N/A,FALSE,"TOT";#N/A,#N/A,FALSE,"PEP";#N/A,#N/A,FALSE,"REF";#N/A,#N/A,FALSE,"GAS";#N/A,#N/A,FALSE,"PET";#N/A,#N/A,FALSE,"COR"}</definedName>
    <definedName name="wrn.gst1tajuorg." hidden="1">{#N/A,#N/A,FALSE,"TOT";#N/A,#N/A,FALSE,"PEP";#N/A,#N/A,FALSE,"REF";#N/A,#N/A,FALSE,"GAS";#N/A,#N/A,FALSE,"PET";#N/A,#N/A,FALSE,"COR"}</definedName>
    <definedName name="www">#REF!</definedName>
    <definedName name="wwwww">#REF!</definedName>
    <definedName name="Yuri">#REF!</definedName>
    <definedName name="zzzzz">#REF!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1" i="7" l="1"/>
  <c r="G59" i="7"/>
  <c r="E59" i="7"/>
  <c r="D59" i="7"/>
  <c r="G56" i="7"/>
  <c r="E56" i="7"/>
  <c r="D56" i="7"/>
  <c r="G53" i="7"/>
  <c r="E53" i="7"/>
  <c r="D53" i="7"/>
  <c r="G50" i="7"/>
  <c r="E50" i="7"/>
  <c r="D50" i="7"/>
  <c r="G48" i="7"/>
  <c r="E48" i="7"/>
  <c r="D48" i="7"/>
  <c r="G46" i="7"/>
  <c r="E46" i="7"/>
  <c r="D46" i="7"/>
  <c r="G43" i="7"/>
  <c r="E43" i="7"/>
  <c r="D43" i="7"/>
  <c r="G41" i="7"/>
  <c r="E41" i="7"/>
  <c r="D41" i="7"/>
  <c r="G38" i="7"/>
  <c r="E38" i="7"/>
  <c r="D38" i="7"/>
  <c r="G35" i="7"/>
  <c r="E35" i="7"/>
  <c r="D35" i="7"/>
  <c r="G29" i="7"/>
  <c r="E29" i="7"/>
  <c r="D29" i="7"/>
  <c r="G16" i="7"/>
  <c r="E16" i="7"/>
  <c r="D16" i="7"/>
  <c r="G14" i="7"/>
  <c r="E14" i="7"/>
  <c r="D14" i="7"/>
  <c r="G317" i="6"/>
  <c r="E317" i="6"/>
  <c r="D317" i="6"/>
  <c r="G312" i="6"/>
  <c r="E312" i="6"/>
  <c r="D312" i="6"/>
  <c r="G310" i="6"/>
  <c r="E310" i="6"/>
  <c r="D310" i="6"/>
  <c r="G300" i="6"/>
  <c r="E300" i="6"/>
  <c r="D300" i="6"/>
  <c r="G287" i="6"/>
  <c r="E287" i="6"/>
  <c r="D287" i="6"/>
  <c r="G277" i="6"/>
  <c r="E277" i="6"/>
  <c r="D277" i="6"/>
  <c r="G263" i="6"/>
  <c r="E263" i="6"/>
  <c r="D263" i="6"/>
  <c r="G248" i="6"/>
  <c r="E248" i="6"/>
  <c r="D248" i="6"/>
  <c r="G238" i="6"/>
  <c r="E238" i="6"/>
  <c r="D238" i="6"/>
  <c r="G234" i="6"/>
  <c r="E234" i="6"/>
  <c r="D234" i="6"/>
  <c r="G224" i="6"/>
  <c r="E224" i="6"/>
  <c r="D224" i="6"/>
  <c r="G213" i="6"/>
  <c r="E213" i="6"/>
  <c r="D213" i="6"/>
  <c r="G191" i="6"/>
  <c r="E191" i="6"/>
  <c r="D191" i="6"/>
  <c r="G166" i="6"/>
  <c r="E166" i="6"/>
  <c r="D166" i="6"/>
  <c r="G144" i="6"/>
  <c r="E144" i="6"/>
  <c r="D144" i="6"/>
  <c r="G134" i="6"/>
  <c r="E134" i="6"/>
  <c r="D134" i="6"/>
  <c r="G116" i="6"/>
  <c r="E116" i="6"/>
  <c r="D116" i="6"/>
  <c r="G77" i="6"/>
  <c r="E77" i="6"/>
  <c r="D77" i="6"/>
  <c r="G64" i="6"/>
  <c r="E64" i="6"/>
  <c r="D64" i="6"/>
  <c r="G53" i="6"/>
  <c r="E53" i="6"/>
  <c r="D53" i="6"/>
  <c r="G39" i="6"/>
  <c r="E39" i="6"/>
  <c r="D39" i="6"/>
  <c r="G30" i="6"/>
  <c r="E30" i="6"/>
  <c r="D30" i="6"/>
  <c r="G14" i="6"/>
  <c r="G13" i="6" s="1"/>
  <c r="E14" i="6"/>
  <c r="E13" i="6" s="1"/>
  <c r="D14" i="6"/>
  <c r="D13" i="6" s="1"/>
  <c r="E13" i="7" l="1"/>
  <c r="G13" i="7"/>
  <c r="D13" i="7"/>
  <c r="H311" i="5" l="1"/>
  <c r="I311" i="5" s="1"/>
  <c r="F311" i="5"/>
  <c r="H310" i="5"/>
  <c r="I310" i="5" s="1"/>
  <c r="F310" i="5"/>
  <c r="H309" i="5"/>
  <c r="I309" i="5" s="1"/>
  <c r="F309" i="5"/>
  <c r="H308" i="5"/>
  <c r="I308" i="5" s="1"/>
  <c r="F308" i="5"/>
  <c r="H307" i="5"/>
  <c r="I307" i="5" s="1"/>
  <c r="F307" i="5"/>
  <c r="H306" i="5"/>
  <c r="I306" i="5" s="1"/>
  <c r="F306" i="5"/>
  <c r="H305" i="5"/>
  <c r="I305" i="5" s="1"/>
  <c r="F305" i="5"/>
  <c r="H304" i="5"/>
  <c r="I304" i="5" s="1"/>
  <c r="F304" i="5"/>
  <c r="H303" i="5"/>
  <c r="I303" i="5" s="1"/>
  <c r="F303" i="5"/>
  <c r="H302" i="5"/>
  <c r="I302" i="5" s="1"/>
  <c r="F302" i="5"/>
  <c r="H301" i="5"/>
  <c r="I301" i="5" s="1"/>
  <c r="F301" i="5"/>
  <c r="H300" i="5"/>
  <c r="I300" i="5" s="1"/>
  <c r="F300" i="5"/>
  <c r="H299" i="5"/>
  <c r="I299" i="5" s="1"/>
  <c r="F299" i="5"/>
  <c r="H298" i="5"/>
  <c r="I298" i="5" s="1"/>
  <c r="F298" i="5"/>
  <c r="H297" i="5"/>
  <c r="I297" i="5" s="1"/>
  <c r="F297" i="5"/>
  <c r="H296" i="5"/>
  <c r="I296" i="5" s="1"/>
  <c r="F296" i="5"/>
  <c r="H295" i="5"/>
  <c r="I295" i="5" s="1"/>
  <c r="F295" i="5"/>
  <c r="H294" i="5"/>
  <c r="I294" i="5" s="1"/>
  <c r="F294" i="5"/>
  <c r="H293" i="5"/>
  <c r="I293" i="5" s="1"/>
  <c r="F293" i="5"/>
  <c r="H292" i="5"/>
  <c r="I292" i="5" s="1"/>
  <c r="F292" i="5"/>
  <c r="H291" i="5"/>
  <c r="I291" i="5" s="1"/>
  <c r="F291" i="5"/>
  <c r="H290" i="5"/>
  <c r="I290" i="5" s="1"/>
  <c r="F290" i="5"/>
  <c r="H289" i="5"/>
  <c r="I289" i="5" s="1"/>
  <c r="F289" i="5"/>
  <c r="H288" i="5"/>
  <c r="I288" i="5" s="1"/>
  <c r="F288" i="5"/>
  <c r="H287" i="5"/>
  <c r="I287" i="5" s="1"/>
  <c r="F287" i="5"/>
  <c r="H286" i="5"/>
  <c r="I286" i="5" s="1"/>
  <c r="F286" i="5"/>
  <c r="H285" i="5"/>
  <c r="I285" i="5" s="1"/>
  <c r="F285" i="5"/>
  <c r="H284" i="5"/>
  <c r="I284" i="5" s="1"/>
  <c r="F284" i="5"/>
  <c r="H283" i="5"/>
  <c r="I283" i="5" s="1"/>
  <c r="F283" i="5"/>
  <c r="H282" i="5"/>
  <c r="I282" i="5" s="1"/>
  <c r="F282" i="5"/>
  <c r="H281" i="5"/>
  <c r="I281" i="5" s="1"/>
  <c r="F281" i="5"/>
  <c r="H280" i="5"/>
  <c r="I280" i="5" s="1"/>
  <c r="F280" i="5"/>
  <c r="H279" i="5"/>
  <c r="I279" i="5" s="1"/>
  <c r="F279" i="5"/>
  <c r="H278" i="5"/>
  <c r="I278" i="5" s="1"/>
  <c r="F278" i="5"/>
  <c r="L277" i="5"/>
  <c r="K277" i="5"/>
  <c r="G277" i="5"/>
  <c r="E277" i="5"/>
  <c r="F277" i="5" s="1"/>
  <c r="D277" i="5"/>
  <c r="H276" i="5"/>
  <c r="I276" i="5" s="1"/>
  <c r="F276" i="5"/>
  <c r="H275" i="5"/>
  <c r="I275" i="5" s="1"/>
  <c r="F275" i="5"/>
  <c r="H274" i="5"/>
  <c r="I274" i="5" s="1"/>
  <c r="F274" i="5"/>
  <c r="I273" i="5"/>
  <c r="H273" i="5"/>
  <c r="F273" i="5"/>
  <c r="H272" i="5"/>
  <c r="I272" i="5" s="1"/>
  <c r="F272" i="5"/>
  <c r="H271" i="5"/>
  <c r="I271" i="5" s="1"/>
  <c r="F271" i="5"/>
  <c r="H270" i="5"/>
  <c r="I270" i="5" s="1"/>
  <c r="F270" i="5"/>
  <c r="H269" i="5"/>
  <c r="I269" i="5" s="1"/>
  <c r="F269" i="5"/>
  <c r="H268" i="5"/>
  <c r="I268" i="5" s="1"/>
  <c r="F268" i="5"/>
  <c r="H267" i="5"/>
  <c r="I267" i="5" s="1"/>
  <c r="F267" i="5"/>
  <c r="H266" i="5"/>
  <c r="I266" i="5" s="1"/>
  <c r="F266" i="5"/>
  <c r="I265" i="5"/>
  <c r="H265" i="5"/>
  <c r="F265" i="5"/>
  <c r="H264" i="5"/>
  <c r="I264" i="5" s="1"/>
  <c r="F264" i="5"/>
  <c r="H263" i="5"/>
  <c r="I263" i="5" s="1"/>
  <c r="F263" i="5"/>
  <c r="H262" i="5"/>
  <c r="I262" i="5" s="1"/>
  <c r="F262" i="5"/>
  <c r="H261" i="5"/>
  <c r="I261" i="5" s="1"/>
  <c r="F261" i="5"/>
  <c r="H260" i="5"/>
  <c r="I260" i="5" s="1"/>
  <c r="F260" i="5"/>
  <c r="H259" i="5"/>
  <c r="I259" i="5" s="1"/>
  <c r="F259" i="5"/>
  <c r="H258" i="5"/>
  <c r="I258" i="5" s="1"/>
  <c r="F258" i="5"/>
  <c r="I257" i="5"/>
  <c r="H257" i="5"/>
  <c r="F257" i="5"/>
  <c r="H256" i="5"/>
  <c r="I256" i="5" s="1"/>
  <c r="F256" i="5"/>
  <c r="H255" i="5"/>
  <c r="I255" i="5" s="1"/>
  <c r="F255" i="5"/>
  <c r="H254" i="5"/>
  <c r="I254" i="5" s="1"/>
  <c r="F254" i="5"/>
  <c r="H253" i="5"/>
  <c r="I253" i="5" s="1"/>
  <c r="F253" i="5"/>
  <c r="H252" i="5"/>
  <c r="I252" i="5" s="1"/>
  <c r="F252" i="5"/>
  <c r="H251" i="5"/>
  <c r="I251" i="5" s="1"/>
  <c r="F251" i="5"/>
  <c r="H250" i="5"/>
  <c r="I250" i="5" s="1"/>
  <c r="F250" i="5"/>
  <c r="I249" i="5"/>
  <c r="H249" i="5"/>
  <c r="F249" i="5"/>
  <c r="H248" i="5"/>
  <c r="I248" i="5" s="1"/>
  <c r="F248" i="5"/>
  <c r="H247" i="5"/>
  <c r="I247" i="5" s="1"/>
  <c r="F247" i="5"/>
  <c r="H246" i="5"/>
  <c r="I246" i="5" s="1"/>
  <c r="F246" i="5"/>
  <c r="H245" i="5"/>
  <c r="I245" i="5" s="1"/>
  <c r="F245" i="5"/>
  <c r="H244" i="5"/>
  <c r="I244" i="5" s="1"/>
  <c r="F244" i="5"/>
  <c r="H243" i="5"/>
  <c r="I243" i="5" s="1"/>
  <c r="F243" i="5"/>
  <c r="H242" i="5"/>
  <c r="I242" i="5" s="1"/>
  <c r="F242" i="5"/>
  <c r="I241" i="5"/>
  <c r="H241" i="5"/>
  <c r="F241" i="5"/>
  <c r="H240" i="5"/>
  <c r="I240" i="5" s="1"/>
  <c r="F240" i="5"/>
  <c r="H239" i="5"/>
  <c r="I239" i="5" s="1"/>
  <c r="F239" i="5"/>
  <c r="H238" i="5"/>
  <c r="I238" i="5" s="1"/>
  <c r="F238" i="5"/>
  <c r="H237" i="5"/>
  <c r="I237" i="5" s="1"/>
  <c r="F237" i="5"/>
  <c r="H236" i="5"/>
  <c r="I236" i="5" s="1"/>
  <c r="F236" i="5"/>
  <c r="H235" i="5"/>
  <c r="I235" i="5" s="1"/>
  <c r="F235" i="5"/>
  <c r="H234" i="5"/>
  <c r="I234" i="5" s="1"/>
  <c r="F234" i="5"/>
  <c r="I233" i="5"/>
  <c r="H233" i="5"/>
  <c r="F233" i="5"/>
  <c r="H232" i="5"/>
  <c r="I232" i="5" s="1"/>
  <c r="F232" i="5"/>
  <c r="H231" i="5"/>
  <c r="I231" i="5" s="1"/>
  <c r="F231" i="5"/>
  <c r="H230" i="5"/>
  <c r="I230" i="5" s="1"/>
  <c r="F230" i="5"/>
  <c r="H229" i="5"/>
  <c r="I229" i="5" s="1"/>
  <c r="F229" i="5"/>
  <c r="H228" i="5"/>
  <c r="I228" i="5" s="1"/>
  <c r="F228" i="5"/>
  <c r="H227" i="5"/>
  <c r="I227" i="5" s="1"/>
  <c r="F227" i="5"/>
  <c r="H226" i="5"/>
  <c r="I226" i="5" s="1"/>
  <c r="F226" i="5"/>
  <c r="I225" i="5"/>
  <c r="H225" i="5"/>
  <c r="F225" i="5"/>
  <c r="H224" i="5"/>
  <c r="I224" i="5" s="1"/>
  <c r="F224" i="5"/>
  <c r="H223" i="5"/>
  <c r="I223" i="5" s="1"/>
  <c r="F223" i="5"/>
  <c r="H222" i="5"/>
  <c r="I222" i="5" s="1"/>
  <c r="F222" i="5"/>
  <c r="H221" i="5"/>
  <c r="I221" i="5" s="1"/>
  <c r="F221" i="5"/>
  <c r="H220" i="5"/>
  <c r="I220" i="5" s="1"/>
  <c r="F220" i="5"/>
  <c r="H219" i="5"/>
  <c r="I219" i="5" s="1"/>
  <c r="F219" i="5"/>
  <c r="H218" i="5"/>
  <c r="I218" i="5" s="1"/>
  <c r="F218" i="5"/>
  <c r="I217" i="5"/>
  <c r="H217" i="5"/>
  <c r="F217" i="5"/>
  <c r="H216" i="5"/>
  <c r="I216" i="5" s="1"/>
  <c r="F216" i="5"/>
  <c r="H215" i="5"/>
  <c r="I215" i="5" s="1"/>
  <c r="F215" i="5"/>
  <c r="H214" i="5"/>
  <c r="I214" i="5" s="1"/>
  <c r="F214" i="5"/>
  <c r="H213" i="5"/>
  <c r="I213" i="5" s="1"/>
  <c r="F213" i="5"/>
  <c r="H212" i="5"/>
  <c r="I212" i="5" s="1"/>
  <c r="F212" i="5"/>
  <c r="H211" i="5"/>
  <c r="I211" i="5" s="1"/>
  <c r="F211" i="5"/>
  <c r="H210" i="5"/>
  <c r="I210" i="5" s="1"/>
  <c r="F210" i="5"/>
  <c r="I209" i="5"/>
  <c r="H209" i="5"/>
  <c r="F209" i="5"/>
  <c r="H208" i="5"/>
  <c r="I208" i="5" s="1"/>
  <c r="F208" i="5"/>
  <c r="H207" i="5"/>
  <c r="I207" i="5" s="1"/>
  <c r="F207" i="5"/>
  <c r="H206" i="5"/>
  <c r="I206" i="5" s="1"/>
  <c r="F206" i="5"/>
  <c r="H205" i="5"/>
  <c r="I205" i="5" s="1"/>
  <c r="F205" i="5"/>
  <c r="H204" i="5"/>
  <c r="I204" i="5" s="1"/>
  <c r="F204" i="5"/>
  <c r="H203" i="5"/>
  <c r="I203" i="5" s="1"/>
  <c r="F203" i="5"/>
  <c r="H202" i="5"/>
  <c r="I202" i="5" s="1"/>
  <c r="F202" i="5"/>
  <c r="I201" i="5"/>
  <c r="H201" i="5"/>
  <c r="F201" i="5"/>
  <c r="H200" i="5"/>
  <c r="I200" i="5" s="1"/>
  <c r="F200" i="5"/>
  <c r="H199" i="5"/>
  <c r="I199" i="5" s="1"/>
  <c r="F199" i="5"/>
  <c r="H198" i="5"/>
  <c r="I198" i="5" s="1"/>
  <c r="F198" i="5"/>
  <c r="H197" i="5"/>
  <c r="I197" i="5" s="1"/>
  <c r="F197" i="5"/>
  <c r="H196" i="5"/>
  <c r="I196" i="5" s="1"/>
  <c r="F196" i="5"/>
  <c r="H195" i="5"/>
  <c r="I195" i="5" s="1"/>
  <c r="F195" i="5"/>
  <c r="H194" i="5"/>
  <c r="I194" i="5" s="1"/>
  <c r="F194" i="5"/>
  <c r="I193" i="5"/>
  <c r="H193" i="5"/>
  <c r="F193" i="5"/>
  <c r="H192" i="5"/>
  <c r="I192" i="5" s="1"/>
  <c r="F192" i="5"/>
  <c r="H191" i="5"/>
  <c r="I191" i="5" s="1"/>
  <c r="F191" i="5"/>
  <c r="H190" i="5"/>
  <c r="I190" i="5" s="1"/>
  <c r="F190" i="5"/>
  <c r="H189" i="5"/>
  <c r="I189" i="5" s="1"/>
  <c r="F189" i="5"/>
  <c r="H188" i="5"/>
  <c r="I188" i="5" s="1"/>
  <c r="F188" i="5"/>
  <c r="H187" i="5"/>
  <c r="I187" i="5" s="1"/>
  <c r="F187" i="5"/>
  <c r="H186" i="5"/>
  <c r="I186" i="5" s="1"/>
  <c r="F186" i="5"/>
  <c r="I185" i="5"/>
  <c r="H185" i="5"/>
  <c r="F185" i="5"/>
  <c r="H184" i="5"/>
  <c r="I184" i="5" s="1"/>
  <c r="F184" i="5"/>
  <c r="H183" i="5"/>
  <c r="I183" i="5" s="1"/>
  <c r="F183" i="5"/>
  <c r="H182" i="5"/>
  <c r="I182" i="5" s="1"/>
  <c r="F182" i="5"/>
  <c r="H181" i="5"/>
  <c r="I181" i="5" s="1"/>
  <c r="F181" i="5"/>
  <c r="H180" i="5"/>
  <c r="I180" i="5" s="1"/>
  <c r="F180" i="5"/>
  <c r="H179" i="5"/>
  <c r="I179" i="5" s="1"/>
  <c r="F179" i="5"/>
  <c r="H178" i="5"/>
  <c r="I178" i="5" s="1"/>
  <c r="F178" i="5"/>
  <c r="I177" i="5"/>
  <c r="H177" i="5"/>
  <c r="F177" i="5"/>
  <c r="H176" i="5"/>
  <c r="I176" i="5" s="1"/>
  <c r="F176" i="5"/>
  <c r="H175" i="5"/>
  <c r="I175" i="5" s="1"/>
  <c r="F175" i="5"/>
  <c r="H174" i="5"/>
  <c r="I174" i="5" s="1"/>
  <c r="F174" i="5"/>
  <c r="H173" i="5"/>
  <c r="I173" i="5" s="1"/>
  <c r="F173" i="5"/>
  <c r="H172" i="5"/>
  <c r="I172" i="5" s="1"/>
  <c r="F172" i="5"/>
  <c r="H171" i="5"/>
  <c r="I171" i="5" s="1"/>
  <c r="F171" i="5"/>
  <c r="H170" i="5"/>
  <c r="I170" i="5" s="1"/>
  <c r="F170" i="5"/>
  <c r="I169" i="5"/>
  <c r="H169" i="5"/>
  <c r="F169" i="5"/>
  <c r="H168" i="5"/>
  <c r="I168" i="5" s="1"/>
  <c r="F168" i="5"/>
  <c r="H167" i="5"/>
  <c r="I167" i="5" s="1"/>
  <c r="F167" i="5"/>
  <c r="H166" i="5"/>
  <c r="I166" i="5" s="1"/>
  <c r="F166" i="5"/>
  <c r="H165" i="5"/>
  <c r="I165" i="5" s="1"/>
  <c r="F165" i="5"/>
  <c r="H164" i="5"/>
  <c r="I164" i="5" s="1"/>
  <c r="F164" i="5"/>
  <c r="H163" i="5"/>
  <c r="I163" i="5" s="1"/>
  <c r="F163" i="5"/>
  <c r="H162" i="5"/>
  <c r="I162" i="5" s="1"/>
  <c r="F162" i="5"/>
  <c r="I161" i="5"/>
  <c r="H161" i="5"/>
  <c r="F161" i="5"/>
  <c r="H160" i="5"/>
  <c r="I160" i="5" s="1"/>
  <c r="F160" i="5"/>
  <c r="H159" i="5"/>
  <c r="I159" i="5" s="1"/>
  <c r="F159" i="5"/>
  <c r="H158" i="5"/>
  <c r="I158" i="5" s="1"/>
  <c r="F158" i="5"/>
  <c r="H157" i="5"/>
  <c r="I157" i="5" s="1"/>
  <c r="F157" i="5"/>
  <c r="H156" i="5"/>
  <c r="I156" i="5" s="1"/>
  <c r="F156" i="5"/>
  <c r="H155" i="5"/>
  <c r="I155" i="5" s="1"/>
  <c r="F155" i="5"/>
  <c r="H154" i="5"/>
  <c r="I154" i="5" s="1"/>
  <c r="F154" i="5"/>
  <c r="I153" i="5"/>
  <c r="H153" i="5"/>
  <c r="F153" i="5"/>
  <c r="H152" i="5"/>
  <c r="I152" i="5" s="1"/>
  <c r="F152" i="5"/>
  <c r="H151" i="5"/>
  <c r="I151" i="5" s="1"/>
  <c r="F151" i="5"/>
  <c r="H150" i="5"/>
  <c r="I150" i="5" s="1"/>
  <c r="F150" i="5"/>
  <c r="H149" i="5"/>
  <c r="I149" i="5" s="1"/>
  <c r="F149" i="5"/>
  <c r="H148" i="5"/>
  <c r="I148" i="5" s="1"/>
  <c r="F148" i="5"/>
  <c r="H147" i="5"/>
  <c r="I147" i="5" s="1"/>
  <c r="F147" i="5"/>
  <c r="H146" i="5"/>
  <c r="I146" i="5" s="1"/>
  <c r="F146" i="5"/>
  <c r="I145" i="5"/>
  <c r="H145" i="5"/>
  <c r="F145" i="5"/>
  <c r="H144" i="5"/>
  <c r="I144" i="5" s="1"/>
  <c r="F144" i="5"/>
  <c r="H143" i="5"/>
  <c r="I143" i="5" s="1"/>
  <c r="F143" i="5"/>
  <c r="H142" i="5"/>
  <c r="I142" i="5" s="1"/>
  <c r="F142" i="5"/>
  <c r="H141" i="5"/>
  <c r="I141" i="5" s="1"/>
  <c r="F141" i="5"/>
  <c r="H140" i="5"/>
  <c r="I140" i="5" s="1"/>
  <c r="F140" i="5"/>
  <c r="H139" i="5"/>
  <c r="I139" i="5" s="1"/>
  <c r="F139" i="5"/>
  <c r="H138" i="5"/>
  <c r="I138" i="5" s="1"/>
  <c r="F138" i="5"/>
  <c r="I137" i="5"/>
  <c r="H137" i="5"/>
  <c r="F137" i="5"/>
  <c r="H136" i="5"/>
  <c r="I136" i="5" s="1"/>
  <c r="F136" i="5"/>
  <c r="H135" i="5"/>
  <c r="I135" i="5" s="1"/>
  <c r="F135" i="5"/>
  <c r="H134" i="5"/>
  <c r="I134" i="5" s="1"/>
  <c r="F134" i="5"/>
  <c r="H133" i="5"/>
  <c r="I133" i="5" s="1"/>
  <c r="F133" i="5"/>
  <c r="H132" i="5"/>
  <c r="I132" i="5" s="1"/>
  <c r="F132" i="5"/>
  <c r="H131" i="5"/>
  <c r="I131" i="5" s="1"/>
  <c r="F131" i="5"/>
  <c r="H130" i="5"/>
  <c r="I130" i="5" s="1"/>
  <c r="F130" i="5"/>
  <c r="I129" i="5"/>
  <c r="H129" i="5"/>
  <c r="F129" i="5"/>
  <c r="H128" i="5"/>
  <c r="I128" i="5" s="1"/>
  <c r="F128" i="5"/>
  <c r="H127" i="5"/>
  <c r="I127" i="5" s="1"/>
  <c r="F127" i="5"/>
  <c r="H126" i="5"/>
  <c r="I126" i="5" s="1"/>
  <c r="F126" i="5"/>
  <c r="I125" i="5"/>
  <c r="H125" i="5"/>
  <c r="F125" i="5"/>
  <c r="H124" i="5"/>
  <c r="I124" i="5" s="1"/>
  <c r="F124" i="5"/>
  <c r="H123" i="5"/>
  <c r="I123" i="5" s="1"/>
  <c r="F123" i="5"/>
  <c r="H122" i="5"/>
  <c r="I122" i="5" s="1"/>
  <c r="F122" i="5"/>
  <c r="H121" i="5"/>
  <c r="I121" i="5" s="1"/>
  <c r="F121" i="5"/>
  <c r="I120" i="5"/>
  <c r="H120" i="5"/>
  <c r="F120" i="5"/>
  <c r="H119" i="5"/>
  <c r="I119" i="5" s="1"/>
  <c r="F119" i="5"/>
  <c r="H118" i="5"/>
  <c r="I118" i="5" s="1"/>
  <c r="F118" i="5"/>
  <c r="I117" i="5"/>
  <c r="H117" i="5"/>
  <c r="F117" i="5"/>
  <c r="H116" i="5"/>
  <c r="I116" i="5" s="1"/>
  <c r="F116" i="5"/>
  <c r="H115" i="5"/>
  <c r="I115" i="5" s="1"/>
  <c r="F115" i="5"/>
  <c r="H114" i="5"/>
  <c r="I114" i="5" s="1"/>
  <c r="F114" i="5"/>
  <c r="I113" i="5"/>
  <c r="H113" i="5"/>
  <c r="F113" i="5"/>
  <c r="I112" i="5"/>
  <c r="H112" i="5"/>
  <c r="F112" i="5"/>
  <c r="H111" i="5"/>
  <c r="I111" i="5" s="1"/>
  <c r="F111" i="5"/>
  <c r="H110" i="5"/>
  <c r="I110" i="5" s="1"/>
  <c r="F110" i="5"/>
  <c r="I109" i="5"/>
  <c r="H109" i="5"/>
  <c r="F109" i="5"/>
  <c r="H108" i="5"/>
  <c r="I108" i="5" s="1"/>
  <c r="F108" i="5"/>
  <c r="H107" i="5"/>
  <c r="I107" i="5" s="1"/>
  <c r="F107" i="5"/>
  <c r="H106" i="5"/>
  <c r="I106" i="5" s="1"/>
  <c r="F106" i="5"/>
  <c r="I105" i="5"/>
  <c r="H105" i="5"/>
  <c r="F105" i="5"/>
  <c r="H104" i="5"/>
  <c r="I104" i="5" s="1"/>
  <c r="F104" i="5"/>
  <c r="H103" i="5"/>
  <c r="I103" i="5" s="1"/>
  <c r="F103" i="5"/>
  <c r="H102" i="5"/>
  <c r="I102" i="5" s="1"/>
  <c r="F102" i="5"/>
  <c r="I101" i="5"/>
  <c r="H101" i="5"/>
  <c r="F101" i="5"/>
  <c r="H100" i="5"/>
  <c r="I100" i="5" s="1"/>
  <c r="F100" i="5"/>
  <c r="H99" i="5"/>
  <c r="I99" i="5" s="1"/>
  <c r="F99" i="5"/>
  <c r="H98" i="5"/>
  <c r="I98" i="5" s="1"/>
  <c r="F98" i="5"/>
  <c r="H97" i="5"/>
  <c r="I97" i="5" s="1"/>
  <c r="F97" i="5"/>
  <c r="I96" i="5"/>
  <c r="H96" i="5"/>
  <c r="F96" i="5"/>
  <c r="H95" i="5"/>
  <c r="I95" i="5" s="1"/>
  <c r="F95" i="5"/>
  <c r="H94" i="5"/>
  <c r="I94" i="5" s="1"/>
  <c r="F94" i="5"/>
  <c r="I93" i="5"/>
  <c r="H93" i="5"/>
  <c r="F93" i="5"/>
  <c r="H92" i="5"/>
  <c r="I92" i="5" s="1"/>
  <c r="F92" i="5"/>
  <c r="H91" i="5"/>
  <c r="I91" i="5" s="1"/>
  <c r="F91" i="5"/>
  <c r="H90" i="5"/>
  <c r="I90" i="5" s="1"/>
  <c r="F90" i="5"/>
  <c r="I89" i="5"/>
  <c r="H89" i="5"/>
  <c r="F89" i="5"/>
  <c r="I88" i="5"/>
  <c r="H88" i="5"/>
  <c r="F88" i="5"/>
  <c r="H87" i="5"/>
  <c r="I87" i="5" s="1"/>
  <c r="F87" i="5"/>
  <c r="H86" i="5"/>
  <c r="I86" i="5" s="1"/>
  <c r="F86" i="5"/>
  <c r="I85" i="5"/>
  <c r="H85" i="5"/>
  <c r="F85" i="5"/>
  <c r="H84" i="5"/>
  <c r="I84" i="5" s="1"/>
  <c r="F84" i="5"/>
  <c r="H83" i="5"/>
  <c r="I83" i="5" s="1"/>
  <c r="F83" i="5"/>
  <c r="H82" i="5"/>
  <c r="I82" i="5" s="1"/>
  <c r="F82" i="5"/>
  <c r="H81" i="5"/>
  <c r="I81" i="5" s="1"/>
  <c r="F81" i="5"/>
  <c r="H80" i="5"/>
  <c r="I80" i="5" s="1"/>
  <c r="F80" i="5"/>
  <c r="H79" i="5"/>
  <c r="I79" i="5" s="1"/>
  <c r="F79" i="5"/>
  <c r="H78" i="5"/>
  <c r="I78" i="5" s="1"/>
  <c r="F78" i="5"/>
  <c r="I77" i="5"/>
  <c r="H77" i="5"/>
  <c r="F77" i="5"/>
  <c r="H76" i="5"/>
  <c r="I76" i="5" s="1"/>
  <c r="F76" i="5"/>
  <c r="H75" i="5"/>
  <c r="I75" i="5" s="1"/>
  <c r="F75" i="5"/>
  <c r="H74" i="5"/>
  <c r="I74" i="5" s="1"/>
  <c r="F74" i="5"/>
  <c r="H73" i="5"/>
  <c r="I73" i="5" s="1"/>
  <c r="F73" i="5"/>
  <c r="I72" i="5"/>
  <c r="H72" i="5"/>
  <c r="F72" i="5"/>
  <c r="H71" i="5"/>
  <c r="I71" i="5" s="1"/>
  <c r="F71" i="5"/>
  <c r="H70" i="5"/>
  <c r="I70" i="5" s="1"/>
  <c r="F70" i="5"/>
  <c r="I69" i="5"/>
  <c r="H69" i="5"/>
  <c r="F69" i="5"/>
  <c r="H68" i="5"/>
  <c r="I68" i="5" s="1"/>
  <c r="F68" i="5"/>
  <c r="H67" i="5"/>
  <c r="I67" i="5" s="1"/>
  <c r="F67" i="5"/>
  <c r="H66" i="5"/>
  <c r="I66" i="5" s="1"/>
  <c r="F66" i="5"/>
  <c r="I65" i="5"/>
  <c r="H65" i="5"/>
  <c r="F65" i="5"/>
  <c r="I64" i="5"/>
  <c r="H64" i="5"/>
  <c r="F64" i="5"/>
  <c r="H63" i="5"/>
  <c r="I63" i="5" s="1"/>
  <c r="F63" i="5"/>
  <c r="H62" i="5"/>
  <c r="I62" i="5" s="1"/>
  <c r="F62" i="5"/>
  <c r="I61" i="5"/>
  <c r="H61" i="5"/>
  <c r="F61" i="5"/>
  <c r="H60" i="5"/>
  <c r="I60" i="5" s="1"/>
  <c r="F60" i="5"/>
  <c r="H59" i="5"/>
  <c r="I59" i="5" s="1"/>
  <c r="F59" i="5"/>
  <c r="H58" i="5"/>
  <c r="I58" i="5" s="1"/>
  <c r="F58" i="5"/>
  <c r="I57" i="5"/>
  <c r="H57" i="5"/>
  <c r="F57" i="5"/>
  <c r="H56" i="5"/>
  <c r="I56" i="5" s="1"/>
  <c r="F56" i="5"/>
  <c r="H55" i="5"/>
  <c r="I55" i="5" s="1"/>
  <c r="F55" i="5"/>
  <c r="H54" i="5"/>
  <c r="I54" i="5" s="1"/>
  <c r="F54" i="5"/>
  <c r="I53" i="5"/>
  <c r="H53" i="5"/>
  <c r="F53" i="5"/>
  <c r="H52" i="5"/>
  <c r="I52" i="5" s="1"/>
  <c r="F52" i="5"/>
  <c r="H51" i="5"/>
  <c r="I51" i="5" s="1"/>
  <c r="F51" i="5"/>
  <c r="H50" i="5"/>
  <c r="I50" i="5" s="1"/>
  <c r="F50" i="5"/>
  <c r="H49" i="5"/>
  <c r="I49" i="5" s="1"/>
  <c r="F49" i="5"/>
  <c r="I48" i="5"/>
  <c r="H48" i="5"/>
  <c r="F48" i="5"/>
  <c r="H47" i="5"/>
  <c r="I47" i="5" s="1"/>
  <c r="F47" i="5"/>
  <c r="H46" i="5"/>
  <c r="I46" i="5" s="1"/>
  <c r="F46" i="5"/>
  <c r="I45" i="5"/>
  <c r="H45" i="5"/>
  <c r="F45" i="5"/>
  <c r="H44" i="5"/>
  <c r="I44" i="5" s="1"/>
  <c r="F44" i="5"/>
  <c r="H43" i="5"/>
  <c r="I43" i="5" s="1"/>
  <c r="F43" i="5"/>
  <c r="H42" i="5"/>
  <c r="I42" i="5" s="1"/>
  <c r="F42" i="5"/>
  <c r="I41" i="5"/>
  <c r="H41" i="5"/>
  <c r="F41" i="5"/>
  <c r="I40" i="5"/>
  <c r="H40" i="5"/>
  <c r="F40" i="5"/>
  <c r="H39" i="5"/>
  <c r="I39" i="5" s="1"/>
  <c r="F39" i="5"/>
  <c r="H38" i="5"/>
  <c r="I38" i="5" s="1"/>
  <c r="F38" i="5"/>
  <c r="I37" i="5"/>
  <c r="H37" i="5"/>
  <c r="F37" i="5"/>
  <c r="H36" i="5"/>
  <c r="I36" i="5" s="1"/>
  <c r="F36" i="5"/>
  <c r="H35" i="5"/>
  <c r="I35" i="5" s="1"/>
  <c r="F35" i="5"/>
  <c r="H34" i="5"/>
  <c r="I34" i="5" s="1"/>
  <c r="F34" i="5"/>
  <c r="H33" i="5"/>
  <c r="I33" i="5" s="1"/>
  <c r="F33" i="5"/>
  <c r="H32" i="5"/>
  <c r="I32" i="5" s="1"/>
  <c r="F32" i="5"/>
  <c r="H31" i="5"/>
  <c r="I31" i="5" s="1"/>
  <c r="F31" i="5"/>
  <c r="H30" i="5"/>
  <c r="I30" i="5" s="1"/>
  <c r="F30" i="5"/>
  <c r="I29" i="5"/>
  <c r="H29" i="5"/>
  <c r="F29" i="5"/>
  <c r="H28" i="5"/>
  <c r="I28" i="5" s="1"/>
  <c r="F28" i="5"/>
  <c r="H27" i="5"/>
  <c r="I27" i="5" s="1"/>
  <c r="F27" i="5"/>
  <c r="H26" i="5"/>
  <c r="I26" i="5" s="1"/>
  <c r="F26" i="5"/>
  <c r="H25" i="5"/>
  <c r="I25" i="5" s="1"/>
  <c r="F25" i="5"/>
  <c r="I24" i="5"/>
  <c r="H24" i="5"/>
  <c r="F24" i="5"/>
  <c r="H23" i="5"/>
  <c r="I23" i="5" s="1"/>
  <c r="F23" i="5"/>
  <c r="H22" i="5"/>
  <c r="I22" i="5" s="1"/>
  <c r="F22" i="5"/>
  <c r="I21" i="5"/>
  <c r="H21" i="5"/>
  <c r="F21" i="5"/>
  <c r="H20" i="5"/>
  <c r="I20" i="5" s="1"/>
  <c r="F20" i="5"/>
  <c r="H19" i="5"/>
  <c r="I19" i="5" s="1"/>
  <c r="F19" i="5"/>
  <c r="H18" i="5"/>
  <c r="I18" i="5" s="1"/>
  <c r="F18" i="5"/>
  <c r="I17" i="5"/>
  <c r="H17" i="5"/>
  <c r="F17" i="5"/>
  <c r="I16" i="5"/>
  <c r="H16" i="5"/>
  <c r="F16" i="5"/>
  <c r="H15" i="5"/>
  <c r="I15" i="5" s="1"/>
  <c r="F15" i="5"/>
  <c r="L14" i="5"/>
  <c r="K14" i="5"/>
  <c r="K13" i="5" s="1"/>
  <c r="G14" i="5"/>
  <c r="E14" i="5"/>
  <c r="F14" i="5" s="1"/>
  <c r="D14" i="5"/>
  <c r="L13" i="5"/>
  <c r="D13" i="5"/>
  <c r="L273" i="4"/>
  <c r="J273" i="4"/>
  <c r="M273" i="4" s="1"/>
  <c r="F273" i="4"/>
  <c r="J272" i="4"/>
  <c r="F272" i="4"/>
  <c r="L272" i="4" s="1"/>
  <c r="J271" i="4"/>
  <c r="F271" i="4"/>
  <c r="L271" i="4" s="1"/>
  <c r="L270" i="4"/>
  <c r="J270" i="4"/>
  <c r="M270" i="4" s="1"/>
  <c r="F270" i="4"/>
  <c r="J269" i="4"/>
  <c r="F269" i="4"/>
  <c r="L269" i="4" s="1"/>
  <c r="J268" i="4"/>
  <c r="F268" i="4"/>
  <c r="L268" i="4" s="1"/>
  <c r="L267" i="4"/>
  <c r="J267" i="4"/>
  <c r="M267" i="4" s="1"/>
  <c r="F267" i="4"/>
  <c r="J266" i="4"/>
  <c r="M266" i="4" s="1"/>
  <c r="F266" i="4"/>
  <c r="L266" i="4" s="1"/>
  <c r="J265" i="4"/>
  <c r="F265" i="4"/>
  <c r="L265" i="4" s="1"/>
  <c r="L264" i="4"/>
  <c r="J264" i="4"/>
  <c r="M264" i="4" s="1"/>
  <c r="F264" i="4"/>
  <c r="J263" i="4"/>
  <c r="F263" i="4"/>
  <c r="L263" i="4" s="1"/>
  <c r="J262" i="4"/>
  <c r="M262" i="4" s="1"/>
  <c r="F262" i="4"/>
  <c r="L262" i="4" s="1"/>
  <c r="L261" i="4"/>
  <c r="J261" i="4"/>
  <c r="M261" i="4" s="1"/>
  <c r="F261" i="4"/>
  <c r="J260" i="4"/>
  <c r="F260" i="4"/>
  <c r="L260" i="4" s="1"/>
  <c r="J259" i="4"/>
  <c r="F259" i="4"/>
  <c r="L259" i="4" s="1"/>
  <c r="L258" i="4"/>
  <c r="J258" i="4"/>
  <c r="M258" i="4" s="1"/>
  <c r="F258" i="4"/>
  <c r="J257" i="4"/>
  <c r="M257" i="4" s="1"/>
  <c r="F257" i="4"/>
  <c r="L257" i="4" s="1"/>
  <c r="J256" i="4"/>
  <c r="F256" i="4"/>
  <c r="L256" i="4" s="1"/>
  <c r="L255" i="4"/>
  <c r="J255" i="4"/>
  <c r="M255" i="4" s="1"/>
  <c r="F255" i="4"/>
  <c r="J254" i="4"/>
  <c r="F254" i="4"/>
  <c r="L254" i="4" s="1"/>
  <c r="J253" i="4"/>
  <c r="M253" i="4" s="1"/>
  <c r="F253" i="4"/>
  <c r="L253" i="4" s="1"/>
  <c r="L252" i="4"/>
  <c r="J252" i="4"/>
  <c r="M252" i="4" s="1"/>
  <c r="F252" i="4"/>
  <c r="J251" i="4"/>
  <c r="F251" i="4"/>
  <c r="L251" i="4" s="1"/>
  <c r="J250" i="4"/>
  <c r="J249" i="4" s="1"/>
  <c r="F250" i="4"/>
  <c r="F249" i="4" s="1"/>
  <c r="K249" i="4"/>
  <c r="I249" i="4"/>
  <c r="H249" i="4"/>
  <c r="E249" i="4"/>
  <c r="D249" i="4"/>
  <c r="C249" i="4"/>
  <c r="L248" i="4"/>
  <c r="M248" i="4" s="1"/>
  <c r="J248" i="4"/>
  <c r="F248" i="4"/>
  <c r="J247" i="4"/>
  <c r="M247" i="4" s="1"/>
  <c r="F247" i="4"/>
  <c r="L247" i="4" s="1"/>
  <c r="L246" i="4"/>
  <c r="J246" i="4"/>
  <c r="M246" i="4" s="1"/>
  <c r="F246" i="4"/>
  <c r="L245" i="4"/>
  <c r="M245" i="4" s="1"/>
  <c r="J245" i="4"/>
  <c r="F245" i="4"/>
  <c r="J244" i="4"/>
  <c r="F244" i="4"/>
  <c r="L244" i="4" s="1"/>
  <c r="L243" i="4"/>
  <c r="J243" i="4"/>
  <c r="M243" i="4" s="1"/>
  <c r="F243" i="4"/>
  <c r="L242" i="4"/>
  <c r="M242" i="4" s="1"/>
  <c r="J242" i="4"/>
  <c r="F242" i="4"/>
  <c r="J241" i="4"/>
  <c r="F241" i="4"/>
  <c r="L241" i="4" s="1"/>
  <c r="L240" i="4"/>
  <c r="J240" i="4"/>
  <c r="M240" i="4" s="1"/>
  <c r="F240" i="4"/>
  <c r="L239" i="4"/>
  <c r="M239" i="4" s="1"/>
  <c r="J239" i="4"/>
  <c r="F239" i="4"/>
  <c r="J238" i="4"/>
  <c r="M238" i="4" s="1"/>
  <c r="F238" i="4"/>
  <c r="L238" i="4" s="1"/>
  <c r="L237" i="4"/>
  <c r="J237" i="4"/>
  <c r="M237" i="4" s="1"/>
  <c r="F237" i="4"/>
  <c r="L236" i="4"/>
  <c r="M236" i="4" s="1"/>
  <c r="J236" i="4"/>
  <c r="F236" i="4"/>
  <c r="J235" i="4"/>
  <c r="F235" i="4"/>
  <c r="L235" i="4" s="1"/>
  <c r="L234" i="4"/>
  <c r="J234" i="4"/>
  <c r="M234" i="4" s="1"/>
  <c r="F234" i="4"/>
  <c r="L233" i="4"/>
  <c r="M233" i="4" s="1"/>
  <c r="J233" i="4"/>
  <c r="F233" i="4"/>
  <c r="J232" i="4"/>
  <c r="F232" i="4"/>
  <c r="L232" i="4" s="1"/>
  <c r="L231" i="4"/>
  <c r="J231" i="4"/>
  <c r="M231" i="4" s="1"/>
  <c r="F231" i="4"/>
  <c r="L230" i="4"/>
  <c r="M230" i="4" s="1"/>
  <c r="J230" i="4"/>
  <c r="F230" i="4"/>
  <c r="J229" i="4"/>
  <c r="M229" i="4" s="1"/>
  <c r="F229" i="4"/>
  <c r="L229" i="4" s="1"/>
  <c r="L228" i="4"/>
  <c r="J228" i="4"/>
  <c r="M228" i="4" s="1"/>
  <c r="F228" i="4"/>
  <c r="L227" i="4"/>
  <c r="M227" i="4" s="1"/>
  <c r="J227" i="4"/>
  <c r="F227" i="4"/>
  <c r="J226" i="4"/>
  <c r="F226" i="4"/>
  <c r="L226" i="4" s="1"/>
  <c r="L225" i="4"/>
  <c r="J225" i="4"/>
  <c r="M225" i="4" s="1"/>
  <c r="F225" i="4"/>
  <c r="L224" i="4"/>
  <c r="M224" i="4" s="1"/>
  <c r="J224" i="4"/>
  <c r="F224" i="4"/>
  <c r="J223" i="4"/>
  <c r="F223" i="4"/>
  <c r="L223" i="4" s="1"/>
  <c r="L222" i="4"/>
  <c r="J222" i="4"/>
  <c r="M222" i="4" s="1"/>
  <c r="F222" i="4"/>
  <c r="L221" i="4"/>
  <c r="M221" i="4" s="1"/>
  <c r="J221" i="4"/>
  <c r="F221" i="4"/>
  <c r="J220" i="4"/>
  <c r="F220" i="4"/>
  <c r="L220" i="4" s="1"/>
  <c r="L219" i="4"/>
  <c r="J219" i="4"/>
  <c r="M219" i="4" s="1"/>
  <c r="F219" i="4"/>
  <c r="L218" i="4"/>
  <c r="M218" i="4" s="1"/>
  <c r="J218" i="4"/>
  <c r="F218" i="4"/>
  <c r="J217" i="4"/>
  <c r="F217" i="4"/>
  <c r="L217" i="4" s="1"/>
  <c r="L216" i="4"/>
  <c r="J216" i="4"/>
  <c r="M216" i="4" s="1"/>
  <c r="F216" i="4"/>
  <c r="L215" i="4"/>
  <c r="M215" i="4" s="1"/>
  <c r="J215" i="4"/>
  <c r="F215" i="4"/>
  <c r="J214" i="4"/>
  <c r="F214" i="4"/>
  <c r="L214" i="4" s="1"/>
  <c r="L213" i="4"/>
  <c r="J213" i="4"/>
  <c r="M213" i="4" s="1"/>
  <c r="F213" i="4"/>
  <c r="L212" i="4"/>
  <c r="M212" i="4" s="1"/>
  <c r="J212" i="4"/>
  <c r="F212" i="4"/>
  <c r="J211" i="4"/>
  <c r="F211" i="4"/>
  <c r="L211" i="4" s="1"/>
  <c r="L210" i="4"/>
  <c r="J210" i="4"/>
  <c r="M210" i="4" s="1"/>
  <c r="F210" i="4"/>
  <c r="L209" i="4"/>
  <c r="M209" i="4" s="1"/>
  <c r="J209" i="4"/>
  <c r="F209" i="4"/>
  <c r="J208" i="4"/>
  <c r="F208" i="4"/>
  <c r="L208" i="4" s="1"/>
  <c r="L207" i="4"/>
  <c r="J207" i="4"/>
  <c r="M207" i="4" s="1"/>
  <c r="F207" i="4"/>
  <c r="L206" i="4"/>
  <c r="M206" i="4" s="1"/>
  <c r="J206" i="4"/>
  <c r="F206" i="4"/>
  <c r="J205" i="4"/>
  <c r="F205" i="4"/>
  <c r="L205" i="4" s="1"/>
  <c r="L204" i="4"/>
  <c r="J204" i="4"/>
  <c r="M204" i="4" s="1"/>
  <c r="F204" i="4"/>
  <c r="L203" i="4"/>
  <c r="M203" i="4" s="1"/>
  <c r="J203" i="4"/>
  <c r="F203" i="4"/>
  <c r="J202" i="4"/>
  <c r="F202" i="4"/>
  <c r="L202" i="4" s="1"/>
  <c r="L201" i="4"/>
  <c r="J201" i="4"/>
  <c r="M201" i="4" s="1"/>
  <c r="F201" i="4"/>
  <c r="L200" i="4"/>
  <c r="M200" i="4" s="1"/>
  <c r="J200" i="4"/>
  <c r="F200" i="4"/>
  <c r="J199" i="4"/>
  <c r="F199" i="4"/>
  <c r="L199" i="4" s="1"/>
  <c r="L198" i="4"/>
  <c r="J198" i="4"/>
  <c r="M198" i="4" s="1"/>
  <c r="F198" i="4"/>
  <c r="L197" i="4"/>
  <c r="M197" i="4" s="1"/>
  <c r="J197" i="4"/>
  <c r="F197" i="4"/>
  <c r="J196" i="4"/>
  <c r="F196" i="4"/>
  <c r="L196" i="4" s="1"/>
  <c r="L195" i="4"/>
  <c r="J195" i="4"/>
  <c r="M195" i="4" s="1"/>
  <c r="F195" i="4"/>
  <c r="L194" i="4"/>
  <c r="M194" i="4" s="1"/>
  <c r="J194" i="4"/>
  <c r="F194" i="4"/>
  <c r="J193" i="4"/>
  <c r="F193" i="4"/>
  <c r="L193" i="4" s="1"/>
  <c r="L192" i="4"/>
  <c r="J192" i="4"/>
  <c r="M192" i="4" s="1"/>
  <c r="F192" i="4"/>
  <c r="L191" i="4"/>
  <c r="M191" i="4" s="1"/>
  <c r="J191" i="4"/>
  <c r="F191" i="4"/>
  <c r="J190" i="4"/>
  <c r="F190" i="4"/>
  <c r="L190" i="4" s="1"/>
  <c r="L189" i="4"/>
  <c r="J189" i="4"/>
  <c r="M189" i="4" s="1"/>
  <c r="F189" i="4"/>
  <c r="L188" i="4"/>
  <c r="M188" i="4" s="1"/>
  <c r="J188" i="4"/>
  <c r="F188" i="4"/>
  <c r="J187" i="4"/>
  <c r="F187" i="4"/>
  <c r="L187" i="4" s="1"/>
  <c r="L186" i="4"/>
  <c r="J186" i="4"/>
  <c r="M186" i="4" s="1"/>
  <c r="F186" i="4"/>
  <c r="L185" i="4"/>
  <c r="M185" i="4" s="1"/>
  <c r="J185" i="4"/>
  <c r="F185" i="4"/>
  <c r="J184" i="4"/>
  <c r="F184" i="4"/>
  <c r="L184" i="4" s="1"/>
  <c r="L183" i="4"/>
  <c r="J183" i="4"/>
  <c r="M183" i="4" s="1"/>
  <c r="F183" i="4"/>
  <c r="L182" i="4"/>
  <c r="M182" i="4" s="1"/>
  <c r="J182" i="4"/>
  <c r="F182" i="4"/>
  <c r="J181" i="4"/>
  <c r="F181" i="4"/>
  <c r="L181" i="4" s="1"/>
  <c r="L180" i="4"/>
  <c r="J180" i="4"/>
  <c r="M180" i="4" s="1"/>
  <c r="F180" i="4"/>
  <c r="L179" i="4"/>
  <c r="M179" i="4" s="1"/>
  <c r="J179" i="4"/>
  <c r="F179" i="4"/>
  <c r="J178" i="4"/>
  <c r="F178" i="4"/>
  <c r="L178" i="4" s="1"/>
  <c r="L177" i="4"/>
  <c r="J177" i="4"/>
  <c r="M177" i="4" s="1"/>
  <c r="F177" i="4"/>
  <c r="L176" i="4"/>
  <c r="M176" i="4" s="1"/>
  <c r="J176" i="4"/>
  <c r="F176" i="4"/>
  <c r="J175" i="4"/>
  <c r="F175" i="4"/>
  <c r="L175" i="4" s="1"/>
  <c r="L174" i="4"/>
  <c r="J174" i="4"/>
  <c r="M174" i="4" s="1"/>
  <c r="F174" i="4"/>
  <c r="L173" i="4"/>
  <c r="M173" i="4" s="1"/>
  <c r="J173" i="4"/>
  <c r="F173" i="4"/>
  <c r="J172" i="4"/>
  <c r="F172" i="4"/>
  <c r="L172" i="4" s="1"/>
  <c r="L171" i="4"/>
  <c r="J171" i="4"/>
  <c r="M171" i="4" s="1"/>
  <c r="F171" i="4"/>
  <c r="L170" i="4"/>
  <c r="M170" i="4" s="1"/>
  <c r="J170" i="4"/>
  <c r="F170" i="4"/>
  <c r="J169" i="4"/>
  <c r="F169" i="4"/>
  <c r="L169" i="4" s="1"/>
  <c r="L168" i="4"/>
  <c r="J168" i="4"/>
  <c r="M168" i="4" s="1"/>
  <c r="F168" i="4"/>
  <c r="L167" i="4"/>
  <c r="M167" i="4" s="1"/>
  <c r="J167" i="4"/>
  <c r="F167" i="4"/>
  <c r="J166" i="4"/>
  <c r="F166" i="4"/>
  <c r="L166" i="4" s="1"/>
  <c r="L165" i="4"/>
  <c r="J165" i="4"/>
  <c r="M165" i="4" s="1"/>
  <c r="F165" i="4"/>
  <c r="L164" i="4"/>
  <c r="M164" i="4" s="1"/>
  <c r="J164" i="4"/>
  <c r="F164" i="4"/>
  <c r="J163" i="4"/>
  <c r="F163" i="4"/>
  <c r="L163" i="4" s="1"/>
  <c r="L162" i="4"/>
  <c r="J162" i="4"/>
  <c r="M162" i="4" s="1"/>
  <c r="F162" i="4"/>
  <c r="L161" i="4"/>
  <c r="M161" i="4" s="1"/>
  <c r="J161" i="4"/>
  <c r="F161" i="4"/>
  <c r="L160" i="4"/>
  <c r="J160" i="4"/>
  <c r="M160" i="4" s="1"/>
  <c r="F160" i="4"/>
  <c r="L159" i="4"/>
  <c r="J159" i="4"/>
  <c r="M159" i="4" s="1"/>
  <c r="F159" i="4"/>
  <c r="L158" i="4"/>
  <c r="M158" i="4" s="1"/>
  <c r="J158" i="4"/>
  <c r="F158" i="4"/>
  <c r="L157" i="4"/>
  <c r="J157" i="4"/>
  <c r="M157" i="4" s="1"/>
  <c r="F157" i="4"/>
  <c r="L156" i="4"/>
  <c r="J156" i="4"/>
  <c r="M156" i="4" s="1"/>
  <c r="F156" i="4"/>
  <c r="L155" i="4"/>
  <c r="M155" i="4" s="1"/>
  <c r="J155" i="4"/>
  <c r="F155" i="4"/>
  <c r="L154" i="4"/>
  <c r="J154" i="4"/>
  <c r="M154" i="4" s="1"/>
  <c r="F154" i="4"/>
  <c r="L153" i="4"/>
  <c r="J153" i="4"/>
  <c r="M153" i="4" s="1"/>
  <c r="F153" i="4"/>
  <c r="L152" i="4"/>
  <c r="M152" i="4" s="1"/>
  <c r="J152" i="4"/>
  <c r="F152" i="4"/>
  <c r="L151" i="4"/>
  <c r="J151" i="4"/>
  <c r="M151" i="4" s="1"/>
  <c r="F151" i="4"/>
  <c r="L150" i="4"/>
  <c r="J150" i="4"/>
  <c r="M150" i="4" s="1"/>
  <c r="F150" i="4"/>
  <c r="L149" i="4"/>
  <c r="M149" i="4" s="1"/>
  <c r="J149" i="4"/>
  <c r="F149" i="4"/>
  <c r="L148" i="4"/>
  <c r="J148" i="4"/>
  <c r="M148" i="4" s="1"/>
  <c r="F148" i="4"/>
  <c r="L147" i="4"/>
  <c r="J147" i="4"/>
  <c r="M147" i="4" s="1"/>
  <c r="F147" i="4"/>
  <c r="L146" i="4"/>
  <c r="M146" i="4" s="1"/>
  <c r="J146" i="4"/>
  <c r="F146" i="4"/>
  <c r="L145" i="4"/>
  <c r="J145" i="4"/>
  <c r="M145" i="4" s="1"/>
  <c r="F145" i="4"/>
  <c r="L144" i="4"/>
  <c r="J144" i="4"/>
  <c r="M144" i="4" s="1"/>
  <c r="F144" i="4"/>
  <c r="L143" i="4"/>
  <c r="M143" i="4" s="1"/>
  <c r="J143" i="4"/>
  <c r="F143" i="4"/>
  <c r="L142" i="4"/>
  <c r="J142" i="4"/>
  <c r="M142" i="4" s="1"/>
  <c r="F142" i="4"/>
  <c r="L141" i="4"/>
  <c r="J141" i="4"/>
  <c r="M141" i="4" s="1"/>
  <c r="F141" i="4"/>
  <c r="L140" i="4"/>
  <c r="M140" i="4" s="1"/>
  <c r="J140" i="4"/>
  <c r="F140" i="4"/>
  <c r="L139" i="4"/>
  <c r="J139" i="4"/>
  <c r="M139" i="4" s="1"/>
  <c r="F139" i="4"/>
  <c r="L138" i="4"/>
  <c r="J138" i="4"/>
  <c r="M138" i="4" s="1"/>
  <c r="F138" i="4"/>
  <c r="L137" i="4"/>
  <c r="M137" i="4" s="1"/>
  <c r="J137" i="4"/>
  <c r="F137" i="4"/>
  <c r="L136" i="4"/>
  <c r="J136" i="4"/>
  <c r="M136" i="4" s="1"/>
  <c r="F136" i="4"/>
  <c r="L135" i="4"/>
  <c r="J135" i="4"/>
  <c r="M135" i="4" s="1"/>
  <c r="F135" i="4"/>
  <c r="L134" i="4"/>
  <c r="M134" i="4" s="1"/>
  <c r="J134" i="4"/>
  <c r="F134" i="4"/>
  <c r="L133" i="4"/>
  <c r="J133" i="4"/>
  <c r="M133" i="4" s="1"/>
  <c r="F133" i="4"/>
  <c r="L132" i="4"/>
  <c r="J132" i="4"/>
  <c r="M132" i="4" s="1"/>
  <c r="F132" i="4"/>
  <c r="L131" i="4"/>
  <c r="M131" i="4" s="1"/>
  <c r="J131" i="4"/>
  <c r="F131" i="4"/>
  <c r="L130" i="4"/>
  <c r="J130" i="4"/>
  <c r="M130" i="4" s="1"/>
  <c r="F130" i="4"/>
  <c r="L129" i="4"/>
  <c r="J129" i="4"/>
  <c r="M129" i="4" s="1"/>
  <c r="F129" i="4"/>
  <c r="L128" i="4"/>
  <c r="M128" i="4" s="1"/>
  <c r="J128" i="4"/>
  <c r="F128" i="4"/>
  <c r="L127" i="4"/>
  <c r="J127" i="4"/>
  <c r="M127" i="4" s="1"/>
  <c r="F127" i="4"/>
  <c r="L126" i="4"/>
  <c r="J126" i="4"/>
  <c r="M126" i="4" s="1"/>
  <c r="F126" i="4"/>
  <c r="L125" i="4"/>
  <c r="M125" i="4" s="1"/>
  <c r="J125" i="4"/>
  <c r="F125" i="4"/>
  <c r="L124" i="4"/>
  <c r="J124" i="4"/>
  <c r="M124" i="4" s="1"/>
  <c r="F124" i="4"/>
  <c r="L123" i="4"/>
  <c r="J123" i="4"/>
  <c r="M123" i="4" s="1"/>
  <c r="F123" i="4"/>
  <c r="L122" i="4"/>
  <c r="M122" i="4" s="1"/>
  <c r="J122" i="4"/>
  <c r="F122" i="4"/>
  <c r="L121" i="4"/>
  <c r="J121" i="4"/>
  <c r="M121" i="4" s="1"/>
  <c r="F121" i="4"/>
  <c r="L120" i="4"/>
  <c r="J120" i="4"/>
  <c r="M120" i="4" s="1"/>
  <c r="F120" i="4"/>
  <c r="L119" i="4"/>
  <c r="M119" i="4" s="1"/>
  <c r="J119" i="4"/>
  <c r="F119" i="4"/>
  <c r="L118" i="4"/>
  <c r="J118" i="4"/>
  <c r="M118" i="4" s="1"/>
  <c r="F118" i="4"/>
  <c r="L117" i="4"/>
  <c r="J117" i="4"/>
  <c r="M117" i="4" s="1"/>
  <c r="F117" i="4"/>
  <c r="L116" i="4"/>
  <c r="M116" i="4" s="1"/>
  <c r="J116" i="4"/>
  <c r="F116" i="4"/>
  <c r="L115" i="4"/>
  <c r="J115" i="4"/>
  <c r="M115" i="4" s="1"/>
  <c r="F115" i="4"/>
  <c r="L114" i="4"/>
  <c r="J114" i="4"/>
  <c r="M114" i="4" s="1"/>
  <c r="F114" i="4"/>
  <c r="L113" i="4"/>
  <c r="M113" i="4" s="1"/>
  <c r="J113" i="4"/>
  <c r="F113" i="4"/>
  <c r="L112" i="4"/>
  <c r="J112" i="4"/>
  <c r="M112" i="4" s="1"/>
  <c r="F112" i="4"/>
  <c r="L111" i="4"/>
  <c r="J111" i="4"/>
  <c r="M111" i="4" s="1"/>
  <c r="F111" i="4"/>
  <c r="L110" i="4"/>
  <c r="M110" i="4" s="1"/>
  <c r="J110" i="4"/>
  <c r="F110" i="4"/>
  <c r="L109" i="4"/>
  <c r="J109" i="4"/>
  <c r="M109" i="4" s="1"/>
  <c r="F109" i="4"/>
  <c r="L108" i="4"/>
  <c r="J108" i="4"/>
  <c r="M108" i="4" s="1"/>
  <c r="F108" i="4"/>
  <c r="L107" i="4"/>
  <c r="M107" i="4" s="1"/>
  <c r="J107" i="4"/>
  <c r="F107" i="4"/>
  <c r="L106" i="4"/>
  <c r="J106" i="4"/>
  <c r="M106" i="4" s="1"/>
  <c r="F106" i="4"/>
  <c r="L105" i="4"/>
  <c r="J105" i="4"/>
  <c r="M105" i="4" s="1"/>
  <c r="F105" i="4"/>
  <c r="L104" i="4"/>
  <c r="M104" i="4" s="1"/>
  <c r="J104" i="4"/>
  <c r="F104" i="4"/>
  <c r="L103" i="4"/>
  <c r="J103" i="4"/>
  <c r="M103" i="4" s="1"/>
  <c r="F103" i="4"/>
  <c r="L102" i="4"/>
  <c r="J102" i="4"/>
  <c r="M102" i="4" s="1"/>
  <c r="F102" i="4"/>
  <c r="L101" i="4"/>
  <c r="M101" i="4" s="1"/>
  <c r="J101" i="4"/>
  <c r="F101" i="4"/>
  <c r="L100" i="4"/>
  <c r="J100" i="4"/>
  <c r="M100" i="4" s="1"/>
  <c r="F100" i="4"/>
  <c r="L99" i="4"/>
  <c r="J99" i="4"/>
  <c r="M99" i="4" s="1"/>
  <c r="F99" i="4"/>
  <c r="L98" i="4"/>
  <c r="M98" i="4" s="1"/>
  <c r="J98" i="4"/>
  <c r="F98" i="4"/>
  <c r="L97" i="4"/>
  <c r="J97" i="4"/>
  <c r="M97" i="4" s="1"/>
  <c r="F97" i="4"/>
  <c r="L96" i="4"/>
  <c r="J96" i="4"/>
  <c r="M96" i="4" s="1"/>
  <c r="F96" i="4"/>
  <c r="L95" i="4"/>
  <c r="M95" i="4" s="1"/>
  <c r="J95" i="4"/>
  <c r="F95" i="4"/>
  <c r="L94" i="4"/>
  <c r="J94" i="4"/>
  <c r="M94" i="4" s="1"/>
  <c r="F94" i="4"/>
  <c r="L93" i="4"/>
  <c r="J93" i="4"/>
  <c r="M93" i="4" s="1"/>
  <c r="F93" i="4"/>
  <c r="L92" i="4"/>
  <c r="M92" i="4" s="1"/>
  <c r="J92" i="4"/>
  <c r="F92" i="4"/>
  <c r="L91" i="4"/>
  <c r="J91" i="4"/>
  <c r="M91" i="4" s="1"/>
  <c r="F91" i="4"/>
  <c r="L90" i="4"/>
  <c r="J90" i="4"/>
  <c r="M90" i="4" s="1"/>
  <c r="F90" i="4"/>
  <c r="L89" i="4"/>
  <c r="M89" i="4" s="1"/>
  <c r="J89" i="4"/>
  <c r="F89" i="4"/>
  <c r="L88" i="4"/>
  <c r="J88" i="4"/>
  <c r="M88" i="4" s="1"/>
  <c r="F88" i="4"/>
  <c r="L87" i="4"/>
  <c r="J87" i="4"/>
  <c r="M87" i="4" s="1"/>
  <c r="F87" i="4"/>
  <c r="L86" i="4"/>
  <c r="M86" i="4" s="1"/>
  <c r="J86" i="4"/>
  <c r="F86" i="4"/>
  <c r="L85" i="4"/>
  <c r="J85" i="4"/>
  <c r="M85" i="4" s="1"/>
  <c r="F85" i="4"/>
  <c r="L84" i="4"/>
  <c r="J84" i="4"/>
  <c r="M84" i="4" s="1"/>
  <c r="F84" i="4"/>
  <c r="L83" i="4"/>
  <c r="M83" i="4" s="1"/>
  <c r="J83" i="4"/>
  <c r="F83" i="4"/>
  <c r="L82" i="4"/>
  <c r="J82" i="4"/>
  <c r="M82" i="4" s="1"/>
  <c r="F82" i="4"/>
  <c r="L81" i="4"/>
  <c r="J81" i="4"/>
  <c r="M81" i="4" s="1"/>
  <c r="F81" i="4"/>
  <c r="L80" i="4"/>
  <c r="M80" i="4" s="1"/>
  <c r="J80" i="4"/>
  <c r="F80" i="4"/>
  <c r="L79" i="4"/>
  <c r="J79" i="4"/>
  <c r="M79" i="4" s="1"/>
  <c r="F79" i="4"/>
  <c r="L78" i="4"/>
  <c r="J78" i="4"/>
  <c r="M78" i="4" s="1"/>
  <c r="F78" i="4"/>
  <c r="L77" i="4"/>
  <c r="M77" i="4" s="1"/>
  <c r="J77" i="4"/>
  <c r="F77" i="4"/>
  <c r="L76" i="4"/>
  <c r="J76" i="4"/>
  <c r="M76" i="4" s="1"/>
  <c r="F76" i="4"/>
  <c r="L75" i="4"/>
  <c r="J75" i="4"/>
  <c r="M75" i="4" s="1"/>
  <c r="F75" i="4"/>
  <c r="L74" i="4"/>
  <c r="M74" i="4" s="1"/>
  <c r="J74" i="4"/>
  <c r="F74" i="4"/>
  <c r="L73" i="4"/>
  <c r="J73" i="4"/>
  <c r="M73" i="4" s="1"/>
  <c r="F73" i="4"/>
  <c r="L72" i="4"/>
  <c r="J72" i="4"/>
  <c r="M72" i="4" s="1"/>
  <c r="F72" i="4"/>
  <c r="L71" i="4"/>
  <c r="M71" i="4" s="1"/>
  <c r="J71" i="4"/>
  <c r="F71" i="4"/>
  <c r="L70" i="4"/>
  <c r="J70" i="4"/>
  <c r="M70" i="4" s="1"/>
  <c r="F70" i="4"/>
  <c r="L69" i="4"/>
  <c r="J69" i="4"/>
  <c r="M69" i="4" s="1"/>
  <c r="F69" i="4"/>
  <c r="L68" i="4"/>
  <c r="M68" i="4" s="1"/>
  <c r="J68" i="4"/>
  <c r="F68" i="4"/>
  <c r="L67" i="4"/>
  <c r="J67" i="4"/>
  <c r="M67" i="4" s="1"/>
  <c r="F67" i="4"/>
  <c r="L66" i="4"/>
  <c r="J66" i="4"/>
  <c r="M66" i="4" s="1"/>
  <c r="F66" i="4"/>
  <c r="L65" i="4"/>
  <c r="M65" i="4" s="1"/>
  <c r="J65" i="4"/>
  <c r="F65" i="4"/>
  <c r="L64" i="4"/>
  <c r="J64" i="4"/>
  <c r="M64" i="4" s="1"/>
  <c r="F64" i="4"/>
  <c r="L63" i="4"/>
  <c r="J63" i="4"/>
  <c r="M63" i="4" s="1"/>
  <c r="F63" i="4"/>
  <c r="L62" i="4"/>
  <c r="M62" i="4" s="1"/>
  <c r="J62" i="4"/>
  <c r="F62" i="4"/>
  <c r="L61" i="4"/>
  <c r="J61" i="4"/>
  <c r="M61" i="4" s="1"/>
  <c r="F61" i="4"/>
  <c r="L60" i="4"/>
  <c r="J60" i="4"/>
  <c r="M60" i="4" s="1"/>
  <c r="F60" i="4"/>
  <c r="L59" i="4"/>
  <c r="M59" i="4" s="1"/>
  <c r="J59" i="4"/>
  <c r="F59" i="4"/>
  <c r="L58" i="4"/>
  <c r="J58" i="4"/>
  <c r="M58" i="4" s="1"/>
  <c r="F58" i="4"/>
  <c r="L57" i="4"/>
  <c r="J57" i="4"/>
  <c r="M57" i="4" s="1"/>
  <c r="F57" i="4"/>
  <c r="L56" i="4"/>
  <c r="M56" i="4" s="1"/>
  <c r="J56" i="4"/>
  <c r="F56" i="4"/>
  <c r="L55" i="4"/>
  <c r="J55" i="4"/>
  <c r="M55" i="4" s="1"/>
  <c r="F55" i="4"/>
  <c r="L54" i="4"/>
  <c r="J54" i="4"/>
  <c r="M54" i="4" s="1"/>
  <c r="F54" i="4"/>
  <c r="L53" i="4"/>
  <c r="M53" i="4" s="1"/>
  <c r="J53" i="4"/>
  <c r="F53" i="4"/>
  <c r="L52" i="4"/>
  <c r="J52" i="4"/>
  <c r="M52" i="4" s="1"/>
  <c r="F52" i="4"/>
  <c r="L51" i="4"/>
  <c r="J51" i="4"/>
  <c r="M51" i="4" s="1"/>
  <c r="F51" i="4"/>
  <c r="L50" i="4"/>
  <c r="M50" i="4" s="1"/>
  <c r="J50" i="4"/>
  <c r="F50" i="4"/>
  <c r="L49" i="4"/>
  <c r="J49" i="4"/>
  <c r="M49" i="4" s="1"/>
  <c r="F49" i="4"/>
  <c r="L48" i="4"/>
  <c r="J48" i="4"/>
  <c r="M48" i="4" s="1"/>
  <c r="F48" i="4"/>
  <c r="L47" i="4"/>
  <c r="M47" i="4" s="1"/>
  <c r="J47" i="4"/>
  <c r="F47" i="4"/>
  <c r="L46" i="4"/>
  <c r="J46" i="4"/>
  <c r="M46" i="4" s="1"/>
  <c r="F46" i="4"/>
  <c r="L45" i="4"/>
  <c r="J45" i="4"/>
  <c r="M45" i="4" s="1"/>
  <c r="F45" i="4"/>
  <c r="L44" i="4"/>
  <c r="M44" i="4" s="1"/>
  <c r="J44" i="4"/>
  <c r="F44" i="4"/>
  <c r="L43" i="4"/>
  <c r="J43" i="4"/>
  <c r="M43" i="4" s="1"/>
  <c r="F43" i="4"/>
  <c r="L42" i="4"/>
  <c r="J42" i="4"/>
  <c r="M42" i="4" s="1"/>
  <c r="F42" i="4"/>
  <c r="L41" i="4"/>
  <c r="M41" i="4" s="1"/>
  <c r="J41" i="4"/>
  <c r="F41" i="4"/>
  <c r="L40" i="4"/>
  <c r="J40" i="4"/>
  <c r="M40" i="4" s="1"/>
  <c r="F40" i="4"/>
  <c r="L39" i="4"/>
  <c r="J39" i="4"/>
  <c r="M39" i="4" s="1"/>
  <c r="F39" i="4"/>
  <c r="L38" i="4"/>
  <c r="M38" i="4" s="1"/>
  <c r="J38" i="4"/>
  <c r="F38" i="4"/>
  <c r="L37" i="4"/>
  <c r="J37" i="4"/>
  <c r="M37" i="4" s="1"/>
  <c r="F37" i="4"/>
  <c r="L36" i="4"/>
  <c r="J36" i="4"/>
  <c r="M36" i="4" s="1"/>
  <c r="F36" i="4"/>
  <c r="L35" i="4"/>
  <c r="M35" i="4" s="1"/>
  <c r="J35" i="4"/>
  <c r="F35" i="4"/>
  <c r="L34" i="4"/>
  <c r="J34" i="4"/>
  <c r="M34" i="4" s="1"/>
  <c r="F34" i="4"/>
  <c r="L33" i="4"/>
  <c r="J33" i="4"/>
  <c r="M33" i="4" s="1"/>
  <c r="F33" i="4"/>
  <c r="L32" i="4"/>
  <c r="M32" i="4" s="1"/>
  <c r="J32" i="4"/>
  <c r="F32" i="4"/>
  <c r="L31" i="4"/>
  <c r="J31" i="4"/>
  <c r="M31" i="4" s="1"/>
  <c r="F31" i="4"/>
  <c r="L30" i="4"/>
  <c r="J30" i="4"/>
  <c r="M30" i="4" s="1"/>
  <c r="F30" i="4"/>
  <c r="L29" i="4"/>
  <c r="M29" i="4" s="1"/>
  <c r="J29" i="4"/>
  <c r="F29" i="4"/>
  <c r="L28" i="4"/>
  <c r="J28" i="4"/>
  <c r="M28" i="4" s="1"/>
  <c r="F28" i="4"/>
  <c r="L27" i="4"/>
  <c r="J27" i="4"/>
  <c r="M27" i="4" s="1"/>
  <c r="F27" i="4"/>
  <c r="L26" i="4"/>
  <c r="M26" i="4" s="1"/>
  <c r="J26" i="4"/>
  <c r="F26" i="4"/>
  <c r="L25" i="4"/>
  <c r="J25" i="4"/>
  <c r="M25" i="4" s="1"/>
  <c r="F25" i="4"/>
  <c r="L24" i="4"/>
  <c r="J24" i="4"/>
  <c r="M24" i="4" s="1"/>
  <c r="F24" i="4"/>
  <c r="L23" i="4"/>
  <c r="M23" i="4" s="1"/>
  <c r="J23" i="4"/>
  <c r="F23" i="4"/>
  <c r="L22" i="4"/>
  <c r="J22" i="4"/>
  <c r="M22" i="4" s="1"/>
  <c r="F22" i="4"/>
  <c r="L21" i="4"/>
  <c r="J21" i="4"/>
  <c r="M21" i="4" s="1"/>
  <c r="F21" i="4"/>
  <c r="L20" i="4"/>
  <c r="M20" i="4" s="1"/>
  <c r="J20" i="4"/>
  <c r="F20" i="4"/>
  <c r="L19" i="4"/>
  <c r="J19" i="4"/>
  <c r="M19" i="4" s="1"/>
  <c r="F19" i="4"/>
  <c r="L18" i="4"/>
  <c r="J18" i="4"/>
  <c r="M18" i="4" s="1"/>
  <c r="F18" i="4"/>
  <c r="L17" i="4"/>
  <c r="M17" i="4" s="1"/>
  <c r="J17" i="4"/>
  <c r="F17" i="4"/>
  <c r="F14" i="4" s="1"/>
  <c r="F13" i="4" s="1"/>
  <c r="L16" i="4"/>
  <c r="J16" i="4"/>
  <c r="J14" i="4" s="1"/>
  <c r="J13" i="4" s="1"/>
  <c r="F16" i="4"/>
  <c r="L15" i="4"/>
  <c r="J15" i="4"/>
  <c r="M15" i="4" s="1"/>
  <c r="F15" i="4"/>
  <c r="I14" i="4"/>
  <c r="H14" i="4"/>
  <c r="E14" i="4"/>
  <c r="D14" i="4"/>
  <c r="D13" i="4" s="1"/>
  <c r="C14" i="4"/>
  <c r="I13" i="4"/>
  <c r="H13" i="4"/>
  <c r="E13" i="4"/>
  <c r="C13" i="4"/>
  <c r="G13" i="5" l="1"/>
  <c r="H14" i="5"/>
  <c r="I14" i="5" s="1"/>
  <c r="E13" i="5"/>
  <c r="F13" i="5" s="1"/>
  <c r="H277" i="5"/>
  <c r="I277" i="5" s="1"/>
  <c r="M269" i="4"/>
  <c r="M169" i="4"/>
  <c r="M178" i="4"/>
  <c r="M187" i="4"/>
  <c r="M196" i="4"/>
  <c r="M205" i="4"/>
  <c r="M214" i="4"/>
  <c r="M223" i="4"/>
  <c r="M232" i="4"/>
  <c r="M241" i="4"/>
  <c r="M254" i="4"/>
  <c r="M259" i="4"/>
  <c r="M260" i="4"/>
  <c r="M265" i="4"/>
  <c r="M166" i="4"/>
  <c r="M175" i="4"/>
  <c r="M184" i="4"/>
  <c r="M193" i="4"/>
  <c r="M202" i="4"/>
  <c r="M211" i="4"/>
  <c r="M220" i="4"/>
  <c r="M271" i="4"/>
  <c r="M251" i="4"/>
  <c r="M256" i="4"/>
  <c r="M272" i="4"/>
  <c r="M163" i="4"/>
  <c r="M172" i="4"/>
  <c r="M181" i="4"/>
  <c r="M190" i="4"/>
  <c r="M199" i="4"/>
  <c r="M208" i="4"/>
  <c r="M217" i="4"/>
  <c r="M226" i="4"/>
  <c r="M235" i="4"/>
  <c r="M244" i="4"/>
  <c r="M263" i="4"/>
  <c r="M268" i="4"/>
  <c r="L250" i="4"/>
  <c r="L249" i="4" s="1"/>
  <c r="M16" i="4"/>
  <c r="M14" i="4" s="1"/>
  <c r="L14" i="4"/>
  <c r="L13" i="4" s="1"/>
  <c r="H13" i="5" l="1"/>
  <c r="I13" i="5" s="1"/>
  <c r="M250" i="4"/>
  <c r="M249" i="4" s="1"/>
  <c r="M13" i="4" s="1"/>
  <c r="K50" i="3" l="1"/>
  <c r="L50" i="3" s="1"/>
  <c r="G50" i="3"/>
  <c r="G49" i="3"/>
  <c r="L49" i="3" s="1"/>
  <c r="K48" i="3"/>
  <c r="L48" i="3" s="1"/>
  <c r="G48" i="3"/>
  <c r="K47" i="3"/>
  <c r="G47" i="3"/>
  <c r="K46" i="3"/>
  <c r="G46" i="3"/>
  <c r="K45" i="3"/>
  <c r="L45" i="3" s="1"/>
  <c r="G45" i="3"/>
  <c r="K44" i="3"/>
  <c r="G44" i="3"/>
  <c r="K43" i="3"/>
  <c r="L43" i="3" s="1"/>
  <c r="G43" i="3"/>
  <c r="K42" i="3"/>
  <c r="L42" i="3" s="1"/>
  <c r="G42" i="3"/>
  <c r="K41" i="3"/>
  <c r="G41" i="3"/>
  <c r="K40" i="3"/>
  <c r="G40" i="3"/>
  <c r="K39" i="3"/>
  <c r="L39" i="3" s="1"/>
  <c r="G39" i="3"/>
  <c r="K38" i="3"/>
  <c r="G38" i="3"/>
  <c r="K37" i="3"/>
  <c r="L37" i="3" s="1"/>
  <c r="G37" i="3"/>
  <c r="K36" i="3"/>
  <c r="L36" i="3" s="1"/>
  <c r="G36" i="3"/>
  <c r="K35" i="3"/>
  <c r="G35" i="3"/>
  <c r="K34" i="3"/>
  <c r="G34" i="3"/>
  <c r="K33" i="3"/>
  <c r="L33" i="3" s="1"/>
  <c r="G33" i="3"/>
  <c r="K32" i="3"/>
  <c r="G32" i="3"/>
  <c r="K31" i="3"/>
  <c r="L31" i="3" s="1"/>
  <c r="G31" i="3"/>
  <c r="K30" i="3"/>
  <c r="L30" i="3" s="1"/>
  <c r="G30" i="3"/>
  <c r="K29" i="3"/>
  <c r="G29" i="3"/>
  <c r="K28" i="3"/>
  <c r="G28" i="3"/>
  <c r="K27" i="3"/>
  <c r="L27" i="3" s="1"/>
  <c r="G27" i="3"/>
  <c r="K26" i="3"/>
  <c r="G26" i="3"/>
  <c r="K25" i="3"/>
  <c r="L25" i="3" s="1"/>
  <c r="G25" i="3"/>
  <c r="K24" i="3"/>
  <c r="L24" i="3" s="1"/>
  <c r="G24" i="3"/>
  <c r="K23" i="3"/>
  <c r="G23" i="3"/>
  <c r="K22" i="3"/>
  <c r="G22" i="3"/>
  <c r="K21" i="3"/>
  <c r="L21" i="3" s="1"/>
  <c r="G21" i="3"/>
  <c r="K20" i="3"/>
  <c r="G20" i="3"/>
  <c r="K19" i="3"/>
  <c r="L19" i="3" s="1"/>
  <c r="G19" i="3"/>
  <c r="K18" i="3"/>
  <c r="L18" i="3" s="1"/>
  <c r="G18" i="3"/>
  <c r="K17" i="3"/>
  <c r="G17" i="3"/>
  <c r="K16" i="3"/>
  <c r="G16" i="3"/>
  <c r="J15" i="3"/>
  <c r="I15" i="3"/>
  <c r="H15" i="3"/>
  <c r="F15" i="3"/>
  <c r="E15" i="3"/>
  <c r="D15" i="3"/>
  <c r="G15" i="3" l="1"/>
  <c r="L17" i="3"/>
  <c r="L29" i="3"/>
  <c r="L20" i="3"/>
  <c r="L26" i="3"/>
  <c r="L32" i="3"/>
  <c r="L44" i="3"/>
  <c r="L23" i="3"/>
  <c r="L38" i="3"/>
  <c r="K15" i="3"/>
  <c r="L22" i="3"/>
  <c r="L28" i="3"/>
  <c r="L34" i="3"/>
  <c r="L40" i="3"/>
  <c r="L46" i="3"/>
  <c r="L47" i="3"/>
  <c r="L41" i="3"/>
  <c r="L35" i="3"/>
  <c r="L16" i="3"/>
  <c r="L15" i="3" l="1"/>
  <c r="U277" i="2"/>
  <c r="R277" i="2"/>
  <c r="N277" i="2"/>
  <c r="H277" i="2"/>
  <c r="O277" i="2" s="1"/>
  <c r="U276" i="2"/>
  <c r="R276" i="2"/>
  <c r="N276" i="2"/>
  <c r="H276" i="2"/>
  <c r="U275" i="2"/>
  <c r="R275" i="2"/>
  <c r="N275" i="2"/>
  <c r="H275" i="2"/>
  <c r="O275" i="2" s="1"/>
  <c r="U274" i="2"/>
  <c r="R274" i="2"/>
  <c r="N274" i="2"/>
  <c r="H274" i="2"/>
  <c r="U273" i="2"/>
  <c r="R273" i="2"/>
  <c r="N273" i="2"/>
  <c r="H273" i="2"/>
  <c r="O273" i="2" s="1"/>
  <c r="U272" i="2"/>
  <c r="R272" i="2"/>
  <c r="N272" i="2"/>
  <c r="H272" i="2"/>
  <c r="O272" i="2" s="1"/>
  <c r="U271" i="2"/>
  <c r="R271" i="2"/>
  <c r="N271" i="2"/>
  <c r="H271" i="2"/>
  <c r="U270" i="2"/>
  <c r="R270" i="2"/>
  <c r="N270" i="2"/>
  <c r="H270" i="2"/>
  <c r="U269" i="2"/>
  <c r="R269" i="2"/>
  <c r="N269" i="2"/>
  <c r="H269" i="2"/>
  <c r="U268" i="2"/>
  <c r="R268" i="2"/>
  <c r="N268" i="2"/>
  <c r="H268" i="2"/>
  <c r="U267" i="2"/>
  <c r="R267" i="2"/>
  <c r="N267" i="2"/>
  <c r="H267" i="2"/>
  <c r="U266" i="2"/>
  <c r="R266" i="2"/>
  <c r="N266" i="2"/>
  <c r="H266" i="2"/>
  <c r="U265" i="2"/>
  <c r="R265" i="2"/>
  <c r="N265" i="2"/>
  <c r="H265" i="2"/>
  <c r="U264" i="2"/>
  <c r="R264" i="2"/>
  <c r="N264" i="2"/>
  <c r="H264" i="2"/>
  <c r="U263" i="2"/>
  <c r="R263" i="2"/>
  <c r="N263" i="2"/>
  <c r="H263" i="2"/>
  <c r="U262" i="2"/>
  <c r="R262" i="2"/>
  <c r="N262" i="2"/>
  <c r="H262" i="2"/>
  <c r="U261" i="2"/>
  <c r="R261" i="2"/>
  <c r="N261" i="2"/>
  <c r="H261" i="2"/>
  <c r="U260" i="2"/>
  <c r="R260" i="2"/>
  <c r="N260" i="2"/>
  <c r="H260" i="2"/>
  <c r="U259" i="2"/>
  <c r="R259" i="2"/>
  <c r="N259" i="2"/>
  <c r="H259" i="2"/>
  <c r="U258" i="2"/>
  <c r="R258" i="2"/>
  <c r="N258" i="2"/>
  <c r="H258" i="2"/>
  <c r="U257" i="2"/>
  <c r="R257" i="2"/>
  <c r="N257" i="2"/>
  <c r="H257" i="2"/>
  <c r="U256" i="2"/>
  <c r="R256" i="2"/>
  <c r="N256" i="2"/>
  <c r="O256" i="2" s="1"/>
  <c r="H256" i="2"/>
  <c r="U255" i="2"/>
  <c r="R255" i="2"/>
  <c r="N255" i="2"/>
  <c r="H255" i="2"/>
  <c r="U254" i="2"/>
  <c r="R254" i="2"/>
  <c r="O254" i="2"/>
  <c r="N254" i="2"/>
  <c r="H254" i="2"/>
  <c r="U253" i="2"/>
  <c r="R253" i="2"/>
  <c r="N253" i="2"/>
  <c r="H253" i="2"/>
  <c r="U252" i="2"/>
  <c r="R252" i="2"/>
  <c r="N252" i="2"/>
  <c r="H252" i="2"/>
  <c r="U251" i="2"/>
  <c r="R251" i="2"/>
  <c r="O251" i="2"/>
  <c r="N251" i="2"/>
  <c r="H251" i="2"/>
  <c r="U250" i="2"/>
  <c r="R250" i="2"/>
  <c r="N250" i="2"/>
  <c r="H250" i="2"/>
  <c r="U249" i="2"/>
  <c r="R249" i="2"/>
  <c r="N249" i="2"/>
  <c r="H249" i="2"/>
  <c r="U248" i="2"/>
  <c r="R248" i="2"/>
  <c r="N248" i="2"/>
  <c r="H248" i="2"/>
  <c r="O248" i="2" s="1"/>
  <c r="U247" i="2"/>
  <c r="R247" i="2"/>
  <c r="N247" i="2"/>
  <c r="H247" i="2"/>
  <c r="U246" i="2"/>
  <c r="R246" i="2"/>
  <c r="N246" i="2"/>
  <c r="H246" i="2"/>
  <c r="U245" i="2"/>
  <c r="R245" i="2"/>
  <c r="N245" i="2"/>
  <c r="H245" i="2"/>
  <c r="O245" i="2" s="1"/>
  <c r="U244" i="2"/>
  <c r="R244" i="2"/>
  <c r="N244" i="2"/>
  <c r="H244" i="2"/>
  <c r="O244" i="2" s="1"/>
  <c r="U243" i="2"/>
  <c r="R243" i="2"/>
  <c r="N243" i="2"/>
  <c r="H243" i="2"/>
  <c r="U242" i="2"/>
  <c r="R242" i="2"/>
  <c r="N242" i="2"/>
  <c r="H242" i="2"/>
  <c r="O242" i="2" s="1"/>
  <c r="U241" i="2"/>
  <c r="R241" i="2"/>
  <c r="N241" i="2"/>
  <c r="H241" i="2"/>
  <c r="O241" i="2" s="1"/>
  <c r="U240" i="2"/>
  <c r="R240" i="2"/>
  <c r="N240" i="2"/>
  <c r="H240" i="2"/>
  <c r="U239" i="2"/>
  <c r="R239" i="2"/>
  <c r="N239" i="2"/>
  <c r="H239" i="2"/>
  <c r="O239" i="2" s="1"/>
  <c r="U238" i="2"/>
  <c r="R238" i="2"/>
  <c r="N238" i="2"/>
  <c r="H238" i="2"/>
  <c r="U237" i="2"/>
  <c r="R237" i="2"/>
  <c r="N237" i="2"/>
  <c r="H237" i="2"/>
  <c r="O237" i="2" s="1"/>
  <c r="U236" i="2"/>
  <c r="R236" i="2"/>
  <c r="N236" i="2"/>
  <c r="O236" i="2" s="1"/>
  <c r="H236" i="2"/>
  <c r="U235" i="2"/>
  <c r="R235" i="2"/>
  <c r="N235" i="2"/>
  <c r="H235" i="2"/>
  <c r="U234" i="2"/>
  <c r="R234" i="2"/>
  <c r="N234" i="2"/>
  <c r="H234" i="2"/>
  <c r="U233" i="2"/>
  <c r="R233" i="2"/>
  <c r="N233" i="2"/>
  <c r="H233" i="2"/>
  <c r="U232" i="2"/>
  <c r="R232" i="2"/>
  <c r="N232" i="2"/>
  <c r="H232" i="2"/>
  <c r="U231" i="2"/>
  <c r="R231" i="2"/>
  <c r="N231" i="2"/>
  <c r="H231" i="2"/>
  <c r="U230" i="2"/>
  <c r="R230" i="2"/>
  <c r="N230" i="2"/>
  <c r="H230" i="2"/>
  <c r="U229" i="2"/>
  <c r="R229" i="2"/>
  <c r="N229" i="2"/>
  <c r="H229" i="2"/>
  <c r="U228" i="2"/>
  <c r="R228" i="2"/>
  <c r="N228" i="2"/>
  <c r="H228" i="2"/>
  <c r="U227" i="2"/>
  <c r="R227" i="2"/>
  <c r="N227" i="2"/>
  <c r="H227" i="2"/>
  <c r="U226" i="2"/>
  <c r="R226" i="2"/>
  <c r="N226" i="2"/>
  <c r="H226" i="2"/>
  <c r="U225" i="2"/>
  <c r="R225" i="2"/>
  <c r="N225" i="2"/>
  <c r="H225" i="2"/>
  <c r="U224" i="2"/>
  <c r="R224" i="2"/>
  <c r="N224" i="2"/>
  <c r="H224" i="2"/>
  <c r="U223" i="2"/>
  <c r="R223" i="2"/>
  <c r="N223" i="2"/>
  <c r="H223" i="2"/>
  <c r="U222" i="2"/>
  <c r="R222" i="2"/>
  <c r="N222" i="2"/>
  <c r="H222" i="2"/>
  <c r="U221" i="2"/>
  <c r="R221" i="2"/>
  <c r="N221" i="2"/>
  <c r="H221" i="2"/>
  <c r="U220" i="2"/>
  <c r="R220" i="2"/>
  <c r="N220" i="2"/>
  <c r="O220" i="2" s="1"/>
  <c r="H220" i="2"/>
  <c r="U219" i="2"/>
  <c r="R219" i="2"/>
  <c r="N219" i="2"/>
  <c r="H219" i="2"/>
  <c r="U218" i="2"/>
  <c r="R218" i="2"/>
  <c r="O218" i="2"/>
  <c r="N218" i="2"/>
  <c r="H218" i="2"/>
  <c r="U217" i="2"/>
  <c r="R217" i="2"/>
  <c r="N217" i="2"/>
  <c r="H217" i="2"/>
  <c r="U216" i="2"/>
  <c r="R216" i="2"/>
  <c r="N216" i="2"/>
  <c r="H216" i="2"/>
  <c r="U215" i="2"/>
  <c r="R215" i="2"/>
  <c r="O215" i="2"/>
  <c r="N215" i="2"/>
  <c r="H215" i="2"/>
  <c r="U214" i="2"/>
  <c r="R214" i="2"/>
  <c r="N214" i="2"/>
  <c r="H214" i="2"/>
  <c r="U213" i="2"/>
  <c r="R213" i="2"/>
  <c r="N213" i="2"/>
  <c r="H213" i="2"/>
  <c r="U212" i="2"/>
  <c r="R212" i="2"/>
  <c r="N212" i="2"/>
  <c r="H212" i="2"/>
  <c r="O212" i="2" s="1"/>
  <c r="U211" i="2"/>
  <c r="R211" i="2"/>
  <c r="N211" i="2"/>
  <c r="O211" i="2" s="1"/>
  <c r="H211" i="2"/>
  <c r="U210" i="2"/>
  <c r="R210" i="2"/>
  <c r="N210" i="2"/>
  <c r="H210" i="2"/>
  <c r="O210" i="2" s="1"/>
  <c r="U209" i="2"/>
  <c r="R209" i="2"/>
  <c r="N209" i="2"/>
  <c r="H209" i="2"/>
  <c r="O209" i="2" s="1"/>
  <c r="U208" i="2"/>
  <c r="R208" i="2"/>
  <c r="N208" i="2"/>
  <c r="H208" i="2"/>
  <c r="O208" i="2" s="1"/>
  <c r="U207" i="2"/>
  <c r="R207" i="2"/>
  <c r="N207" i="2"/>
  <c r="H207" i="2"/>
  <c r="U206" i="2"/>
  <c r="R206" i="2"/>
  <c r="N206" i="2"/>
  <c r="H206" i="2"/>
  <c r="O206" i="2" s="1"/>
  <c r="U205" i="2"/>
  <c r="R205" i="2"/>
  <c r="N205" i="2"/>
  <c r="H205" i="2"/>
  <c r="O205" i="2" s="1"/>
  <c r="U204" i="2"/>
  <c r="R204" i="2"/>
  <c r="N204" i="2"/>
  <c r="H204" i="2"/>
  <c r="U203" i="2"/>
  <c r="R203" i="2"/>
  <c r="N203" i="2"/>
  <c r="H203" i="2"/>
  <c r="O203" i="2" s="1"/>
  <c r="U202" i="2"/>
  <c r="R202" i="2"/>
  <c r="N202" i="2"/>
  <c r="H202" i="2"/>
  <c r="U201" i="2"/>
  <c r="R201" i="2"/>
  <c r="N201" i="2"/>
  <c r="H201" i="2"/>
  <c r="O201" i="2" s="1"/>
  <c r="U200" i="2"/>
  <c r="R200" i="2"/>
  <c r="N200" i="2"/>
  <c r="O200" i="2" s="1"/>
  <c r="H200" i="2"/>
  <c r="U199" i="2"/>
  <c r="R199" i="2"/>
  <c r="N199" i="2"/>
  <c r="H199" i="2"/>
  <c r="U198" i="2"/>
  <c r="R198" i="2"/>
  <c r="N198" i="2"/>
  <c r="H198" i="2"/>
  <c r="U197" i="2"/>
  <c r="R197" i="2"/>
  <c r="N197" i="2"/>
  <c r="H197" i="2"/>
  <c r="U196" i="2"/>
  <c r="R196" i="2"/>
  <c r="N196" i="2"/>
  <c r="H196" i="2"/>
  <c r="U195" i="2"/>
  <c r="R195" i="2"/>
  <c r="N195" i="2"/>
  <c r="H195" i="2"/>
  <c r="U194" i="2"/>
  <c r="R194" i="2"/>
  <c r="N194" i="2"/>
  <c r="H194" i="2"/>
  <c r="U193" i="2"/>
  <c r="R193" i="2"/>
  <c r="N193" i="2"/>
  <c r="H193" i="2"/>
  <c r="U192" i="2"/>
  <c r="R192" i="2"/>
  <c r="N192" i="2"/>
  <c r="H192" i="2"/>
  <c r="U191" i="2"/>
  <c r="R191" i="2"/>
  <c r="N191" i="2"/>
  <c r="H191" i="2"/>
  <c r="U190" i="2"/>
  <c r="R190" i="2"/>
  <c r="N190" i="2"/>
  <c r="H190" i="2"/>
  <c r="U189" i="2"/>
  <c r="R189" i="2"/>
  <c r="N189" i="2"/>
  <c r="H189" i="2"/>
  <c r="U188" i="2"/>
  <c r="R188" i="2"/>
  <c r="N188" i="2"/>
  <c r="H188" i="2"/>
  <c r="U187" i="2"/>
  <c r="R187" i="2"/>
  <c r="N187" i="2"/>
  <c r="H187" i="2"/>
  <c r="U186" i="2"/>
  <c r="R186" i="2"/>
  <c r="N186" i="2"/>
  <c r="H186" i="2"/>
  <c r="U185" i="2"/>
  <c r="R185" i="2"/>
  <c r="N185" i="2"/>
  <c r="H185" i="2"/>
  <c r="U184" i="2"/>
  <c r="R184" i="2"/>
  <c r="N184" i="2"/>
  <c r="O184" i="2" s="1"/>
  <c r="H184" i="2"/>
  <c r="U183" i="2"/>
  <c r="R183" i="2"/>
  <c r="N183" i="2"/>
  <c r="H183" i="2"/>
  <c r="U182" i="2"/>
  <c r="R182" i="2"/>
  <c r="O182" i="2"/>
  <c r="N182" i="2"/>
  <c r="H182" i="2"/>
  <c r="U181" i="2"/>
  <c r="R181" i="2"/>
  <c r="N181" i="2"/>
  <c r="H181" i="2"/>
  <c r="U180" i="2"/>
  <c r="R180" i="2"/>
  <c r="N180" i="2"/>
  <c r="H180" i="2"/>
  <c r="U179" i="2"/>
  <c r="R179" i="2"/>
  <c r="O179" i="2"/>
  <c r="N179" i="2"/>
  <c r="H179" i="2"/>
  <c r="U178" i="2"/>
  <c r="R178" i="2"/>
  <c r="N178" i="2"/>
  <c r="H178" i="2"/>
  <c r="U177" i="2"/>
  <c r="R177" i="2"/>
  <c r="N177" i="2"/>
  <c r="H177" i="2"/>
  <c r="U176" i="2"/>
  <c r="R176" i="2"/>
  <c r="N176" i="2"/>
  <c r="H176" i="2"/>
  <c r="U175" i="2"/>
  <c r="R175" i="2"/>
  <c r="N175" i="2"/>
  <c r="H175" i="2"/>
  <c r="U174" i="2"/>
  <c r="R174" i="2"/>
  <c r="N174" i="2"/>
  <c r="H174" i="2"/>
  <c r="O174" i="2" s="1"/>
  <c r="U173" i="2"/>
  <c r="R173" i="2"/>
  <c r="N173" i="2"/>
  <c r="H173" i="2"/>
  <c r="U172" i="2"/>
  <c r="R172" i="2"/>
  <c r="N172" i="2"/>
  <c r="H172" i="2"/>
  <c r="O172" i="2" s="1"/>
  <c r="U171" i="2"/>
  <c r="R171" i="2"/>
  <c r="N171" i="2"/>
  <c r="H171" i="2"/>
  <c r="U170" i="2"/>
  <c r="R170" i="2"/>
  <c r="N170" i="2"/>
  <c r="H170" i="2"/>
  <c r="O170" i="2" s="1"/>
  <c r="U169" i="2"/>
  <c r="R169" i="2"/>
  <c r="N169" i="2"/>
  <c r="H169" i="2"/>
  <c r="O169" i="2" s="1"/>
  <c r="U168" i="2"/>
  <c r="R168" i="2"/>
  <c r="N168" i="2"/>
  <c r="H168" i="2"/>
  <c r="U167" i="2"/>
  <c r="R167" i="2"/>
  <c r="N167" i="2"/>
  <c r="H167" i="2"/>
  <c r="O167" i="2" s="1"/>
  <c r="U166" i="2"/>
  <c r="R166" i="2"/>
  <c r="N166" i="2"/>
  <c r="H166" i="2"/>
  <c r="U165" i="2"/>
  <c r="R165" i="2"/>
  <c r="N165" i="2"/>
  <c r="H165" i="2"/>
  <c r="O165" i="2" s="1"/>
  <c r="U164" i="2"/>
  <c r="R164" i="2"/>
  <c r="N164" i="2"/>
  <c r="H164" i="2"/>
  <c r="O164" i="2" s="1"/>
  <c r="U163" i="2"/>
  <c r="R163" i="2"/>
  <c r="N163" i="2"/>
  <c r="H163" i="2"/>
  <c r="U162" i="2"/>
  <c r="R162" i="2"/>
  <c r="N162" i="2"/>
  <c r="H162" i="2"/>
  <c r="U161" i="2"/>
  <c r="R161" i="2"/>
  <c r="N161" i="2"/>
  <c r="H161" i="2"/>
  <c r="U160" i="2"/>
  <c r="R160" i="2"/>
  <c r="N160" i="2"/>
  <c r="H160" i="2"/>
  <c r="U159" i="2"/>
  <c r="R159" i="2"/>
  <c r="N159" i="2"/>
  <c r="H159" i="2"/>
  <c r="U158" i="2"/>
  <c r="R158" i="2"/>
  <c r="N158" i="2"/>
  <c r="H158" i="2"/>
  <c r="U157" i="2"/>
  <c r="R157" i="2"/>
  <c r="N157" i="2"/>
  <c r="H157" i="2"/>
  <c r="U156" i="2"/>
  <c r="R156" i="2"/>
  <c r="N156" i="2"/>
  <c r="H156" i="2"/>
  <c r="U155" i="2"/>
  <c r="R155" i="2"/>
  <c r="N155" i="2"/>
  <c r="H155" i="2"/>
  <c r="U154" i="2"/>
  <c r="R154" i="2"/>
  <c r="N154" i="2"/>
  <c r="H154" i="2"/>
  <c r="U153" i="2"/>
  <c r="R153" i="2"/>
  <c r="N153" i="2"/>
  <c r="H153" i="2"/>
  <c r="U152" i="2"/>
  <c r="R152" i="2"/>
  <c r="N152" i="2"/>
  <c r="H152" i="2"/>
  <c r="U151" i="2"/>
  <c r="R151" i="2"/>
  <c r="N151" i="2"/>
  <c r="H151" i="2"/>
  <c r="U150" i="2"/>
  <c r="R150" i="2"/>
  <c r="N150" i="2"/>
  <c r="H150" i="2"/>
  <c r="U149" i="2"/>
  <c r="R149" i="2"/>
  <c r="N149" i="2"/>
  <c r="H149" i="2"/>
  <c r="U148" i="2"/>
  <c r="R148" i="2"/>
  <c r="N148" i="2"/>
  <c r="O148" i="2" s="1"/>
  <c r="H148" i="2"/>
  <c r="U147" i="2"/>
  <c r="R147" i="2"/>
  <c r="N147" i="2"/>
  <c r="H147" i="2"/>
  <c r="U146" i="2"/>
  <c r="R146" i="2"/>
  <c r="O146" i="2"/>
  <c r="N146" i="2"/>
  <c r="H146" i="2"/>
  <c r="U145" i="2"/>
  <c r="R145" i="2"/>
  <c r="N145" i="2"/>
  <c r="H145" i="2"/>
  <c r="U144" i="2"/>
  <c r="R144" i="2"/>
  <c r="N144" i="2"/>
  <c r="H144" i="2"/>
  <c r="U143" i="2"/>
  <c r="R143" i="2"/>
  <c r="N143" i="2"/>
  <c r="H143" i="2"/>
  <c r="O143" i="2" s="1"/>
  <c r="U142" i="2"/>
  <c r="R142" i="2"/>
  <c r="N142" i="2"/>
  <c r="H142" i="2"/>
  <c r="U141" i="2"/>
  <c r="R141" i="2"/>
  <c r="N141" i="2"/>
  <c r="H141" i="2"/>
  <c r="U140" i="2"/>
  <c r="R140" i="2"/>
  <c r="N140" i="2"/>
  <c r="H140" i="2"/>
  <c r="O140" i="2" s="1"/>
  <c r="U139" i="2"/>
  <c r="R139" i="2"/>
  <c r="N139" i="2"/>
  <c r="H139" i="2"/>
  <c r="U138" i="2"/>
  <c r="R138" i="2"/>
  <c r="N138" i="2"/>
  <c r="H138" i="2"/>
  <c r="O138" i="2" s="1"/>
  <c r="U137" i="2"/>
  <c r="R137" i="2"/>
  <c r="N137" i="2"/>
  <c r="H137" i="2"/>
  <c r="O137" i="2" s="1"/>
  <c r="U136" i="2"/>
  <c r="R136" i="2"/>
  <c r="N136" i="2"/>
  <c r="H136" i="2"/>
  <c r="O136" i="2" s="1"/>
  <c r="U135" i="2"/>
  <c r="R135" i="2"/>
  <c r="N135" i="2"/>
  <c r="H135" i="2"/>
  <c r="U134" i="2"/>
  <c r="R134" i="2"/>
  <c r="N134" i="2"/>
  <c r="H134" i="2"/>
  <c r="O134" i="2" s="1"/>
  <c r="U133" i="2"/>
  <c r="R133" i="2"/>
  <c r="N133" i="2"/>
  <c r="H133" i="2"/>
  <c r="O133" i="2" s="1"/>
  <c r="U132" i="2"/>
  <c r="R132" i="2"/>
  <c r="N132" i="2"/>
  <c r="H132" i="2"/>
  <c r="U131" i="2"/>
  <c r="R131" i="2"/>
  <c r="N131" i="2"/>
  <c r="H131" i="2"/>
  <c r="O131" i="2" s="1"/>
  <c r="U130" i="2"/>
  <c r="R130" i="2"/>
  <c r="N130" i="2"/>
  <c r="H130" i="2"/>
  <c r="U129" i="2"/>
  <c r="R129" i="2"/>
  <c r="N129" i="2"/>
  <c r="H129" i="2"/>
  <c r="O129" i="2" s="1"/>
  <c r="U128" i="2"/>
  <c r="R128" i="2"/>
  <c r="N128" i="2"/>
  <c r="O128" i="2" s="1"/>
  <c r="H128" i="2"/>
  <c r="U127" i="2"/>
  <c r="R127" i="2"/>
  <c r="N127" i="2"/>
  <c r="H127" i="2"/>
  <c r="U126" i="2"/>
  <c r="R126" i="2"/>
  <c r="N126" i="2"/>
  <c r="H126" i="2"/>
  <c r="U125" i="2"/>
  <c r="R125" i="2"/>
  <c r="N125" i="2"/>
  <c r="H125" i="2"/>
  <c r="U124" i="2"/>
  <c r="R124" i="2"/>
  <c r="N124" i="2"/>
  <c r="H124" i="2"/>
  <c r="U123" i="2"/>
  <c r="R123" i="2"/>
  <c r="N123" i="2"/>
  <c r="H123" i="2"/>
  <c r="U122" i="2"/>
  <c r="R122" i="2"/>
  <c r="N122" i="2"/>
  <c r="H122" i="2"/>
  <c r="U121" i="2"/>
  <c r="R121" i="2"/>
  <c r="N121" i="2"/>
  <c r="H121" i="2"/>
  <c r="U120" i="2"/>
  <c r="R120" i="2"/>
  <c r="N120" i="2"/>
  <c r="H120" i="2"/>
  <c r="U119" i="2"/>
  <c r="R119" i="2"/>
  <c r="N119" i="2"/>
  <c r="H119" i="2"/>
  <c r="U118" i="2"/>
  <c r="R118" i="2"/>
  <c r="N118" i="2"/>
  <c r="H118" i="2"/>
  <c r="U117" i="2"/>
  <c r="R117" i="2"/>
  <c r="N117" i="2"/>
  <c r="H117" i="2"/>
  <c r="U116" i="2"/>
  <c r="R116" i="2"/>
  <c r="N116" i="2"/>
  <c r="H116" i="2"/>
  <c r="U115" i="2"/>
  <c r="R115" i="2"/>
  <c r="N115" i="2"/>
  <c r="H115" i="2"/>
  <c r="U114" i="2"/>
  <c r="R114" i="2"/>
  <c r="N114" i="2"/>
  <c r="H114" i="2"/>
  <c r="U113" i="2"/>
  <c r="R113" i="2"/>
  <c r="N113" i="2"/>
  <c r="H113" i="2"/>
  <c r="U112" i="2"/>
  <c r="R112" i="2"/>
  <c r="N112" i="2"/>
  <c r="H112" i="2"/>
  <c r="U111" i="2"/>
  <c r="R111" i="2"/>
  <c r="N111" i="2"/>
  <c r="H111" i="2"/>
  <c r="U110" i="2"/>
  <c r="R110" i="2"/>
  <c r="N110" i="2"/>
  <c r="H110" i="2"/>
  <c r="U109" i="2"/>
  <c r="R109" i="2"/>
  <c r="N109" i="2"/>
  <c r="H109" i="2"/>
  <c r="U108" i="2"/>
  <c r="R108" i="2"/>
  <c r="N108" i="2"/>
  <c r="H108" i="2"/>
  <c r="U107" i="2"/>
  <c r="R107" i="2"/>
  <c r="O107" i="2"/>
  <c r="N107" i="2"/>
  <c r="H107" i="2"/>
  <c r="U106" i="2"/>
  <c r="R106" i="2"/>
  <c r="N106" i="2"/>
  <c r="H106" i="2"/>
  <c r="U105" i="2"/>
  <c r="R105" i="2"/>
  <c r="N105" i="2"/>
  <c r="H105" i="2"/>
  <c r="U104" i="2"/>
  <c r="R104" i="2"/>
  <c r="N104" i="2"/>
  <c r="H104" i="2"/>
  <c r="U103" i="2"/>
  <c r="R103" i="2"/>
  <c r="N103" i="2"/>
  <c r="H103" i="2"/>
  <c r="U102" i="2"/>
  <c r="R102" i="2"/>
  <c r="N102" i="2"/>
  <c r="H102" i="2"/>
  <c r="U101" i="2"/>
  <c r="R101" i="2"/>
  <c r="N101" i="2"/>
  <c r="H101" i="2"/>
  <c r="U100" i="2"/>
  <c r="R100" i="2"/>
  <c r="N100" i="2"/>
  <c r="H100" i="2"/>
  <c r="U99" i="2"/>
  <c r="R99" i="2"/>
  <c r="N99" i="2"/>
  <c r="H99" i="2"/>
  <c r="U98" i="2"/>
  <c r="R98" i="2"/>
  <c r="N98" i="2"/>
  <c r="H98" i="2"/>
  <c r="U97" i="2"/>
  <c r="R97" i="2"/>
  <c r="N97" i="2"/>
  <c r="H97" i="2"/>
  <c r="U96" i="2"/>
  <c r="R96" i="2"/>
  <c r="N96" i="2"/>
  <c r="H96" i="2"/>
  <c r="U95" i="2"/>
  <c r="R95" i="2"/>
  <c r="N95" i="2"/>
  <c r="O95" i="2" s="1"/>
  <c r="H95" i="2"/>
  <c r="U94" i="2"/>
  <c r="R94" i="2"/>
  <c r="N94" i="2"/>
  <c r="H94" i="2"/>
  <c r="U93" i="2"/>
  <c r="R93" i="2"/>
  <c r="N93" i="2"/>
  <c r="H93" i="2"/>
  <c r="U92" i="2"/>
  <c r="R92" i="2"/>
  <c r="N92" i="2"/>
  <c r="H92" i="2"/>
  <c r="U91" i="2"/>
  <c r="R91" i="2"/>
  <c r="N91" i="2"/>
  <c r="H91" i="2"/>
  <c r="U90" i="2"/>
  <c r="R90" i="2"/>
  <c r="N90" i="2"/>
  <c r="H90" i="2"/>
  <c r="U89" i="2"/>
  <c r="R89" i="2"/>
  <c r="N89" i="2"/>
  <c r="H89" i="2"/>
  <c r="U88" i="2"/>
  <c r="R88" i="2"/>
  <c r="N88" i="2"/>
  <c r="H88" i="2"/>
  <c r="U87" i="2"/>
  <c r="R87" i="2"/>
  <c r="N87" i="2"/>
  <c r="H87" i="2"/>
  <c r="U86" i="2"/>
  <c r="R86" i="2"/>
  <c r="N86" i="2"/>
  <c r="H86" i="2"/>
  <c r="U85" i="2"/>
  <c r="R85" i="2"/>
  <c r="N85" i="2"/>
  <c r="H85" i="2"/>
  <c r="U84" i="2"/>
  <c r="R84" i="2"/>
  <c r="N84" i="2"/>
  <c r="H84" i="2"/>
  <c r="U83" i="2"/>
  <c r="R83" i="2"/>
  <c r="O83" i="2"/>
  <c r="N83" i="2"/>
  <c r="H83" i="2"/>
  <c r="U82" i="2"/>
  <c r="R82" i="2"/>
  <c r="N82" i="2"/>
  <c r="H82" i="2"/>
  <c r="O82" i="2" s="1"/>
  <c r="U81" i="2"/>
  <c r="R81" i="2"/>
  <c r="N81" i="2"/>
  <c r="H81" i="2"/>
  <c r="O81" i="2" s="1"/>
  <c r="U80" i="2"/>
  <c r="R80" i="2"/>
  <c r="N80" i="2"/>
  <c r="H80" i="2"/>
  <c r="U79" i="2"/>
  <c r="R79" i="2"/>
  <c r="N79" i="2"/>
  <c r="H79" i="2"/>
  <c r="U78" i="2"/>
  <c r="R78" i="2"/>
  <c r="N78" i="2"/>
  <c r="H78" i="2"/>
  <c r="O78" i="2" s="1"/>
  <c r="U77" i="2"/>
  <c r="R77" i="2"/>
  <c r="N77" i="2"/>
  <c r="H77" i="2"/>
  <c r="U76" i="2"/>
  <c r="R76" i="2"/>
  <c r="N76" i="2"/>
  <c r="H76" i="2"/>
  <c r="O76" i="2" s="1"/>
  <c r="U75" i="2"/>
  <c r="R75" i="2"/>
  <c r="N75" i="2"/>
  <c r="H75" i="2"/>
  <c r="U74" i="2"/>
  <c r="R74" i="2"/>
  <c r="N74" i="2"/>
  <c r="H74" i="2"/>
  <c r="O74" i="2" s="1"/>
  <c r="U73" i="2"/>
  <c r="R73" i="2"/>
  <c r="N73" i="2"/>
  <c r="H73" i="2"/>
  <c r="O73" i="2" s="1"/>
  <c r="U72" i="2"/>
  <c r="R72" i="2"/>
  <c r="N72" i="2"/>
  <c r="H72" i="2"/>
  <c r="U71" i="2"/>
  <c r="R71" i="2"/>
  <c r="N71" i="2"/>
  <c r="H71" i="2"/>
  <c r="U70" i="2"/>
  <c r="R70" i="2"/>
  <c r="N70" i="2"/>
  <c r="H70" i="2"/>
  <c r="O70" i="2" s="1"/>
  <c r="U69" i="2"/>
  <c r="R69" i="2"/>
  <c r="N69" i="2"/>
  <c r="H69" i="2"/>
  <c r="U68" i="2"/>
  <c r="R68" i="2"/>
  <c r="N68" i="2"/>
  <c r="H68" i="2"/>
  <c r="U67" i="2"/>
  <c r="R67" i="2"/>
  <c r="N67" i="2"/>
  <c r="H67" i="2"/>
  <c r="U66" i="2"/>
  <c r="R66" i="2"/>
  <c r="N66" i="2"/>
  <c r="H66" i="2"/>
  <c r="U65" i="2"/>
  <c r="R65" i="2"/>
  <c r="N65" i="2"/>
  <c r="H65" i="2"/>
  <c r="U64" i="2"/>
  <c r="R64" i="2"/>
  <c r="N64" i="2"/>
  <c r="H64" i="2"/>
  <c r="O64" i="2" s="1"/>
  <c r="U63" i="2"/>
  <c r="R63" i="2"/>
  <c r="N63" i="2"/>
  <c r="H63" i="2"/>
  <c r="U62" i="2"/>
  <c r="R62" i="2"/>
  <c r="N62" i="2"/>
  <c r="H62" i="2"/>
  <c r="O62" i="2" s="1"/>
  <c r="U61" i="2"/>
  <c r="R61" i="2"/>
  <c r="N61" i="2"/>
  <c r="H61" i="2"/>
  <c r="O61" i="2" s="1"/>
  <c r="U60" i="2"/>
  <c r="R60" i="2"/>
  <c r="N60" i="2"/>
  <c r="H60" i="2"/>
  <c r="O60" i="2" s="1"/>
  <c r="U59" i="2"/>
  <c r="R59" i="2"/>
  <c r="N59" i="2"/>
  <c r="H59" i="2"/>
  <c r="U58" i="2"/>
  <c r="R58" i="2"/>
  <c r="N58" i="2"/>
  <c r="H58" i="2"/>
  <c r="O58" i="2" s="1"/>
  <c r="U57" i="2"/>
  <c r="R57" i="2"/>
  <c r="N57" i="2"/>
  <c r="H57" i="2"/>
  <c r="O57" i="2" s="1"/>
  <c r="U56" i="2"/>
  <c r="R56" i="2"/>
  <c r="N56" i="2"/>
  <c r="H56" i="2"/>
  <c r="U55" i="2"/>
  <c r="R55" i="2"/>
  <c r="N55" i="2"/>
  <c r="H55" i="2"/>
  <c r="U54" i="2"/>
  <c r="R54" i="2"/>
  <c r="N54" i="2"/>
  <c r="H54" i="2"/>
  <c r="O54" i="2" s="1"/>
  <c r="U53" i="2"/>
  <c r="R53" i="2"/>
  <c r="N53" i="2"/>
  <c r="H53" i="2"/>
  <c r="U52" i="2"/>
  <c r="R52" i="2"/>
  <c r="N52" i="2"/>
  <c r="H52" i="2"/>
  <c r="O52" i="2" s="1"/>
  <c r="U51" i="2"/>
  <c r="R51" i="2"/>
  <c r="N51" i="2"/>
  <c r="H51" i="2"/>
  <c r="U50" i="2"/>
  <c r="R50" i="2"/>
  <c r="N50" i="2"/>
  <c r="H50" i="2"/>
  <c r="O50" i="2" s="1"/>
  <c r="U49" i="2"/>
  <c r="R49" i="2"/>
  <c r="N49" i="2"/>
  <c r="H49" i="2"/>
  <c r="O49" i="2" s="1"/>
  <c r="U48" i="2"/>
  <c r="R48" i="2"/>
  <c r="N48" i="2"/>
  <c r="H48" i="2"/>
  <c r="U47" i="2"/>
  <c r="R47" i="2"/>
  <c r="N47" i="2"/>
  <c r="H47" i="2"/>
  <c r="U46" i="2"/>
  <c r="R46" i="2"/>
  <c r="N46" i="2"/>
  <c r="H46" i="2"/>
  <c r="U45" i="2"/>
  <c r="R45" i="2"/>
  <c r="N45" i="2"/>
  <c r="H45" i="2"/>
  <c r="U44" i="2"/>
  <c r="R44" i="2"/>
  <c r="N44" i="2"/>
  <c r="H44" i="2"/>
  <c r="U43" i="2"/>
  <c r="R43" i="2"/>
  <c r="N43" i="2"/>
  <c r="H43" i="2"/>
  <c r="U42" i="2"/>
  <c r="R42" i="2"/>
  <c r="N42" i="2"/>
  <c r="H42" i="2"/>
  <c r="U41" i="2"/>
  <c r="R41" i="2"/>
  <c r="N41" i="2"/>
  <c r="H41" i="2"/>
  <c r="U40" i="2"/>
  <c r="R40" i="2"/>
  <c r="N40" i="2"/>
  <c r="H40" i="2"/>
  <c r="U39" i="2"/>
  <c r="R39" i="2"/>
  <c r="N39" i="2"/>
  <c r="H39" i="2"/>
  <c r="U38" i="2"/>
  <c r="R38" i="2"/>
  <c r="N38" i="2"/>
  <c r="H38" i="2"/>
  <c r="U37" i="2"/>
  <c r="R37" i="2"/>
  <c r="N37" i="2"/>
  <c r="H37" i="2"/>
  <c r="U36" i="2"/>
  <c r="R36" i="2"/>
  <c r="N36" i="2"/>
  <c r="H36" i="2"/>
  <c r="U35" i="2"/>
  <c r="R35" i="2"/>
  <c r="N35" i="2"/>
  <c r="H35" i="2"/>
  <c r="U34" i="2"/>
  <c r="R34" i="2"/>
  <c r="N34" i="2"/>
  <c r="H34" i="2"/>
  <c r="O34" i="2" s="1"/>
  <c r="U33" i="2"/>
  <c r="R33" i="2"/>
  <c r="N33" i="2"/>
  <c r="H33" i="2"/>
  <c r="U32" i="2"/>
  <c r="R32" i="2"/>
  <c r="N32" i="2"/>
  <c r="H32" i="2"/>
  <c r="U31" i="2"/>
  <c r="R31" i="2"/>
  <c r="N31" i="2"/>
  <c r="H31" i="2"/>
  <c r="U30" i="2"/>
  <c r="R30" i="2"/>
  <c r="N30" i="2"/>
  <c r="H30" i="2"/>
  <c r="U29" i="2"/>
  <c r="R29" i="2"/>
  <c r="N29" i="2"/>
  <c r="H29" i="2"/>
  <c r="U28" i="2"/>
  <c r="R28" i="2"/>
  <c r="N28" i="2"/>
  <c r="H28" i="2"/>
  <c r="O28" i="2" s="1"/>
  <c r="U27" i="2"/>
  <c r="R27" i="2"/>
  <c r="N27" i="2"/>
  <c r="H27" i="2"/>
  <c r="U26" i="2"/>
  <c r="R26" i="2"/>
  <c r="N26" i="2"/>
  <c r="H26" i="2"/>
  <c r="U25" i="2"/>
  <c r="R25" i="2"/>
  <c r="N25" i="2"/>
  <c r="O25" i="2" s="1"/>
  <c r="H25" i="2"/>
  <c r="U24" i="2"/>
  <c r="R24" i="2"/>
  <c r="N24" i="2"/>
  <c r="H24" i="2"/>
  <c r="U23" i="2"/>
  <c r="R23" i="2"/>
  <c r="N23" i="2"/>
  <c r="H23" i="2"/>
  <c r="U22" i="2"/>
  <c r="R22" i="2"/>
  <c r="N22" i="2"/>
  <c r="H22" i="2"/>
  <c r="U21" i="2"/>
  <c r="R21" i="2"/>
  <c r="N21" i="2"/>
  <c r="H21" i="2"/>
  <c r="U20" i="2"/>
  <c r="R20" i="2"/>
  <c r="N20" i="2"/>
  <c r="H20" i="2"/>
  <c r="U19" i="2"/>
  <c r="R19" i="2"/>
  <c r="N19" i="2"/>
  <c r="H19" i="2"/>
  <c r="U18" i="2"/>
  <c r="R18" i="2"/>
  <c r="N18" i="2"/>
  <c r="H18" i="2"/>
  <c r="T17" i="2"/>
  <c r="S17" i="2"/>
  <c r="Q17" i="2"/>
  <c r="P17" i="2"/>
  <c r="M17" i="2"/>
  <c r="L17" i="2"/>
  <c r="K17" i="2"/>
  <c r="J17" i="2"/>
  <c r="G17" i="2"/>
  <c r="F17" i="2"/>
  <c r="E17" i="2"/>
  <c r="D17" i="2"/>
  <c r="O173" i="2" l="1"/>
  <c r="O176" i="2"/>
  <c r="O246" i="2"/>
  <c r="O88" i="2"/>
  <c r="O94" i="2"/>
  <c r="O100" i="2"/>
  <c r="O106" i="2"/>
  <c r="O144" i="2"/>
  <c r="O217" i="2"/>
  <c r="O252" i="2"/>
  <c r="O26" i="2"/>
  <c r="O38" i="2"/>
  <c r="O112" i="2"/>
  <c r="O118" i="2"/>
  <c r="O124" i="2"/>
  <c r="O156" i="2"/>
  <c r="O162" i="2"/>
  <c r="O185" i="2"/>
  <c r="O188" i="2"/>
  <c r="O191" i="2"/>
  <c r="O194" i="2"/>
  <c r="O226" i="2"/>
  <c r="O232" i="2"/>
  <c r="O255" i="2"/>
  <c r="O264" i="2"/>
  <c r="O270" i="2"/>
  <c r="O86" i="2"/>
  <c r="O98" i="2"/>
  <c r="O139" i="2"/>
  <c r="O145" i="2"/>
  <c r="O180" i="2"/>
  <c r="O247" i="2"/>
  <c r="O253" i="2"/>
  <c r="O30" i="2"/>
  <c r="O33" i="2"/>
  <c r="O36" i="2"/>
  <c r="O110" i="2"/>
  <c r="O119" i="2"/>
  <c r="O122" i="2"/>
  <c r="O154" i="2"/>
  <c r="O160" i="2"/>
  <c r="O192" i="2"/>
  <c r="O198" i="2"/>
  <c r="O221" i="2"/>
  <c r="O224" i="2"/>
  <c r="O227" i="2"/>
  <c r="O230" i="2"/>
  <c r="O262" i="2"/>
  <c r="O268" i="2"/>
  <c r="O22" i="2"/>
  <c r="O84" i="2"/>
  <c r="O96" i="2"/>
  <c r="O102" i="2"/>
  <c r="O105" i="2"/>
  <c r="O175" i="2"/>
  <c r="O181" i="2"/>
  <c r="O216" i="2"/>
  <c r="O37" i="2"/>
  <c r="O40" i="2"/>
  <c r="O46" i="2"/>
  <c r="O120" i="2"/>
  <c r="O126" i="2"/>
  <c r="O149" i="2"/>
  <c r="O152" i="2"/>
  <c r="O155" i="2"/>
  <c r="O158" i="2"/>
  <c r="O190" i="2"/>
  <c r="O196" i="2"/>
  <c r="O219" i="2"/>
  <c r="O228" i="2"/>
  <c r="O234" i="2"/>
  <c r="O257" i="2"/>
  <c r="O260" i="2"/>
  <c r="O263" i="2"/>
  <c r="O266" i="2"/>
  <c r="N17" i="2"/>
  <c r="R17" i="2"/>
  <c r="O27" i="2"/>
  <c r="O41" i="2"/>
  <c r="O44" i="2"/>
  <c r="O47" i="2"/>
  <c r="O55" i="2"/>
  <c r="O75" i="2"/>
  <c r="O89" i="2"/>
  <c r="O92" i="2"/>
  <c r="O103" i="2"/>
  <c r="O109" i="2"/>
  <c r="O123" i="2"/>
  <c r="O159" i="2"/>
  <c r="O195" i="2"/>
  <c r="O231" i="2"/>
  <c r="O267" i="2"/>
  <c r="U17" i="2"/>
  <c r="O151" i="2"/>
  <c r="O187" i="2"/>
  <c r="O223" i="2"/>
  <c r="O259" i="2"/>
  <c r="O19" i="2"/>
  <c r="O39" i="2"/>
  <c r="O53" i="2"/>
  <c r="O56" i="2"/>
  <c r="O59" i="2"/>
  <c r="O67" i="2"/>
  <c r="O87" i="2"/>
  <c r="O101" i="2"/>
  <c r="O104" i="2"/>
  <c r="O115" i="2"/>
  <c r="O121" i="2"/>
  <c r="O132" i="2"/>
  <c r="O157" i="2"/>
  <c r="O168" i="2"/>
  <c r="O193" i="2"/>
  <c r="O204" i="2"/>
  <c r="O229" i="2"/>
  <c r="O240" i="2"/>
  <c r="O265" i="2"/>
  <c r="O276" i="2"/>
  <c r="O42" i="2"/>
  <c r="O45" i="2"/>
  <c r="O48" i="2"/>
  <c r="O90" i="2"/>
  <c r="O93" i="2"/>
  <c r="O135" i="2"/>
  <c r="O171" i="2"/>
  <c r="O207" i="2"/>
  <c r="O243" i="2"/>
  <c r="O20" i="2"/>
  <c r="O23" i="2"/>
  <c r="O31" i="2"/>
  <c r="O51" i="2"/>
  <c r="O65" i="2"/>
  <c r="O68" i="2"/>
  <c r="O71" i="2"/>
  <c r="O79" i="2"/>
  <c r="O85" i="2"/>
  <c r="O99" i="2"/>
  <c r="O113" i="2"/>
  <c r="O116" i="2"/>
  <c r="O127" i="2"/>
  <c r="O130" i="2"/>
  <c r="O141" i="2"/>
  <c r="O163" i="2"/>
  <c r="O166" i="2"/>
  <c r="O177" i="2"/>
  <c r="O199" i="2"/>
  <c r="O202" i="2"/>
  <c r="O213" i="2"/>
  <c r="O235" i="2"/>
  <c r="O238" i="2"/>
  <c r="O249" i="2"/>
  <c r="O271" i="2"/>
  <c r="O274" i="2"/>
  <c r="O108" i="2"/>
  <c r="O147" i="2"/>
  <c r="O183" i="2"/>
  <c r="O29" i="2"/>
  <c r="O32" i="2"/>
  <c r="O35" i="2"/>
  <c r="O43" i="2"/>
  <c r="O63" i="2"/>
  <c r="O77" i="2"/>
  <c r="O80" i="2"/>
  <c r="O91" i="2"/>
  <c r="O97" i="2"/>
  <c r="O111" i="2"/>
  <c r="O125" i="2"/>
  <c r="O150" i="2"/>
  <c r="O161" i="2"/>
  <c r="O186" i="2"/>
  <c r="O197" i="2"/>
  <c r="O222" i="2"/>
  <c r="O233" i="2"/>
  <c r="O258" i="2"/>
  <c r="O269" i="2"/>
  <c r="O18" i="2"/>
  <c r="O21" i="2"/>
  <c r="O24" i="2"/>
  <c r="O66" i="2"/>
  <c r="O69" i="2"/>
  <c r="O72" i="2"/>
  <c r="O114" i="2"/>
  <c r="O117" i="2"/>
  <c r="O142" i="2"/>
  <c r="O153" i="2"/>
  <c r="O178" i="2"/>
  <c r="O189" i="2"/>
  <c r="O214" i="2"/>
  <c r="O225" i="2"/>
  <c r="O250" i="2"/>
  <c r="O261" i="2"/>
  <c r="H17" i="2"/>
  <c r="V17" i="2"/>
  <c r="O17" i="2" l="1"/>
  <c r="O84" i="1" l="1"/>
  <c r="J84" i="1"/>
  <c r="K84" i="1" s="1"/>
  <c r="O83" i="1"/>
  <c r="J83" i="1"/>
  <c r="K83" i="1" s="1"/>
  <c r="I82" i="1"/>
  <c r="H82" i="1"/>
  <c r="G82" i="1"/>
  <c r="F82" i="1"/>
  <c r="O81" i="1"/>
  <c r="J81" i="1"/>
  <c r="K81" i="1" s="1"/>
  <c r="I80" i="1"/>
  <c r="H80" i="1"/>
  <c r="G80" i="1"/>
  <c r="F80" i="1"/>
  <c r="F79" i="1" s="1"/>
  <c r="O78" i="1"/>
  <c r="J78" i="1"/>
  <c r="O77" i="1"/>
  <c r="J77" i="1"/>
  <c r="K77" i="1" s="1"/>
  <c r="O76" i="1"/>
  <c r="J76" i="1"/>
  <c r="K76" i="1" s="1"/>
  <c r="O75" i="1"/>
  <c r="J75" i="1"/>
  <c r="K75" i="1" s="1"/>
  <c r="I74" i="1"/>
  <c r="H74" i="1"/>
  <c r="G74" i="1"/>
  <c r="F74" i="1"/>
  <c r="O73" i="1"/>
  <c r="J73" i="1"/>
  <c r="K73" i="1" s="1"/>
  <c r="O72" i="1"/>
  <c r="J72" i="1"/>
  <c r="K72" i="1" s="1"/>
  <c r="O71" i="1"/>
  <c r="J71" i="1"/>
  <c r="K71" i="1" s="1"/>
  <c r="O70" i="1"/>
  <c r="J70" i="1"/>
  <c r="K70" i="1" s="1"/>
  <c r="I69" i="1"/>
  <c r="H69" i="1"/>
  <c r="G69" i="1"/>
  <c r="F69" i="1"/>
  <c r="O68" i="1"/>
  <c r="J68" i="1"/>
  <c r="K68" i="1" s="1"/>
  <c r="I67" i="1"/>
  <c r="H67" i="1"/>
  <c r="G67" i="1"/>
  <c r="F67" i="1"/>
  <c r="O66" i="1"/>
  <c r="J66" i="1"/>
  <c r="K66" i="1" s="1"/>
  <c r="O65" i="1"/>
  <c r="J65" i="1"/>
  <c r="O64" i="1"/>
  <c r="J64" i="1"/>
  <c r="K64" i="1" s="1"/>
  <c r="O63" i="1"/>
  <c r="J63" i="1"/>
  <c r="K63" i="1" s="1"/>
  <c r="O62" i="1"/>
  <c r="J62" i="1"/>
  <c r="K62" i="1" s="1"/>
  <c r="I61" i="1"/>
  <c r="H61" i="1"/>
  <c r="G61" i="1"/>
  <c r="F61" i="1"/>
  <c r="O60" i="1"/>
  <c r="J60" i="1"/>
  <c r="K60" i="1" s="1"/>
  <c r="O59" i="1"/>
  <c r="J59" i="1"/>
  <c r="K59" i="1" s="1"/>
  <c r="O58" i="1"/>
  <c r="J58" i="1"/>
  <c r="K58" i="1" s="1"/>
  <c r="O57" i="1"/>
  <c r="J57" i="1"/>
  <c r="K57" i="1" s="1"/>
  <c r="O56" i="1"/>
  <c r="J56" i="1"/>
  <c r="K56" i="1" s="1"/>
  <c r="O55" i="1"/>
  <c r="J55" i="1"/>
  <c r="K55" i="1" s="1"/>
  <c r="O54" i="1"/>
  <c r="J54" i="1"/>
  <c r="O53" i="1"/>
  <c r="J53" i="1"/>
  <c r="K53" i="1" s="1"/>
  <c r="I52" i="1"/>
  <c r="H52" i="1"/>
  <c r="G52" i="1"/>
  <c r="F52" i="1"/>
  <c r="O51" i="1"/>
  <c r="J51" i="1"/>
  <c r="O50" i="1"/>
  <c r="J50" i="1"/>
  <c r="K50" i="1" s="1"/>
  <c r="I49" i="1"/>
  <c r="H49" i="1"/>
  <c r="G49" i="1"/>
  <c r="F49" i="1"/>
  <c r="O48" i="1"/>
  <c r="J48" i="1"/>
  <c r="K48" i="1" s="1"/>
  <c r="O47" i="1"/>
  <c r="J47" i="1"/>
  <c r="K47" i="1" s="1"/>
  <c r="O46" i="1"/>
  <c r="J46" i="1"/>
  <c r="K46" i="1" s="1"/>
  <c r="O45" i="1"/>
  <c r="J45" i="1"/>
  <c r="K45" i="1" s="1"/>
  <c r="O44" i="1"/>
  <c r="J44" i="1"/>
  <c r="K44" i="1" s="1"/>
  <c r="O43" i="1"/>
  <c r="J43" i="1"/>
  <c r="K43" i="1" s="1"/>
  <c r="I42" i="1"/>
  <c r="H42" i="1"/>
  <c r="G42" i="1"/>
  <c r="F42" i="1"/>
  <c r="O41" i="1"/>
  <c r="J41" i="1"/>
  <c r="K41" i="1" s="1"/>
  <c r="O40" i="1"/>
  <c r="J40" i="1"/>
  <c r="K40" i="1" s="1"/>
  <c r="O39" i="1"/>
  <c r="J39" i="1"/>
  <c r="K39" i="1" s="1"/>
  <c r="O38" i="1"/>
  <c r="J38" i="1"/>
  <c r="K38" i="1" s="1"/>
  <c r="O37" i="1"/>
  <c r="J37" i="1"/>
  <c r="O36" i="1"/>
  <c r="J36" i="1"/>
  <c r="K36" i="1" s="1"/>
  <c r="O35" i="1"/>
  <c r="J35" i="1"/>
  <c r="K35" i="1" s="1"/>
  <c r="I34" i="1"/>
  <c r="H34" i="1"/>
  <c r="G34" i="1"/>
  <c r="F34" i="1"/>
  <c r="O33" i="1"/>
  <c r="J33" i="1"/>
  <c r="K33" i="1" s="1"/>
  <c r="O32" i="1"/>
  <c r="J32" i="1"/>
  <c r="K32" i="1" s="1"/>
  <c r="O31" i="1"/>
  <c r="J31" i="1"/>
  <c r="K31" i="1" s="1"/>
  <c r="O30" i="1"/>
  <c r="J30" i="1"/>
  <c r="I29" i="1"/>
  <c r="H29" i="1"/>
  <c r="G29" i="1"/>
  <c r="F29" i="1"/>
  <c r="O28" i="1"/>
  <c r="J28" i="1"/>
  <c r="K28" i="1" s="1"/>
  <c r="O27" i="1"/>
  <c r="J27" i="1"/>
  <c r="J25" i="1" s="1"/>
  <c r="K25" i="1" s="1"/>
  <c r="O26" i="1"/>
  <c r="J26" i="1"/>
  <c r="K26" i="1" s="1"/>
  <c r="I25" i="1"/>
  <c r="H25" i="1"/>
  <c r="G25" i="1"/>
  <c r="F25" i="1"/>
  <c r="O24" i="1"/>
  <c r="J24" i="1"/>
  <c r="K24" i="1" s="1"/>
  <c r="I23" i="1"/>
  <c r="H23" i="1"/>
  <c r="G23" i="1"/>
  <c r="F23" i="1"/>
  <c r="O22" i="1"/>
  <c r="J22" i="1"/>
  <c r="K22" i="1" s="1"/>
  <c r="O21" i="1"/>
  <c r="J21" i="1"/>
  <c r="J20" i="1" s="1"/>
  <c r="K20" i="1" s="1"/>
  <c r="I20" i="1"/>
  <c r="H20" i="1"/>
  <c r="G20" i="1"/>
  <c r="F20" i="1"/>
  <c r="O19" i="1"/>
  <c r="J19" i="1"/>
  <c r="K19" i="1" s="1"/>
  <c r="O18" i="1"/>
  <c r="J18" i="1"/>
  <c r="K18" i="1" s="1"/>
  <c r="I17" i="1"/>
  <c r="H17" i="1"/>
  <c r="G17" i="1"/>
  <c r="F17" i="1"/>
  <c r="F16" i="1" l="1"/>
  <c r="F14" i="1" s="1"/>
  <c r="H16" i="1"/>
  <c r="J49" i="1"/>
  <c r="H79" i="1"/>
  <c r="I79" i="1"/>
  <c r="J74" i="1"/>
  <c r="K74" i="1" s="1"/>
  <c r="G16" i="1"/>
  <c r="J29" i="1"/>
  <c r="K29" i="1" s="1"/>
  <c r="I15" i="1"/>
  <c r="J52" i="1"/>
  <c r="K52" i="1" s="1"/>
  <c r="G79" i="1"/>
  <c r="G14" i="1" s="1"/>
  <c r="F15" i="1"/>
  <c r="H15" i="1"/>
  <c r="G15" i="1"/>
  <c r="J61" i="1"/>
  <c r="K61" i="1" s="1"/>
  <c r="K49" i="1"/>
  <c r="J34" i="1"/>
  <c r="K34" i="1" s="1"/>
  <c r="I16" i="1"/>
  <c r="I14" i="1" s="1"/>
  <c r="J80" i="1"/>
  <c r="K80" i="1" s="1"/>
  <c r="K51" i="1"/>
  <c r="K78" i="1"/>
  <c r="K21" i="1"/>
  <c r="K27" i="1"/>
  <c r="K30" i="1"/>
  <c r="K54" i="1"/>
  <c r="K65" i="1"/>
  <c r="J42" i="1"/>
  <c r="K42" i="1" s="1"/>
  <c r="J69" i="1"/>
  <c r="K69" i="1" s="1"/>
  <c r="J17" i="1"/>
  <c r="J23" i="1"/>
  <c r="K23" i="1" s="1"/>
  <c r="J67" i="1"/>
  <c r="K67" i="1" s="1"/>
  <c r="J82" i="1"/>
  <c r="K37" i="1"/>
  <c r="H14" i="1" l="1"/>
  <c r="K82" i="1"/>
  <c r="J79" i="1"/>
  <c r="K79" i="1" s="1"/>
  <c r="J16" i="1"/>
  <c r="K17" i="1"/>
  <c r="J15" i="1"/>
  <c r="K15" i="1" s="1"/>
  <c r="K16" i="1" l="1"/>
  <c r="J14" i="1"/>
  <c r="K14" i="1" s="1"/>
</calcChain>
</file>

<file path=xl/sharedStrings.xml><?xml version="1.0" encoding="utf-8"?>
<sst xmlns="http://schemas.openxmlformats.org/spreadsheetml/2006/main" count="2487" uniqueCount="952">
  <si>
    <t>Con base en los artículos 107, fracción I, inciso d) de la Ley Federal de Presupuesto y Responsabilidad Hacendaria y 205 de su Reglamento</t>
  </si>
  <si>
    <t>Comisión Federal de Electricidad</t>
  </si>
  <si>
    <t xml:space="preserve">No </t>
  </si>
  <si>
    <t>Nombre del proyecto</t>
  </si>
  <si>
    <t>Estado del proyecto</t>
  </si>
  <si>
    <t>Avance Financiero</t>
  </si>
  <si>
    <t>Acumulado 2021</t>
  </si>
  <si>
    <t>Avance Físico</t>
  </si>
  <si>
    <t>Acumulada</t>
  </si>
  <si>
    <t>%</t>
  </si>
  <si>
    <t xml:space="preserve">Estimada Anual </t>
  </si>
  <si>
    <t>Realizada</t>
  </si>
  <si>
    <t>(1)</t>
  </si>
  <si>
    <t>(2)</t>
  </si>
  <si>
    <t>(3)</t>
  </si>
  <si>
    <t>(4)</t>
  </si>
  <si>
    <t xml:space="preserve">(5)   </t>
  </si>
  <si>
    <t>(6)=(3+5)</t>
  </si>
  <si>
    <t>(7=6/2)</t>
  </si>
  <si>
    <t>(8)</t>
  </si>
  <si>
    <t>(9)</t>
  </si>
  <si>
    <t>(10)</t>
  </si>
  <si>
    <t>(11)=(8+10)</t>
  </si>
  <si>
    <t xml:space="preserve">Total </t>
  </si>
  <si>
    <t>Aprobados en Ejercicios Fiscales Anteriores</t>
  </si>
  <si>
    <t>Inversión Directa</t>
  </si>
  <si>
    <t>Aprobados en 2006</t>
  </si>
  <si>
    <t>Varias (Cierre y otras)</t>
  </si>
  <si>
    <t>SE 1116 Transformación del Noreste</t>
  </si>
  <si>
    <t>Aprobado en 2007</t>
  </si>
  <si>
    <t>SE 1212 SUR - PENINSULAR</t>
  </si>
  <si>
    <t>SE 1210 NORTE - NOROESTE</t>
  </si>
  <si>
    <t>Aprobado en 2008</t>
  </si>
  <si>
    <t>Aprobado en 2009</t>
  </si>
  <si>
    <t>SLT 1405 Subest y Líneas de Transmisión de las Áreas Sureste</t>
  </si>
  <si>
    <t>CCI  Santa Rosalía II</t>
  </si>
  <si>
    <t>Por Licitar sin cambio de alcance</t>
  </si>
  <si>
    <t xml:space="preserve"> RM  CT Altamira Unidades 1 y 2</t>
  </si>
  <si>
    <t>Construcción</t>
  </si>
  <si>
    <t>Aprobado en 2011</t>
  </si>
  <si>
    <t>CC Centro</t>
  </si>
  <si>
    <t>SLT 1603 Subestación Lago</t>
  </si>
  <si>
    <t>CCI Guerrero Negro IV</t>
  </si>
  <si>
    <t>Aprobado en 2012</t>
  </si>
  <si>
    <t>RM CT José López Portillo</t>
  </si>
  <si>
    <t>LT Red de Transmisión Asociada al CC Noreste</t>
  </si>
  <si>
    <t>CH Chicoasén II</t>
  </si>
  <si>
    <t>LT Red de transmisión asociada a la CH Chicoasén II</t>
  </si>
  <si>
    <t>Aprobado en 2013</t>
  </si>
  <si>
    <t>CC Empalme I</t>
  </si>
  <si>
    <t xml:space="preserve">LT Red de Transmisión Asociada al CC Empalme I </t>
  </si>
  <si>
    <t>CC Valle de México II</t>
  </si>
  <si>
    <t>RM CCC TULA PAQUETES 1 Y 2</t>
  </si>
  <si>
    <t>Aprobado en 2014</t>
  </si>
  <si>
    <t>CC Empalme II</t>
  </si>
  <si>
    <t>Aprobado en 2015</t>
  </si>
  <si>
    <t>CC San Luis Potosí</t>
  </si>
  <si>
    <t>CC Lerdo (Norte IV)</t>
  </si>
  <si>
    <t>CG Cerritos Colorados Fase I</t>
  </si>
  <si>
    <t>CH Las Cruces</t>
  </si>
  <si>
    <t>LT Red de transmisión asociada a la CH Las Cruces</t>
  </si>
  <si>
    <t>LT Red de Transmisión Asociada a la CI Santa Rosalía II</t>
  </si>
  <si>
    <t>SLT 2002 Subestaciones y Líneas de las Áreas Norte - Occidental</t>
  </si>
  <si>
    <t>Aprobado en 2016</t>
  </si>
  <si>
    <t>CC San Luis Río Colorado I</t>
  </si>
  <si>
    <t>CC Guadalajara I</t>
  </si>
  <si>
    <t>CC    Mérida</t>
  </si>
  <si>
    <t xml:space="preserve"> CC    Salamanca</t>
  </si>
  <si>
    <t>SLT SLT 2120 Subestaciones y Líneas de Distribución</t>
  </si>
  <si>
    <t>Aprobado en 2020</t>
  </si>
  <si>
    <t>CCI Baja California Sur VI</t>
  </si>
  <si>
    <t>Aprobado en 2021</t>
  </si>
  <si>
    <t>SLT   Transf y Transm Qro IslaCarmen NvoCasasGrands y Huasteca</t>
  </si>
  <si>
    <t>LT    Incremento de Capacidad de Transm en Las Delicias-Querétaro</t>
  </si>
  <si>
    <t>SLT    LT Corriente Alterna Submarina Playacar - Chankanaab II</t>
  </si>
  <si>
    <t>SLT    Suministro de energía Zona Veracruz (antes Olmeca Bco1)</t>
  </si>
  <si>
    <t>Aprobado en 2022</t>
  </si>
  <si>
    <t>SLT Aumento de capacidad de transm de zonas Cancún y RivieraMaya</t>
  </si>
  <si>
    <t>Autorizado</t>
  </si>
  <si>
    <t>SLT Aumento de capacidad de transm zonas Cancún y RivieraMaya II</t>
  </si>
  <si>
    <t>SLT Incremento en capacidad de transm Noreste Centro del País</t>
  </si>
  <si>
    <t>SLT Solución congestión de enlaces transm GCR Noro  Occid Norte</t>
  </si>
  <si>
    <t>Inversión Condicionada</t>
  </si>
  <si>
    <t>Aprobados en 2011</t>
  </si>
  <si>
    <t>Terminado Totalmente</t>
  </si>
  <si>
    <t>Aprobados en 2013</t>
  </si>
  <si>
    <t>LT LT en Corriente Directa Ixtepec Potencia-Yautepec Potencia</t>
  </si>
  <si>
    <t>1_/ Se consideran los proyectos que tienen previstos recursos en el PEF 2021, así como aquéllos proyectos que no tienen Monto Estimado en el PEF 2021, pero continúan en etapa de Varias Cierre y Otras por lo que se incluye su seguimiento.</t>
  </si>
  <si>
    <t>Fuente: Comisión Federal de Electricidad.</t>
  </si>
  <si>
    <t>FLUJO NETO DE PROYECTOS DE INFRAESTRUCTURA PRODUCTIVA DE LARGO PLAZO DE INVERSIÓN DIRECTA EN OPERACIÓN   1_/</t>
  </si>
  <si>
    <t>Con base en los artículosl 107, fracción I, inciso d) de la Ley Federal de Presupuesto y Responsabilidad Hacendaria y 205 de su Reglamento</t>
  </si>
  <si>
    <t xml:space="preserve">Presupuesto   </t>
  </si>
  <si>
    <t>Ejercido</t>
  </si>
  <si>
    <t>Programado</t>
  </si>
  <si>
    <t xml:space="preserve">Gasto </t>
  </si>
  <si>
    <t>Gasto</t>
  </si>
  <si>
    <t>Gasto Programable</t>
  </si>
  <si>
    <t>Ingresos</t>
  </si>
  <si>
    <t>Programable</t>
  </si>
  <si>
    <t>Flujo Neto</t>
  </si>
  <si>
    <t>Variación %</t>
  </si>
  <si>
    <t>Inversión</t>
  </si>
  <si>
    <t>Gasto de Operación</t>
  </si>
  <si>
    <t>TOTAL</t>
  </si>
  <si>
    <t>Amortizaciones y</t>
  </si>
  <si>
    <t>No</t>
  </si>
  <si>
    <t>Gastos de operación</t>
  </si>
  <si>
    <t>Presupuestaria</t>
  </si>
  <si>
    <t>y  Mantenimiento</t>
  </si>
  <si>
    <t>Asociada</t>
  </si>
  <si>
    <t>( 1 )</t>
  </si>
  <si>
    <t>( 2 )</t>
  </si>
  <si>
    <t>( 3 )</t>
  </si>
  <si>
    <t>( 4 )</t>
  </si>
  <si>
    <t>(5=1-2-3-4)</t>
  </si>
  <si>
    <t>( 6 )</t>
  </si>
  <si>
    <t>( 7 )</t>
  </si>
  <si>
    <t>( 8 )</t>
  </si>
  <si>
    <t>( 9 )</t>
  </si>
  <si>
    <t>(10=6-7-8-9)</t>
  </si>
  <si>
    <t>[11=(10-5)/5]</t>
  </si>
  <si>
    <t>A</t>
  </si>
  <si>
    <t>B</t>
  </si>
  <si>
    <t>A+B=2</t>
  </si>
  <si>
    <t>C</t>
  </si>
  <si>
    <t>D</t>
  </si>
  <si>
    <t>C+D=7</t>
  </si>
  <si>
    <t>NEG</t>
  </si>
  <si>
    <t>CG</t>
  </si>
  <si>
    <t>Cerro Prieto IV</t>
  </si>
  <si>
    <t>CC</t>
  </si>
  <si>
    <t xml:space="preserve"> Chihuahua</t>
  </si>
  <si>
    <t>CCI</t>
  </si>
  <si>
    <t>Guerrero Negro II</t>
  </si>
  <si>
    <t>Monterrey II</t>
  </si>
  <si>
    <t>CD</t>
  </si>
  <si>
    <t>Puerto San Carlos II</t>
  </si>
  <si>
    <t>Rosarito III (Unidades 8 y 9)</t>
  </si>
  <si>
    <t>CT</t>
  </si>
  <si>
    <t>Samalayuca II</t>
  </si>
  <si>
    <t>LT</t>
  </si>
  <si>
    <t>211 Cable Submarino</t>
  </si>
  <si>
    <t>214 y 215 Sureste-Peninsular</t>
  </si>
  <si>
    <t>216 y 217 Noroeste</t>
  </si>
  <si>
    <t>SE</t>
  </si>
  <si>
    <t>212 y 213 SF6 Potencia y Distribución</t>
  </si>
  <si>
    <t>218 Noroeste</t>
  </si>
  <si>
    <t>219 Sureste-Peninsular</t>
  </si>
  <si>
    <t>220 Oriental-Centro</t>
  </si>
  <si>
    <t>221 Occidental</t>
  </si>
  <si>
    <t>301 Centro</t>
  </si>
  <si>
    <t>302 Sureste</t>
  </si>
  <si>
    <t>303 Ixtapa - Pie de la Cuesta</t>
  </si>
  <si>
    <t>304 Noroeste</t>
  </si>
  <si>
    <t>305 Centro-Oriente</t>
  </si>
  <si>
    <t>306 Sureste</t>
  </si>
  <si>
    <t>307 Noreste</t>
  </si>
  <si>
    <t>308 Noroeste</t>
  </si>
  <si>
    <t>Los Azufres II y Campo Geotérmico</t>
  </si>
  <si>
    <t>CH</t>
  </si>
  <si>
    <t>Manuel Moreno Torres (2a. Etapa)</t>
  </si>
  <si>
    <t xml:space="preserve"> 406 Red Asociada a Tuxpan II, III y IV</t>
  </si>
  <si>
    <t>407 Red Asociada a Altamira II, III y IV</t>
  </si>
  <si>
    <t>408 Naco-Nogales - Área Noroeste</t>
  </si>
  <si>
    <t>411 Sistema Nacional</t>
  </si>
  <si>
    <t>Manuel Moreno Torres Red Asociada (2a. Etapa)</t>
  </si>
  <si>
    <t>401 Occidental - Central</t>
  </si>
  <si>
    <t>402 Oriental - Peninsular</t>
  </si>
  <si>
    <t>403 Noreste</t>
  </si>
  <si>
    <t>404 Noroeste-Norte</t>
  </si>
  <si>
    <t>405 Compensación Alta Tensión</t>
  </si>
  <si>
    <t>410 Sistema Nacional</t>
  </si>
  <si>
    <t>El Sauz conversión de TG a CC</t>
  </si>
  <si>
    <t>414 Norte-Occidental</t>
  </si>
  <si>
    <t xml:space="preserve"> 502 Oriental - Norte</t>
  </si>
  <si>
    <t xml:space="preserve"> 506 Saltillo-Cañada</t>
  </si>
  <si>
    <t>Red Asociada de la Central Tamazunchale</t>
  </si>
  <si>
    <t>Red Asociada de la Central Río Bravo III</t>
  </si>
  <si>
    <t>412 Compensación Norte</t>
  </si>
  <si>
    <t>413 Noroeste - Occidental</t>
  </si>
  <si>
    <t>503 Oriental</t>
  </si>
  <si>
    <t>504 Norte - Occidental</t>
  </si>
  <si>
    <t>Baja California Sur I</t>
  </si>
  <si>
    <t>609 Transmisión Noroeste - Occidental</t>
  </si>
  <si>
    <t>610 Transmisión Noroeste - Norte</t>
  </si>
  <si>
    <t>612 Subtransmisión Norte - Noreste</t>
  </si>
  <si>
    <t>613 Subtransmisión Occidental</t>
  </si>
  <si>
    <t>614 Subtransmisión Oriental</t>
  </si>
  <si>
    <t>615 Subtransmisión Peninsular</t>
  </si>
  <si>
    <t>Red Asociada de Transmisión de la CCI Baja California Sur I</t>
  </si>
  <si>
    <t>1012 Red de Transmisión Asociada a la CCC Baja California</t>
  </si>
  <si>
    <t>607 Sistema Bajio - Oriental</t>
  </si>
  <si>
    <t>611 Subtransmisión Baja California - Noroeste</t>
  </si>
  <si>
    <t>SUV</t>
  </si>
  <si>
    <t>Suministro de vapor a las Centrales de Cerro Prieto</t>
  </si>
  <si>
    <t>Hermosillo Conversión de TG a CC</t>
  </si>
  <si>
    <t>CCC</t>
  </si>
  <si>
    <t xml:space="preserve"> Pacífico</t>
  </si>
  <si>
    <t xml:space="preserve">CH </t>
  </si>
  <si>
    <t xml:space="preserve"> El Cajón</t>
  </si>
  <si>
    <t>Lineas Centro</t>
  </si>
  <si>
    <t>Red de Transmisión Asociada a la CH el Cajón</t>
  </si>
  <si>
    <t>Red de Transmisión Asociada a Altamira V</t>
  </si>
  <si>
    <t>Red de Transmisión Asociada a la Laguna II</t>
  </si>
  <si>
    <t>Red de Transmisión Asociada a el Pacífico</t>
  </si>
  <si>
    <t>707 Enlace Norte-Sur</t>
  </si>
  <si>
    <t>Riviera Maya</t>
  </si>
  <si>
    <t>PRR</t>
  </si>
  <si>
    <t>Presa Reguladora Amata</t>
  </si>
  <si>
    <t>RM</t>
  </si>
  <si>
    <t>Adolfo López Mateos</t>
  </si>
  <si>
    <t>Altamira</t>
  </si>
  <si>
    <t>Botello</t>
  </si>
  <si>
    <t>Carbón II</t>
  </si>
  <si>
    <t>Carlos Rodríguez Rivero</t>
  </si>
  <si>
    <t>Dos Bocas</t>
  </si>
  <si>
    <t>Emilio Portes Gil</t>
  </si>
  <si>
    <t xml:space="preserve">RM </t>
  </si>
  <si>
    <t>Francisco Pérez Ríos</t>
  </si>
  <si>
    <t>Gomez Palacio</t>
  </si>
  <si>
    <t>Huinalá</t>
  </si>
  <si>
    <t>Ixtaczoquitlán</t>
  </si>
  <si>
    <t>José Aceves Pozos (Mazatlán II)</t>
  </si>
  <si>
    <t>Gral. Manuel Alvarez Moreno (Manzanillo)</t>
  </si>
  <si>
    <t>CT Puerto Libertad</t>
  </si>
  <si>
    <t>Punta Prieta</t>
  </si>
  <si>
    <t>Salamanca</t>
  </si>
  <si>
    <t>Tuxpango</t>
  </si>
  <si>
    <t>CT Valle de México</t>
  </si>
  <si>
    <t>Norte</t>
  </si>
  <si>
    <t>705 Capacitores</t>
  </si>
  <si>
    <t>708 Compensación Dinámicas Oriental -Norte</t>
  </si>
  <si>
    <t>SLT</t>
  </si>
  <si>
    <t>701 Occidente-Centro</t>
  </si>
  <si>
    <t>702 Sureste-Peninsular</t>
  </si>
  <si>
    <t>703 Noreste-Norte</t>
  </si>
  <si>
    <t>704 Baja California -Noroeste</t>
  </si>
  <si>
    <t>706 Sistemas Norte</t>
  </si>
  <si>
    <t xml:space="preserve"> 709 Sistemas Sur</t>
  </si>
  <si>
    <t>Conversión El Encino de TG aCC</t>
  </si>
  <si>
    <t>Baja California Sur II</t>
  </si>
  <si>
    <t>807 Durango I</t>
  </si>
  <si>
    <t>CCC Tula</t>
  </si>
  <si>
    <t>CGT Cerro Prieto (U5)</t>
  </si>
  <si>
    <t>CT Carbón II Unidades 2 y 4</t>
  </si>
  <si>
    <t>CT Emilio Portes Gil Unidad 4</t>
  </si>
  <si>
    <t>CT Francisco Pérez Ríos Unidad 5</t>
  </si>
  <si>
    <t>CT Pdte. Adolfo López Mateos Unidades 3, 4, 5 y 6</t>
  </si>
  <si>
    <t>CT Pdte. Plutarco Elías Calles Unidades 1 y 2</t>
  </si>
  <si>
    <t>811 Noroeste</t>
  </si>
  <si>
    <t xml:space="preserve">SE </t>
  </si>
  <si>
    <t>812 Golfo Norte</t>
  </si>
  <si>
    <t>813 División Bajío</t>
  </si>
  <si>
    <t>801 Altiplano</t>
  </si>
  <si>
    <t xml:space="preserve">SLT </t>
  </si>
  <si>
    <t>802 Tamaulipas</t>
  </si>
  <si>
    <t>803 NOINE</t>
  </si>
  <si>
    <t>806 Bajío</t>
  </si>
  <si>
    <t xml:space="preserve">CE </t>
  </si>
  <si>
    <t>La Venta II</t>
  </si>
  <si>
    <t>Red de Transmisión Asociada a la CE La Venta II</t>
  </si>
  <si>
    <t>911 Noreste</t>
  </si>
  <si>
    <t>912 División Oriente</t>
  </si>
  <si>
    <t>914 División Centro Sur</t>
  </si>
  <si>
    <t>915 Occidental</t>
  </si>
  <si>
    <t>901 Pacífico</t>
  </si>
  <si>
    <t>902 Istmo</t>
  </si>
  <si>
    <t>903 Cabo - Norte</t>
  </si>
  <si>
    <t>La Yesca</t>
  </si>
  <si>
    <t>Baja California</t>
  </si>
  <si>
    <t>RFO</t>
  </si>
  <si>
    <t>Red de Fibra Optica Proyecto Sur</t>
  </si>
  <si>
    <t>Red de Fibra Optica Proyecto Centro</t>
  </si>
  <si>
    <t>Red de Fibra Optica Proyecto Norte</t>
  </si>
  <si>
    <t>1006 Central----Sur</t>
  </si>
  <si>
    <t>1005 Noroeste</t>
  </si>
  <si>
    <t>Infiernillo</t>
  </si>
  <si>
    <t>CT Francisco Pérez Ríos Unidades 1 y 2</t>
  </si>
  <si>
    <t>CT Puerto Libertad Unidad 4</t>
  </si>
  <si>
    <t>CT Valle de México Unidades 5,6 y 7</t>
  </si>
  <si>
    <t>CCC Samalayuca II</t>
  </si>
  <si>
    <t>CCC El Sauz</t>
  </si>
  <si>
    <t>CCC Huinala II</t>
  </si>
  <si>
    <t>1004 Compensación Dinámica Área Central</t>
  </si>
  <si>
    <t>1003 Subestaciones Eléctricas de Occidente</t>
  </si>
  <si>
    <t>Red de Transmisión Asociada a la CC San Lorenzo</t>
  </si>
  <si>
    <t>1002 Compensación y Transmisión Noreste - Sureste</t>
  </si>
  <si>
    <t>San Lorenzo Conversión de TG a CC</t>
  </si>
  <si>
    <t>1001 Red de Transmisión Baja -- Nogales</t>
  </si>
  <si>
    <t>Red de Transmisión Asociada a la CH La Yesca</t>
  </si>
  <si>
    <t>Agua Prieta II (con campo solar)</t>
  </si>
  <si>
    <t>Red de transmisión asociada a la CC Agua Prieta II</t>
  </si>
  <si>
    <t>Red de Transmisión Asociada a la CE La Venta III</t>
  </si>
  <si>
    <t>CN Laguna Verde</t>
  </si>
  <si>
    <t>CT Puerto Libertad Unidades 2 y 3</t>
  </si>
  <si>
    <t>CT Punta Prieta Unidad 2</t>
  </si>
  <si>
    <t>1110 Compensación Capacitiva del Norte</t>
  </si>
  <si>
    <t>1116 Transformación del Noreste</t>
  </si>
  <si>
    <t>1117 Transformación de Guaymas</t>
  </si>
  <si>
    <t>1120 Noroeste</t>
  </si>
  <si>
    <t>1121 Baja California</t>
  </si>
  <si>
    <t>1122 Golfo Norte</t>
  </si>
  <si>
    <t>1123 Norte</t>
  </si>
  <si>
    <t>1124 Bajío Centro</t>
  </si>
  <si>
    <t>1125 Distribución</t>
  </si>
  <si>
    <t>1127 Sureste</t>
  </si>
  <si>
    <t>1128 Centro Sur</t>
  </si>
  <si>
    <t>1129 Compensación redes</t>
  </si>
  <si>
    <t>1111 Transmisión y Transformación del Central - Occidental</t>
  </si>
  <si>
    <t>1112 Transmisión y Transformación del Noroeste</t>
  </si>
  <si>
    <t>1114 Transmisión y Transformación del Oriental</t>
  </si>
  <si>
    <t>1118 Transmisión y Transformación del Norte</t>
  </si>
  <si>
    <t>1119 Transmisión y Transformación del Sureste</t>
  </si>
  <si>
    <t>Suministro de 970 T/h a las Centrales de Cerro Prieto</t>
  </si>
  <si>
    <t>1206 Conversión a 400 kV de la LT Mazatlan II - La Higuera</t>
  </si>
  <si>
    <t>1213 COMPENSACION DE REDES</t>
  </si>
  <si>
    <t>1205 Compensación Oriental - Peninsular</t>
  </si>
  <si>
    <t>1212 SUR - PENINSULAR</t>
  </si>
  <si>
    <t>1204 Conversión a 400 kV del Área Peninsular</t>
  </si>
  <si>
    <t>1203 Transmisión y Transformación Oriental - Sureste</t>
  </si>
  <si>
    <t>1202 Suministro de Energía a la Zona Manzanillo</t>
  </si>
  <si>
    <t>1211 NORESTE - CENTRAL</t>
  </si>
  <si>
    <t>1210 NORTE - NOROESTE</t>
  </si>
  <si>
    <t>1201 Transmisión y Transformación de Baja California</t>
  </si>
  <si>
    <t>CCC Poza Rica</t>
  </si>
  <si>
    <t>CCC El Sauz Paquete 1</t>
  </si>
  <si>
    <t>Red de Trans Asoc al proy de temp abierta y Oax. II, III, IV</t>
  </si>
  <si>
    <t>Red de Transmisión Asociada a Manzanillo I U-1 y 2</t>
  </si>
  <si>
    <t>CC Repotenciación CT Manzanillo I U-1 y 2</t>
  </si>
  <si>
    <t>Red de transmisión asociada a la CG Los Humeros II</t>
  </si>
  <si>
    <t xml:space="preserve"> Red de transmisión asociada a la CI Guerrero Negro III</t>
  </si>
  <si>
    <t>CI Guerrero Negro III</t>
  </si>
  <si>
    <t>Los Humeros II</t>
  </si>
  <si>
    <t>Red de transmisión asociada a la CCC Norte II</t>
  </si>
  <si>
    <t>TG Baja California II</t>
  </si>
  <si>
    <t>1304 Transmisión y Transformación del Oriental</t>
  </si>
  <si>
    <t>1303 Transmisión y Transformación Baja - Noroeste</t>
  </si>
  <si>
    <t>1302 Transformación del Noreste</t>
  </si>
  <si>
    <t>Baja California Sur IV</t>
  </si>
  <si>
    <t>Baja California Sur III</t>
  </si>
  <si>
    <t>1313 Red de Transmisión Asociada al CC Baja California III</t>
  </si>
  <si>
    <t>1323 DISTRIBUCION SUR</t>
  </si>
  <si>
    <t>1322 DISTRIBUCION CENTRO</t>
  </si>
  <si>
    <t>1321 DISTRIBUCION NORESTE</t>
  </si>
  <si>
    <t>1320 DISTRIBUCION NOROESTE</t>
  </si>
  <si>
    <t>SLT 1404 Subestaciones del Oriente</t>
  </si>
  <si>
    <t>1401 SEs y LTs de las Áreas Baja California y Noroeste</t>
  </si>
  <si>
    <t>1405 Subest y Líneas de Transmisión de las Áreas Sureste</t>
  </si>
  <si>
    <t>1402 Cambio de Tensión de la LT Culiacán - Los Mochis</t>
  </si>
  <si>
    <t>1421 DISTRIBUCIÓN SUR</t>
  </si>
  <si>
    <t>1403 Compensación Capacitiva de las Áreas Noroeste - Norte</t>
  </si>
  <si>
    <t>1420 DISTRIBUCIÓN NORTE</t>
  </si>
  <si>
    <t>CT Altamira Unidades 1 y 2</t>
  </si>
  <si>
    <t>SE 1521 DISTRIBUCIÓN SUR</t>
  </si>
  <si>
    <t>SE 1520 DISTRIBUCION NORTE</t>
  </si>
  <si>
    <t>Cogeneración Salamanca Fase I</t>
  </si>
  <si>
    <t>1601 Transmisión y Transformación Noroeste - Norte</t>
  </si>
  <si>
    <t>Centro</t>
  </si>
  <si>
    <t>1603 Subestación Lago</t>
  </si>
  <si>
    <t>1604 Transmisión Ayotla-Chalco</t>
  </si>
  <si>
    <t>Guerrero Negro IV</t>
  </si>
  <si>
    <t>Red de Transmisión Asociada a la CI Guerrero Negro IV</t>
  </si>
  <si>
    <t>1621 Distribución Norte-Sur</t>
  </si>
  <si>
    <t>1620 Distribución Valle de México</t>
  </si>
  <si>
    <t>Los Azufres III (Fase I)</t>
  </si>
  <si>
    <t>CT José López Portillo</t>
  </si>
  <si>
    <t>1721 DISTRIBUCIÓN NORTE</t>
  </si>
  <si>
    <t>Red de Transmisión Asociada al CC Noreste</t>
  </si>
  <si>
    <t>1720 Distribución Valle de México</t>
  </si>
  <si>
    <t>Red de Transmisión Asociada al CC Norte III</t>
  </si>
  <si>
    <t>Los Humeros III</t>
  </si>
  <si>
    <t>Baja California Sur V</t>
  </si>
  <si>
    <t>1722 Distribución Sur</t>
  </si>
  <si>
    <t>1701 Subestación Chimalpa Dos</t>
  </si>
  <si>
    <t>1703  Conversión a 400 kV de la Riviera Maya</t>
  </si>
  <si>
    <t>1702 Transmisión y Transformación Baja - Noine</t>
  </si>
  <si>
    <t>1704 Interconexión sist aislados Guerrero Negro Sta Rosalía</t>
  </si>
  <si>
    <t>Empalme I</t>
  </si>
  <si>
    <t>Red de Transmisión Asociada al CC Empalme I</t>
  </si>
  <si>
    <t>Valle de México II</t>
  </si>
  <si>
    <t>Red de Transmisión Asociada al CC Topolobampo III</t>
  </si>
  <si>
    <t>1801 Subestaciones Baja - Noroeste</t>
  </si>
  <si>
    <t>1803 Subestaciones del Occidental</t>
  </si>
  <si>
    <t>1802 Subestaciones y Líneas de Transmisión del Norte</t>
  </si>
  <si>
    <t>1804 Subestaciones y Líneas Transmisión Oriental-Peninsular</t>
  </si>
  <si>
    <t>1820 Divisiones de Distribución del Valle de México</t>
  </si>
  <si>
    <t>1821 Divisiones de Distribución</t>
  </si>
  <si>
    <t>CCC TULA PAQUETES 1 Y 2</t>
  </si>
  <si>
    <t>CH TEMASCAL UNIDADES 1 A 4</t>
  </si>
  <si>
    <t>Empalme II</t>
  </si>
  <si>
    <t>Red de Transmisión Asociada al CC Empalme II</t>
  </si>
  <si>
    <t>1901 Subestaciones de Baja California</t>
  </si>
  <si>
    <t>1902 Subestaciones y Compensación del Noroeste</t>
  </si>
  <si>
    <t>1903 Subestaciones Norte - Noreste</t>
  </si>
  <si>
    <t>1904 Transmisión y Transformación de Occidente</t>
  </si>
  <si>
    <t>1905 Transmisión Sureste - Peninsular</t>
  </si>
  <si>
    <t>1920 Subestaciones y Líneas de Distribución</t>
  </si>
  <si>
    <t>1921 Reducción de Pérdidas de Energía en Distribución</t>
  </si>
  <si>
    <t>Los Azufres III Fase II</t>
  </si>
  <si>
    <t>Red de transmisión asociada a la CG Los Azufres III Fase II</t>
  </si>
  <si>
    <t>2001 Subestaciones y Líneas Baja California Sur - Noroeste</t>
  </si>
  <si>
    <t>2002 Subestaciones y Líneas de las Áreas Norte - Occidental</t>
  </si>
  <si>
    <t xml:space="preserve"> SLT 2020 Subestaciones, Líneas y Redes de Distribución</t>
  </si>
  <si>
    <t>SLT 2021 Reducción de Pérdidas de Energía en Distribución</t>
  </si>
  <si>
    <t>2101 Compensación Capacitiva Baja - Occidental</t>
  </si>
  <si>
    <t>SLT 2120 Subestaciones y Líneas de Distribución</t>
  </si>
  <si>
    <t>SLT 2121 Reducción de Pérdidas de Energía en Distribución</t>
  </si>
  <si>
    <t>1_/ Considera los proyectos que entraron en operación comercial (con terminaciones parciales o totales).</t>
  </si>
  <si>
    <t>FLUJO NETO DE PROYECTOS DE INFRAESTRUCTURA PRODUCTIVA DE LARGO PLAZO DE INVERSION CONDICIONADA EN OPERACIÓN P_/</t>
  </si>
  <si>
    <t>Fondo</t>
  </si>
  <si>
    <t>En términos de los artículos  107, fracción I , de la Ley Federal de Presupuesto y Responsabilidad Hacendaria y 205 de su Reglamento</t>
  </si>
  <si>
    <t>No.</t>
  </si>
  <si>
    <t>Presupuestado</t>
  </si>
  <si>
    <t>Cargos</t>
  </si>
  <si>
    <t xml:space="preserve">Ingresos </t>
  </si>
  <si>
    <t>Fijos</t>
  </si>
  <si>
    <t>Variables</t>
  </si>
  <si>
    <t>Flujo neto</t>
  </si>
  <si>
    <t>Flujo  neto</t>
  </si>
  <si>
    <t xml:space="preserve">Variación      %    </t>
  </si>
  <si>
    <t>(4=1-2-3)</t>
  </si>
  <si>
    <t>(5)</t>
  </si>
  <si>
    <t>(6)</t>
  </si>
  <si>
    <t>(7)</t>
  </si>
  <si>
    <t>(8=5-6-7)</t>
  </si>
  <si>
    <t>(9=(8-4)/4)</t>
  </si>
  <si>
    <t>Negativos</t>
  </si>
  <si>
    <t>TRN Terminal de Carbón de la CT Pdte. Plutarco Elías Calles</t>
  </si>
  <si>
    <t>CC Altamira II</t>
  </si>
  <si>
    <t>CC Bajío</t>
  </si>
  <si>
    <t>CC Campeche</t>
  </si>
  <si>
    <t>CC Hermosillo</t>
  </si>
  <si>
    <t>CT Mérida III</t>
  </si>
  <si>
    <t>CC Monterrey III</t>
  </si>
  <si>
    <t>CC Naco-Nogales</t>
  </si>
  <si>
    <t>CC Río Bravo II</t>
  </si>
  <si>
    <t>CC Mexicali</t>
  </si>
  <si>
    <t>CC Saltillo</t>
  </si>
  <si>
    <t>CC Tuxpan II</t>
  </si>
  <si>
    <t>TRN Gasoducto Cd. Pemex-Valladolid</t>
  </si>
  <si>
    <t>CC Altamira III y IV</t>
  </si>
  <si>
    <t>CC Chihuahua III</t>
  </si>
  <si>
    <t>CC La Laguna II</t>
  </si>
  <si>
    <t>CC Río Bravo III</t>
  </si>
  <si>
    <t>CC Tuxpan III y IV</t>
  </si>
  <si>
    <t>CC Altamira V</t>
  </si>
  <si>
    <t>CC Tamazunchale</t>
  </si>
  <si>
    <t>CC Río Bravo IV</t>
  </si>
  <si>
    <t>CC Tuxpan V</t>
  </si>
  <si>
    <t>CC Valladolid III</t>
  </si>
  <si>
    <t>CCC Norte II</t>
  </si>
  <si>
    <t>CCC Norte</t>
  </si>
  <si>
    <t>CE La Venta III</t>
  </si>
  <si>
    <t>CE Oaxaca I</t>
  </si>
  <si>
    <t>CE Oaxaca II y CE Oaxaca III y CE Oaxaca IV</t>
  </si>
  <si>
    <t>CC Baja California III</t>
  </si>
  <si>
    <t>CC Norte III (Juárez)</t>
  </si>
  <si>
    <t>CE Sureste I</t>
  </si>
  <si>
    <t xml:space="preserve">CC Noroeste </t>
  </si>
  <si>
    <t>CC Noreste</t>
  </si>
  <si>
    <t>CC Topolobampo III</t>
  </si>
  <si>
    <t>CE Sureste IV y V</t>
  </si>
  <si>
    <t>En términos de  los artículos 107, fracción I , de la Ley Federal de Presupuesto y Responsabilidad Hacendaria y 205 de su Reglamento</t>
  </si>
  <si>
    <t xml:space="preserve">Comisión Federal de Electricidad </t>
  </si>
  <si>
    <t>Septiembre</t>
  </si>
  <si>
    <t>Nombre del Proyecto</t>
  </si>
  <si>
    <t>Costo de cierre</t>
  </si>
  <si>
    <t>Amortización ejercida</t>
  </si>
  <si>
    <t>Pasivo Directo</t>
  </si>
  <si>
    <t>Pasivo</t>
  </si>
  <si>
    <t>Hasta 2021</t>
  </si>
  <si>
    <t>En 2022</t>
  </si>
  <si>
    <t>Suma</t>
  </si>
  <si>
    <t xml:space="preserve">Real </t>
  </si>
  <si>
    <t>Legal</t>
  </si>
  <si>
    <t>Contingente</t>
  </si>
  <si>
    <t>Total</t>
  </si>
  <si>
    <t>(4=2+3)</t>
  </si>
  <si>
    <t>(7=5+6)</t>
  </si>
  <si>
    <t>(8=1-4-7)</t>
  </si>
  <si>
    <t>(9=7+8)</t>
  </si>
  <si>
    <t>Cierres totales</t>
  </si>
  <si>
    <t>CG Cerro Prieto IV     1_/</t>
  </si>
  <si>
    <t>CC Chihuahua     1_/</t>
  </si>
  <si>
    <t>CCI Guerrero Negro II     1_/</t>
  </si>
  <si>
    <t>CC Monterrey II     1_/</t>
  </si>
  <si>
    <t>CD Puerto San Carlos II     1_/</t>
  </si>
  <si>
    <t>CC Rosarito III (Unidades 8 y 9)     1_/</t>
  </si>
  <si>
    <t>CT Samalayuca II     1_/</t>
  </si>
  <si>
    <t>LT 211 Cable Submarino     1_/</t>
  </si>
  <si>
    <t>LT 214 y 215 Sureste - Peninsular     1_/</t>
  </si>
  <si>
    <t>LT 216 y 217 Noroeste     1_/</t>
  </si>
  <si>
    <t>SE 212 y 213 SF6 Potencia y Distribución     1_/</t>
  </si>
  <si>
    <t>SE 218 Noroeste     1_/</t>
  </si>
  <si>
    <t>SE 219 Sureste - Peninsular     1_/</t>
  </si>
  <si>
    <t>SE 220 Oriental - Centro     1_/</t>
  </si>
  <si>
    <t>SE 221 Occidental     1_/</t>
  </si>
  <si>
    <t>LT 301 Centro     1_/</t>
  </si>
  <si>
    <t>LT 302 Sureste     1_/</t>
  </si>
  <si>
    <t>LT 303 Ixtapa - Pie de la Cuesta     1_/</t>
  </si>
  <si>
    <t>LT 304 Noroeste     1_/</t>
  </si>
  <si>
    <t>SE 305 Centro - Oriente     1_/</t>
  </si>
  <si>
    <t>SE 306 Sureste     1_/</t>
  </si>
  <si>
    <t>SE 307 Noreste     1_/</t>
  </si>
  <si>
    <t>SE 308 Noroeste     1_/</t>
  </si>
  <si>
    <t>CG Los Azufres II y Campo Geotérmico     1_/</t>
  </si>
  <si>
    <t>CH Manuel Moreno Torres (2a. Etapa)     1_/</t>
  </si>
  <si>
    <t>LT 406 Red Asociada a Tuxpan II, III y IV     1_/</t>
  </si>
  <si>
    <t>LT 407 Red Asociada a Altamira II, III y IV     1_/</t>
  </si>
  <si>
    <t>LT 408 Naco - Nogales - Área Noroeste     1_/</t>
  </si>
  <si>
    <t>LT 411 Sistema Nacional     1_/</t>
  </si>
  <si>
    <t>LT Manuel Moreno Torres Red Asociada (2a. Etapa)     1_/</t>
  </si>
  <si>
    <t>SE 401 Occidental - Central     1_/</t>
  </si>
  <si>
    <t>SE 402 Oriental-Peninsular     1_/</t>
  </si>
  <si>
    <t>SE 403 Noreste     1_/</t>
  </si>
  <si>
    <t>SE 404 Noroeste - Norte     1_/</t>
  </si>
  <si>
    <t>SE 405 Compensación Alta Tensión     1_/</t>
  </si>
  <si>
    <t>SE 410 Sistema Nacional     1_/</t>
  </si>
  <si>
    <t>CC El Sauz conversión de TG a CC     1_/</t>
  </si>
  <si>
    <t>LT 414 Norte-Occidental     1_/</t>
  </si>
  <si>
    <t>LT 502 Oriental - Norte     1_/</t>
  </si>
  <si>
    <t>LT 506 Saltillo-Cañada     1_/</t>
  </si>
  <si>
    <t>LT Red Asociada de la Central Tamazunchale     1_/</t>
  </si>
  <si>
    <t>LT Red Asociada de la Central Río Bravo III     1_/</t>
  </si>
  <si>
    <t>SE 412 Compensación Norte     1_/</t>
  </si>
  <si>
    <t>SE 413 Noroeste - Occidental     1_/</t>
  </si>
  <si>
    <t>SE 503 Oriental     1_/</t>
  </si>
  <si>
    <t>SE 504 Norte - Occidental   1_/</t>
  </si>
  <si>
    <t>CCI Baja California Sur I     1_/</t>
  </si>
  <si>
    <t>LT 609 Transmisión Noroeste - Occidental     1_/</t>
  </si>
  <si>
    <t>LT 610 Transmisión Noroeste - Norte     1_/</t>
  </si>
  <si>
    <t>LT 612 Subtransmisión Norte-Noroeste     1_/</t>
  </si>
  <si>
    <t>LT 613 SubTransmisión Occidental     1_/</t>
  </si>
  <si>
    <t>LT 614 Subtransmisión Oriental     1_/</t>
  </si>
  <si>
    <t>LT 615 Subtransmisión Peninsular     1_/</t>
  </si>
  <si>
    <t>LT Red Asociada de Transmisión de la CCI Baja California Sur I     1_/</t>
  </si>
  <si>
    <t>LT 1012 Red de Transmisión asociada a la CCC Baja California    1_/</t>
  </si>
  <si>
    <t>SE 607 Sistema Bajío - Oriental     1_/</t>
  </si>
  <si>
    <t>SE 611 Subtransmisión Baja California-Noroeste     1_/</t>
  </si>
  <si>
    <t>SUV Suministro de Vapor a las Centrales de Cerro Prieto     1_/</t>
  </si>
  <si>
    <t>CC Hermosillo Conversión de TG a CC     1_/</t>
  </si>
  <si>
    <t xml:space="preserve">CCC  Pacífico </t>
  </si>
  <si>
    <t xml:space="preserve">CH El Cajón     </t>
  </si>
  <si>
    <t>LT Líneas Centro     1_/</t>
  </si>
  <si>
    <t>LT Red de Transmisión Asociada a la CH el Cajón     1_/</t>
  </si>
  <si>
    <t>LT Red de Transmisión Asociada a Altamira V     1_/</t>
  </si>
  <si>
    <t>Red de Transmisión Asociada a La Laguna II    1_/</t>
  </si>
  <si>
    <t>LT Red de Transmisión Asociada a el Pacífico</t>
  </si>
  <si>
    <t>LT 707 Enlace Norte-Sur     1_/</t>
  </si>
  <si>
    <t>LT Riviera Maya     1_/</t>
  </si>
  <si>
    <t>PRR Presa Reguladora Amata     1_/</t>
  </si>
  <si>
    <t>RM Adolfo López  Mateos     1_/</t>
  </si>
  <si>
    <t>RM Altamira     1_/</t>
  </si>
  <si>
    <t>RM Botello     1_/</t>
  </si>
  <si>
    <t>RM Carbón II     1_/</t>
  </si>
  <si>
    <t>RM Carlos Rodríguez Rivero     1_/</t>
  </si>
  <si>
    <t>RM Dos Bocas     1_/</t>
  </si>
  <si>
    <t>RM Emilio Portes Gil     1_/</t>
  </si>
  <si>
    <t>RM Francisco Pérez Ríos     1_/</t>
  </si>
  <si>
    <t>RM Gomez Palacio     1_/</t>
  </si>
  <si>
    <t>RM Huinalá     1_/</t>
  </si>
  <si>
    <t>RM Ixtaczoquitlán     1_/</t>
  </si>
  <si>
    <t>RM José Aceves Pozos (Mazatlán II)     1_/</t>
  </si>
  <si>
    <t>RM Gral. Manuel Alvarez Moreno (Manzanillo)     1_/</t>
  </si>
  <si>
    <t>RM CT Puerto Libertad     1_/</t>
  </si>
  <si>
    <t>RM Punta Prieta     1_/</t>
  </si>
  <si>
    <t>RM Salamanca     1_/</t>
  </si>
  <si>
    <t>RM Tuxpango     1_/</t>
  </si>
  <si>
    <t>RM CT Valle de México     1_/</t>
  </si>
  <si>
    <t>SE Norte     1_/</t>
  </si>
  <si>
    <t>SE 705 Capacitores     1_/</t>
  </si>
  <si>
    <t>SE 708 Compensación Dinámicas Oriental -Norte     1_/</t>
  </si>
  <si>
    <t>SLT 701 Occidente-Centro     1_/</t>
  </si>
  <si>
    <t>SLT 702 Sureste-Peninsular     1_/</t>
  </si>
  <si>
    <t>SLT 703 Noreste-Norte     1_/</t>
  </si>
  <si>
    <t>SLT 704 Baja California -Noroeste     1_/</t>
  </si>
  <si>
    <t xml:space="preserve">SLT 706 Sistemas- Norte     </t>
  </si>
  <si>
    <t>SLT 709 Sistemas Sur     1_/</t>
  </si>
  <si>
    <t>CC Conversión El Encino de TG a CC     1_/</t>
  </si>
  <si>
    <t>CCI Baja California Sur II     1_/</t>
  </si>
  <si>
    <t>LT 807 Durango I     1_/</t>
  </si>
  <si>
    <t>RM CCC Tula     1_/</t>
  </si>
  <si>
    <t>RM CGT Cerro Prieto (U5)    1_/</t>
  </si>
  <si>
    <t>RM CT Carbón II Unidades 2 y 4     1_/</t>
  </si>
  <si>
    <t>RM CT Emilio Portes Gil Unidad 4     1_/</t>
  </si>
  <si>
    <t>RM CT Francisco Pérez Ríos Unidad 5     1_/</t>
  </si>
  <si>
    <t>RM CT Pdte. Adolfo López Mateos Unidades 3, 4, 5 y 6     1_/</t>
  </si>
  <si>
    <t>RM CT Pdte. Plutarco Elías Calles Unidades 1 y 2     1_/</t>
  </si>
  <si>
    <t>SE 811 Noroeste     1_/</t>
  </si>
  <si>
    <t>SE 812 Golfo Norte     1_/</t>
  </si>
  <si>
    <t>SE 813 División Bajío     1_/</t>
  </si>
  <si>
    <t>SLT 801 Altiplano     1_/</t>
  </si>
  <si>
    <t>SLT 802 Tamaulipas     1_/</t>
  </si>
  <si>
    <t>SLT 803 Noine     1_/</t>
  </si>
  <si>
    <t>SLT 806 Bajío</t>
  </si>
  <si>
    <t>CE La Venta II     1_/</t>
  </si>
  <si>
    <t>LT Red Asociada Transmisión de la CE La Venta II    1_/</t>
  </si>
  <si>
    <t>SE 911 Noreste     1_/</t>
  </si>
  <si>
    <t>SE 912 División Oriente     1_/</t>
  </si>
  <si>
    <t>SE 914 División Centro Sur</t>
  </si>
  <si>
    <t>SE 915 Occidental     1_/</t>
  </si>
  <si>
    <t>SLT 901 Pacífico     1_/</t>
  </si>
  <si>
    <t>SLT 902 Istmo     1_/</t>
  </si>
  <si>
    <t>SLT 903 Cabo - Norte     1_/</t>
  </si>
  <si>
    <t>CH La Yesca</t>
  </si>
  <si>
    <t>CCC Baja California     1_/</t>
  </si>
  <si>
    <t>RFO Red de Fibra Óptica Proyecto Sur     1_/</t>
  </si>
  <si>
    <t>RFO Red de Fibra Óptica Proyecto Centro     1_/</t>
  </si>
  <si>
    <t>RFO Red de Fibra Óptica Proyecto Norte</t>
  </si>
  <si>
    <t>SE 1006 Central----Sur</t>
  </si>
  <si>
    <t>SE 1005 Noroeste</t>
  </si>
  <si>
    <t>RM Infiernillo</t>
  </si>
  <si>
    <t>RM CT Francisco Pérez Ríos Unidades 1 y 2</t>
  </si>
  <si>
    <t>RM CT Puerto Libertad Unidad 4     1_/</t>
  </si>
  <si>
    <t>RM CT Valle de México Unidades 5, 6 y 7     1_/</t>
  </si>
  <si>
    <t>RM CCC Samalayuca II     1_/</t>
  </si>
  <si>
    <t>RM CCC El Sauz     1_/</t>
  </si>
  <si>
    <t>RM CCC Huinalá II     1_/</t>
  </si>
  <si>
    <t>SE 1004 Compensación Dinámica Área Central     1_/</t>
  </si>
  <si>
    <t>SE 1003 Subestaciones Eléctricas de Occidente</t>
  </si>
  <si>
    <t>LT Red Transmisión  Asociada a la CC San Lorenzo 1_/</t>
  </si>
  <si>
    <t>SLT 1002 Compensación y Transmisión Noreste - Sureste</t>
  </si>
  <si>
    <t>CC San Lorenzo Conversión de TG a CC</t>
  </si>
  <si>
    <t>SLT 1001 Red de Transmisión Baja-Nogales     1_/</t>
  </si>
  <si>
    <t>LT Red de Transmisión Asociada a la CH La Yesca</t>
  </si>
  <si>
    <t>LT Red de Transmisión asociada a la CC Agua Prieta II</t>
  </si>
  <si>
    <t>LT Red de Transmisión Asociada a la CE La Venta III</t>
  </si>
  <si>
    <t>RM CN Laguna Verde</t>
  </si>
  <si>
    <t>RM CT Puerto Libertad Unidades 2 y 3     1_/</t>
  </si>
  <si>
    <t>RM CT Punta Prieta Unidad 2     1_/</t>
  </si>
  <si>
    <t>SE 1110 Compensación Capacitiva del Norte</t>
  </si>
  <si>
    <t>SE 1117 Transformación de Guaymas</t>
  </si>
  <si>
    <t>SE 1120 Noroeste</t>
  </si>
  <si>
    <t>SE 1121 Baja California</t>
  </si>
  <si>
    <t>SE 1122 Golfo Norte</t>
  </si>
  <si>
    <t>SE 1123 Norte     1_/</t>
  </si>
  <si>
    <t>SE 1124 Bajío Centro</t>
  </si>
  <si>
    <t>SE 1125 Distribución</t>
  </si>
  <si>
    <t>SE 1127 Sureste</t>
  </si>
  <si>
    <t>SE 1128 Centro Sur</t>
  </si>
  <si>
    <t>SE 1129 Compensación redes</t>
  </si>
  <si>
    <t>SLT 1111 Transmisión y Transformación del Central - Occidental</t>
  </si>
  <si>
    <t>SLT 1112 Transmisión y Transformación del Noroeste</t>
  </si>
  <si>
    <t xml:space="preserve">SLT 1114 Transmisión y Transformación del Oriental </t>
  </si>
  <si>
    <t>SLT 1118 Transmisión y Transformación del Norte</t>
  </si>
  <si>
    <t>SLT 1119 Transmisión y Transformación del Sureste</t>
  </si>
  <si>
    <t>SUV Suministro de 970 T/h a las Centrales de Cerro Prieto</t>
  </si>
  <si>
    <t>SE 1206 Conversión a 400 kV de la LT Mazatlán II - La Higuera     1_/</t>
  </si>
  <si>
    <t>SE 1213 Compensación de Redes</t>
  </si>
  <si>
    <t>SE 1205 Compensación Oriental - Peninsular</t>
  </si>
  <si>
    <t>SLT 1204 Conversión a 400 kV del Área Peninsular</t>
  </si>
  <si>
    <t>SLT 1203 Transmisión y Transformación Oriental - Sureste</t>
  </si>
  <si>
    <t>SE 1202 Suministro de Energía a la Zona Manzanillo     1_/</t>
  </si>
  <si>
    <t>SE 1211 Noreste - Central</t>
  </si>
  <si>
    <t>SLT 1201 Transmision y Transformacion de Baja California</t>
  </si>
  <si>
    <t xml:space="preserve">RM CCC Poza Rica </t>
  </si>
  <si>
    <t>RM CCC El Sauz Paquete 1</t>
  </si>
  <si>
    <t>LT Red de Trans Asoc al proy de temp abierta y Oax. II, III, IV</t>
  </si>
  <si>
    <t>SLT Red de Transmisión Asociada a Manzanillo I U-1 y 2</t>
  </si>
  <si>
    <t xml:space="preserve">CC CC Repotenciación CT Manzanillo I U-1 y 2 </t>
  </si>
  <si>
    <t>LT Red de Transmisión asociada a la CG Los Humeros II     1_/</t>
  </si>
  <si>
    <t>LT Red de Transmisión asociada a la CI Guerrero Negro III     1_/</t>
  </si>
  <si>
    <t>CCI CI Guerrero Negro III</t>
  </si>
  <si>
    <t>CG Los Humeros II</t>
  </si>
  <si>
    <t>LT Red de Transmisión asociada a la CCC Norte II</t>
  </si>
  <si>
    <t>CT TG Baja California II</t>
  </si>
  <si>
    <t>SLT 1304 Transmisión y Transformación del Oriental</t>
  </si>
  <si>
    <t>SLT 1303 Transmisión y Transformación Baja - Noroeste</t>
  </si>
  <si>
    <t>SLT 1302 Transformación del Noreste</t>
  </si>
  <si>
    <t>CCI Baja California Sur IV</t>
  </si>
  <si>
    <t>CCI Baja California Sur III</t>
  </si>
  <si>
    <t>LT 1313 Red asociada a Baja California III</t>
  </si>
  <si>
    <t>SE 1323 Distribución SUR</t>
  </si>
  <si>
    <t>SE 1322 Distribución Centro</t>
  </si>
  <si>
    <t>SE 1321 Distribución Noreste</t>
  </si>
  <si>
    <t>SLT SLT 1404 Subestaciones del Oriente</t>
  </si>
  <si>
    <t>SLT 1401 SEs y LTs de las Áreas Baja California y Noroeste</t>
  </si>
  <si>
    <t>SLT 1402 Cambio de Tensión de la LT Culiacán - Los Mochis</t>
  </si>
  <si>
    <t>SE 1421 Distribución Sur</t>
  </si>
  <si>
    <t>SE 1403 Compensación Capacitiva de las Áreas Noroeste - Norte     1_/</t>
  </si>
  <si>
    <t>SE 1420 Distribucion Norte</t>
  </si>
  <si>
    <t>SE 1521 Distribución Sur</t>
  </si>
  <si>
    <t>SE 1520 Distribución Norte</t>
  </si>
  <si>
    <t>CCC CoGeneración Salamanca Fase I</t>
  </si>
  <si>
    <t>SLT 1601 Transmisión y Transformación Noroeste - Norte</t>
  </si>
  <si>
    <t>SLT 1604 Transmisión Ayotla-Chalco</t>
  </si>
  <si>
    <t>LT Red de Transmisión Asociada a la CI Guerrero Negro IV</t>
  </si>
  <si>
    <t>SE 1621 Distribución Norte - Sur</t>
  </si>
  <si>
    <t>CG Los Azufres III (Fase I)</t>
  </si>
  <si>
    <t>LT Red de Transmisión Asociada al CC Norte III</t>
  </si>
  <si>
    <t>CCI Baja California Sur V</t>
  </si>
  <si>
    <t>SLT 1722 Distribucion Sur</t>
  </si>
  <si>
    <t>SE 1701 Subestacion Chimalpa II</t>
  </si>
  <si>
    <t>SLT 1703  Conversión a 400 kV de la Riviera Maya</t>
  </si>
  <si>
    <t>SLT 1702 Transmisión y Transformación Baja - Noine</t>
  </si>
  <si>
    <t>SLT 1704 Interconexión sist aislados Guerrero Negro Sta Rosalía</t>
  </si>
  <si>
    <t>LT Red de Transmisión Asociada al CC Topolobampo III</t>
  </si>
  <si>
    <t>SE 1801 Subestaciones Baja -  Noroeste</t>
  </si>
  <si>
    <t>SE 1803 Subestaciones del Occidental</t>
  </si>
  <si>
    <t>SLT 1802 Subestaciones y Lineas del Norte</t>
  </si>
  <si>
    <t>SLT 1804 Subestaciones y Líneas Transmisión Oriental - Peninsular</t>
  </si>
  <si>
    <t>SLT 1820 Divisiones de Distribución del Valle de México</t>
  </si>
  <si>
    <t>312 RM CH Temascal Unidades 1 a 4</t>
  </si>
  <si>
    <t>LT Red de Transmisión Asociada al CC Empalme II</t>
  </si>
  <si>
    <t>SE 1901 Subestaciones de Baja California</t>
  </si>
  <si>
    <t>SLT 1902 Subestaciones y Compensación del Noroeste</t>
  </si>
  <si>
    <t>SE 1903 Subestaciones Norte - Noreste</t>
  </si>
  <si>
    <t xml:space="preserve">SLT 1904 Transmisión y Transformación de Occidente    </t>
  </si>
  <si>
    <t>LT 1905 Transmisión Sureste Peninsular</t>
  </si>
  <si>
    <t>SLT 1921 Reducción de Perdidas de Energía en Distribución</t>
  </si>
  <si>
    <t>CG Los Azufres III Fase II</t>
  </si>
  <si>
    <t xml:space="preserve"> LT Red de transmisión asociada a la CG Los
Azufres III Fase II</t>
  </si>
  <si>
    <t>SLT 2001 Subestaciones y Líneas Baja California Sur Noroeste</t>
  </si>
  <si>
    <t xml:space="preserve">SLT 2021 Reducción de Pérdidas de Energía en Distribución  </t>
  </si>
  <si>
    <t>SE 2101 Compensación Capacitiva Baja - Occidental</t>
  </si>
  <si>
    <t xml:space="preserve">Cierres Parciales </t>
  </si>
  <si>
    <t>CC Agua Prieta II (Con Campo Solar)</t>
  </si>
  <si>
    <t>SE 1212 Sur - Peninsular</t>
  </si>
  <si>
    <t>SE 1210  Norte - Noroeste</t>
  </si>
  <si>
    <t>SE 1320 Distribución Noroeste</t>
  </si>
  <si>
    <t xml:space="preserve">SLT 1405 Subest y Líneas de Transmisión de las Áreas Sureste </t>
  </si>
  <si>
    <t>SE 1620 Distribución Valle de México</t>
  </si>
  <si>
    <t>SLT 1721 Distribución Norte</t>
  </si>
  <si>
    <t>LT Red de Transmisión asociada al CC Noreste</t>
  </si>
  <si>
    <t>SLT 1720 Distribución Valle de México</t>
  </si>
  <si>
    <t xml:space="preserve">CG Los Humeros III </t>
  </si>
  <si>
    <t>LT Red de Transmisión Asociada al CC Empalme I</t>
  </si>
  <si>
    <t>SLT 1821 Divisiones de Distribución</t>
  </si>
  <si>
    <t>RM CCC Tula Paquetes 1 Y 2</t>
  </si>
  <si>
    <t xml:space="preserve">CC Empalme II    </t>
  </si>
  <si>
    <t>SLT 1920 Subestaciones y Lineas de Distribucion</t>
  </si>
  <si>
    <t>SLT 2002 Subestaciones y Líneas  de las Áreas Norte - Occidental</t>
  </si>
  <si>
    <t>SLT 2020 Subestaciones, Líneas y Redes de Distribución</t>
  </si>
  <si>
    <t>*  El tipo de cambio utilizado es de 20.3058 correspondiente al cierre de septiembre de 2022.</t>
  </si>
  <si>
    <t>Costo total estimado</t>
  </si>
  <si>
    <t>Monto 
Contratado</t>
  </si>
  <si>
    <t>Comprometido al periodo</t>
  </si>
  <si>
    <t>Montos comprometidos por etapas</t>
  </si>
  <si>
    <t>PEF 2021</t>
  </si>
  <si>
    <t>PEF 2022</t>
  </si>
  <si>
    <t>Monto</t>
  </si>
  <si>
    <t>% Respecto PEF 2022</t>
  </si>
  <si>
    <t>Proyectos adjudicados y/o en construcción</t>
  </si>
  <si>
    <t>Proyectos en operación</t>
  </si>
  <si>
    <t>´DICIEMBRE 2021</t>
  </si>
  <si>
    <t>T.C. AGOSTO 2022</t>
  </si>
  <si>
    <t>( 3=2/1 )</t>
  </si>
  <si>
    <t>( 5=7+8 )</t>
  </si>
  <si>
    <t>( 6=5/2 )</t>
  </si>
  <si>
    <t>Inversión directa</t>
  </si>
  <si>
    <t>Chihuahua</t>
  </si>
  <si>
    <t>406 Red Asociada a Tuxpan II, III y IV</t>
  </si>
  <si>
    <t>502 Oriental - Norte</t>
  </si>
  <si>
    <t>506 Saltillo-Cañada</t>
  </si>
  <si>
    <t>Pacífico</t>
  </si>
  <si>
    <t>El Cajón</t>
  </si>
  <si>
    <t>709 Sistemas Sur</t>
  </si>
  <si>
    <t xml:space="preserve">LT </t>
  </si>
  <si>
    <t xml:space="preserve">CC </t>
  </si>
  <si>
    <t>Red de transmisión asociada a la CI Guerrero Negro III</t>
  </si>
  <si>
    <t xml:space="preserve">CT </t>
  </si>
  <si>
    <t xml:space="preserve">CCI </t>
  </si>
  <si>
    <t>Chicoasén II</t>
  </si>
  <si>
    <t>1805 Línea de Transmisión Huasteca - Monterrey</t>
  </si>
  <si>
    <t xml:space="preserve"> SLT </t>
  </si>
  <si>
    <t xml:space="preserve">Inversión condicionada </t>
  </si>
  <si>
    <t>TRN</t>
  </si>
  <si>
    <t>Terminal de Carbón de la CT Pdte. Plutarco Elías Calles</t>
  </si>
  <si>
    <t>Altamira II</t>
  </si>
  <si>
    <t>Bajío</t>
  </si>
  <si>
    <t>Campeche</t>
  </si>
  <si>
    <t xml:space="preserve">Hermosillo    </t>
  </si>
  <si>
    <t>Mérida III</t>
  </si>
  <si>
    <t xml:space="preserve">Monterrey III  </t>
  </si>
  <si>
    <t xml:space="preserve">Naco - Nogales   </t>
  </si>
  <si>
    <t xml:space="preserve">Río Bravo II </t>
  </si>
  <si>
    <t xml:space="preserve">Mexicali </t>
  </si>
  <si>
    <t>Saltillo</t>
  </si>
  <si>
    <t>Tuxpan II</t>
  </si>
  <si>
    <t>Gasoducto Cd. Pemex - Valladolid</t>
  </si>
  <si>
    <t>Altamira III y IV</t>
  </si>
  <si>
    <t xml:space="preserve">Chihuahua III </t>
  </si>
  <si>
    <t>La Laguna II</t>
  </si>
  <si>
    <t>Río Bravo III</t>
  </si>
  <si>
    <t xml:space="preserve">Tuxpan III y IV    </t>
  </si>
  <si>
    <t>Altamira V</t>
  </si>
  <si>
    <t>Tamazunchale</t>
  </si>
  <si>
    <t>Río Bravo IV</t>
  </si>
  <si>
    <t xml:space="preserve">Tuxpan V  </t>
  </si>
  <si>
    <t xml:space="preserve">Valladolid III     </t>
  </si>
  <si>
    <t xml:space="preserve">Norte II  </t>
  </si>
  <si>
    <t>CE</t>
  </si>
  <si>
    <t xml:space="preserve">La Venta III  </t>
  </si>
  <si>
    <t xml:space="preserve">Oaxaca I  </t>
  </si>
  <si>
    <t xml:space="preserve">Oaxaca II, CE Oaxaca III y CE Oaxaca IV  </t>
  </si>
  <si>
    <t xml:space="preserve">Baja California III   </t>
  </si>
  <si>
    <t xml:space="preserve">Norte III (Juárez)   </t>
  </si>
  <si>
    <t xml:space="preserve">Sureste I   </t>
  </si>
  <si>
    <t>Noroeste</t>
  </si>
  <si>
    <t>Noreste</t>
  </si>
  <si>
    <t>Topolobampo III</t>
  </si>
  <si>
    <t xml:space="preserve">Con base en los artículos 107 fracción I inciso d) de la Ley Federal de Presupuesto y Responsabilidad Hacendaria y 205 de su Reglamento. </t>
  </si>
  <si>
    <t>No. PEF</t>
  </si>
  <si>
    <t>Antes de Impuestos</t>
  </si>
  <si>
    <t>Después de impuestos</t>
  </si>
  <si>
    <t>Entrega de obra</t>
  </si>
  <si>
    <t>Plazo del pago</t>
  </si>
  <si>
    <t>Valor presente neto de la evaluación económica
(VPN)</t>
  </si>
  <si>
    <t>Valor presente  neto  de  la evaluación financiera
(VPN)</t>
  </si>
  <si>
    <t>años</t>
  </si>
  <si>
    <t>meses</t>
  </si>
  <si>
    <t>Total Inversión Directa</t>
  </si>
  <si>
    <t>Autorizados en 1997</t>
  </si>
  <si>
    <t>Autorizados en 1998</t>
  </si>
  <si>
    <t>Autorizados en 1999</t>
  </si>
  <si>
    <t>Autorizados en 2000</t>
  </si>
  <si>
    <t>Autorizados en 2001</t>
  </si>
  <si>
    <t>607 Sistema Bajío - Oriental</t>
  </si>
  <si>
    <t>Autorizados en 2002</t>
  </si>
  <si>
    <t>Líneas Centro</t>
  </si>
  <si>
    <t>Autorizados en 2003</t>
  </si>
  <si>
    <t>Conversión El Encino de TG a CC</t>
  </si>
  <si>
    <t>Autorizados en 2004</t>
  </si>
  <si>
    <t>Autorizados en 2005</t>
  </si>
  <si>
    <t>Red de Fibra Óptica Proyecto Sur</t>
  </si>
  <si>
    <t>Red de Fibra Óptica Proyecto Centro</t>
  </si>
  <si>
    <t>Red de Fibra Óptica Proyecto Norte</t>
  </si>
  <si>
    <t>CCC Huinalá II</t>
  </si>
  <si>
    <t>1001 Red de Transmisión Baja - Nogales</t>
  </si>
  <si>
    <t>Autorizados en 2006</t>
  </si>
  <si>
    <t>Autorizados en 2007</t>
  </si>
  <si>
    <t>1206 Conversión a 400 kV de la LT Mazatlán II - La Higuera</t>
  </si>
  <si>
    <t>1213 COMPENSACIÓN DE REDES</t>
  </si>
  <si>
    <t>Autorizados en 2008</t>
  </si>
  <si>
    <t>1323 DISTRIBUCIÓN SUR</t>
  </si>
  <si>
    <t>1322 DISTRIBUCIÓN CENTRO</t>
  </si>
  <si>
    <t>1321 DISTRIBUCIÓN NORESTE</t>
  </si>
  <si>
    <t>1320 DISTRIBUCIÓN NOROESTE</t>
  </si>
  <si>
    <t>Autorizados en 2009</t>
  </si>
  <si>
    <t>1404 Subestaciones del Oriente</t>
  </si>
  <si>
    <t>Santa Rosalía II</t>
  </si>
  <si>
    <t>Autorizados en 2010</t>
  </si>
  <si>
    <t>1521 DISTRIBUCIÓN SUR</t>
  </si>
  <si>
    <t>1520 DISTRIBUCION NORTE</t>
  </si>
  <si>
    <t>Autorizados en 2011</t>
  </si>
  <si>
    <t>Autorizados en 2012</t>
  </si>
  <si>
    <t>Red de transmisión asociada a la CH Chicoasén II</t>
  </si>
  <si>
    <t>Autorizados en 2013</t>
  </si>
  <si>
    <t xml:space="preserve">CC    </t>
  </si>
  <si>
    <t xml:space="preserve">LT    </t>
  </si>
  <si>
    <t xml:space="preserve">LT   </t>
  </si>
  <si>
    <t xml:space="preserve">SE    </t>
  </si>
  <si>
    <t xml:space="preserve">SLT    </t>
  </si>
  <si>
    <t xml:space="preserve">RM    </t>
  </si>
  <si>
    <t>Autorizados en 2014</t>
  </si>
  <si>
    <t xml:space="preserve">SE  </t>
  </si>
  <si>
    <t>1903 Subestaciones Norte-Noreste</t>
  </si>
  <si>
    <t>1905 Transmisión Sureste-Peninsular</t>
  </si>
  <si>
    <t>Autorizados en 2015</t>
  </si>
  <si>
    <t>San Luis Potosí</t>
  </si>
  <si>
    <t>Lerdo (Norte IV)</t>
  </si>
  <si>
    <t>Cerritos Colorados Fase I</t>
  </si>
  <si>
    <t>Las Cruces</t>
  </si>
  <si>
    <t>Red de transmisión asociada a la CH Las Cruces</t>
  </si>
  <si>
    <t>Red de Transmisión Asociada a la CI Santa Rosalía II</t>
  </si>
  <si>
    <t>Autorizados en 2016</t>
  </si>
  <si>
    <t>San Luis Río Colorado I</t>
  </si>
  <si>
    <t>Red de Transmisión Asociada al CC San Luis Río Colorado I</t>
  </si>
  <si>
    <t>Guadalajara I</t>
  </si>
  <si>
    <t>Red de Transmisión Asociada al CC Guadalajara I</t>
  </si>
  <si>
    <t>Mérida</t>
  </si>
  <si>
    <t>Autorizados en 2020</t>
  </si>
  <si>
    <t>Autorizados en 2021</t>
  </si>
  <si>
    <t>Transf y Transm Qro IslaCarmen NvoCasasGrands y Huasteca</t>
  </si>
  <si>
    <t>Incremento de Capacidad de Transm en Las Delicias-Querétaro</t>
  </si>
  <si>
    <t xml:space="preserve"> LT Corriente Alterna Submarina Playacar - Chankanaab II</t>
  </si>
  <si>
    <t>Suministro de energía Zona Veracruz (antes Olmeca Bco1)</t>
  </si>
  <si>
    <t>Autorizados en 2022</t>
  </si>
  <si>
    <t>Aumento de capacidad de transm de zonas Cancún y RivieraMaya</t>
  </si>
  <si>
    <t>Aumento de capacidad de transm zonas Cancún y RivieraMaya II</t>
  </si>
  <si>
    <t>Incremento en capacidad de transm Noreste Centro del País</t>
  </si>
  <si>
    <t>Solución congestión de enlaces transm GCR Noro  Occid Norte</t>
  </si>
  <si>
    <t>1_/ El año de autorización corresponde al ejercicio fiscal en que el proyecto se incluyó por primera vez en el Presupuesto de Egresos de la Federación en la modalidad de Pidiregas.</t>
  </si>
  <si>
    <t>Total Inversión Condicionada</t>
  </si>
  <si>
    <t>Hermosillo</t>
  </si>
  <si>
    <t>Monterrey III</t>
  </si>
  <si>
    <t>Naco-Nogales</t>
  </si>
  <si>
    <t>Río Bravo II</t>
  </si>
  <si>
    <t>Mexicali</t>
  </si>
  <si>
    <t>Gasoducto Cd. Pemex-Valladolid</t>
  </si>
  <si>
    <t>Chihuahua III</t>
  </si>
  <si>
    <t>Tuxpan III y IV</t>
  </si>
  <si>
    <t>Tuxpan V</t>
  </si>
  <si>
    <t xml:space="preserve">Valladolid III   </t>
  </si>
  <si>
    <t>Norte II</t>
  </si>
  <si>
    <t>La Venta III</t>
  </si>
  <si>
    <t>Oaxaca I</t>
  </si>
  <si>
    <t>Oaxaca II y CE Oaxaca III y CE Oaxaca IV</t>
  </si>
  <si>
    <t>Baja California III</t>
  </si>
  <si>
    <t>Norte III (Juárez)</t>
  </si>
  <si>
    <t>Sureste I</t>
  </si>
  <si>
    <t>1_/  El año de autorización corresponde al ejercicio fiscal en que el proyecto se incluyó por primera vez en el Presupuesto de Egresos de la Federación en la modalidad de Pidiregas.</t>
  </si>
  <si>
    <t>3_/ La fecha de inicio de operación es la consignada en el Tomo VII del Presupuesto de Egresos de la Federación autorizado para el ejercicio fiscal 2022, corresponde al primer cierre parcial del proyecto.</t>
  </si>
  <si>
    <t>Nota: La actualización a precios de 2003 se realiza utilizando un tipo de cambio de 10.20 pesos por dólar</t>
  </si>
  <si>
    <t>&lt;-500 = La variación es menor a -500 por ciento.</t>
  </si>
  <si>
    <t>&gt;500 = La variación es mayor a 500 por ciento.</t>
  </si>
  <si>
    <t>p_/ Cifras preliminares. Las sumas de los parciales pueden no coincidir con los totales debido al redondeo.</t>
  </si>
  <si>
    <t>500&lt; = La variación es menor a 500 por ciento.</t>
  </si>
  <si>
    <t>Informes sobre la Situación Económica,
las Finanzas Públicas y la Deuda Pública</t>
  </si>
  <si>
    <t>IV. PROYECTOS DE INFRAESTRUCTURA PRODUCTIVA DE LARGO PLAZO (PIDIREGAS)</t>
  </si>
  <si>
    <t>Tercer Trimestre de 2022</t>
  </si>
  <si>
    <t>Enero - septiembre 2022</t>
  </si>
  <si>
    <r>
      <t xml:space="preserve">AVANCE FINANCIERO Y FÍSICO DE PROYECTOS DE INFRAESTRUCTURA PRODUCTIVA DE LARGO PLAZO EN CONSTRUCCIÓN </t>
    </r>
    <r>
      <rPr>
        <b/>
        <vertAlign val="superscript"/>
        <sz val="12"/>
        <color theme="0"/>
        <rFont val="Montserrat"/>
      </rPr>
      <t>p_/</t>
    </r>
  </si>
  <si>
    <r>
      <t xml:space="preserve">CC Agua Prieta II (con campo solar) </t>
    </r>
    <r>
      <rPr>
        <vertAlign val="superscript"/>
        <sz val="9"/>
        <color theme="1"/>
        <rFont val="Montserrat"/>
      </rPr>
      <t>1_/</t>
    </r>
  </si>
  <si>
    <r>
      <t xml:space="preserve">SE 1320 DISTRIBUCION NOROESTE </t>
    </r>
    <r>
      <rPr>
        <vertAlign val="superscript"/>
        <sz val="9"/>
        <color theme="1"/>
        <rFont val="Montserrat"/>
      </rPr>
      <t>1_/</t>
    </r>
  </si>
  <si>
    <r>
      <t xml:space="preserve">SE  1620 Distribución Valle de México </t>
    </r>
    <r>
      <rPr>
        <vertAlign val="superscript"/>
        <sz val="9"/>
        <color theme="1"/>
        <rFont val="Montserrat"/>
      </rPr>
      <t>1_/</t>
    </r>
  </si>
  <si>
    <r>
      <t xml:space="preserve">SLT 1721 DISTRIBUCIÓN NORTE </t>
    </r>
    <r>
      <rPr>
        <vertAlign val="superscript"/>
        <sz val="9"/>
        <color theme="1"/>
        <rFont val="Montserrat"/>
      </rPr>
      <t>1_/</t>
    </r>
  </si>
  <si>
    <r>
      <t>SLT 1720 Distribución Valle de México</t>
    </r>
    <r>
      <rPr>
        <vertAlign val="superscript"/>
        <sz val="9"/>
        <color theme="1"/>
        <rFont val="Montserrat"/>
      </rPr>
      <t>1_/</t>
    </r>
  </si>
  <si>
    <r>
      <t xml:space="preserve">CG Los Humeros III </t>
    </r>
    <r>
      <rPr>
        <vertAlign val="superscript"/>
        <sz val="9"/>
        <color theme="1"/>
        <rFont val="Montserrat"/>
      </rPr>
      <t>1_/</t>
    </r>
  </si>
  <si>
    <r>
      <t xml:space="preserve">LT 1805 Línea de Transmisión Huasteca - Monterrey </t>
    </r>
    <r>
      <rPr>
        <vertAlign val="superscript"/>
        <sz val="9"/>
        <color theme="1"/>
        <rFont val="Montserrat"/>
      </rPr>
      <t>1_/</t>
    </r>
  </si>
  <si>
    <r>
      <t>SLT 1821 Divisiones de Distribución</t>
    </r>
    <r>
      <rPr>
        <vertAlign val="superscript"/>
        <sz val="9"/>
        <color theme="1"/>
        <rFont val="Montserrat"/>
      </rPr>
      <t>1_/</t>
    </r>
  </si>
  <si>
    <r>
      <t>SLT 1920 Subestaciones y Líneas de Distribución</t>
    </r>
    <r>
      <rPr>
        <vertAlign val="superscript"/>
        <sz val="9"/>
        <rFont val="Montserrat"/>
      </rPr>
      <t>1_/</t>
    </r>
  </si>
  <si>
    <r>
      <t>SLT SLT 2020 Subestaciones, Líneas y Redes de Distribución</t>
    </r>
    <r>
      <rPr>
        <vertAlign val="superscript"/>
        <sz val="9"/>
        <color theme="1"/>
        <rFont val="Montserrat"/>
      </rPr>
      <t>1_/</t>
    </r>
  </si>
  <si>
    <r>
      <t>CE Sureste I</t>
    </r>
    <r>
      <rPr>
        <vertAlign val="superscript"/>
        <sz val="9"/>
        <color theme="1"/>
        <rFont val="Montserrat"/>
      </rPr>
      <t>1_/</t>
    </r>
  </si>
  <si>
    <r>
      <t>CC Topolobampo III</t>
    </r>
    <r>
      <rPr>
        <vertAlign val="superscript"/>
        <sz val="9"/>
        <color theme="1"/>
        <rFont val="Montserrat"/>
      </rPr>
      <t>1_/</t>
    </r>
  </si>
  <si>
    <t>(Millones de pesos a precios de 2022)</t>
  </si>
  <si>
    <t>4_/ El total no coincide con el monto del Cuadro 7 "Flujo de inversión estimada anual por proyecto" del Tomo VII del Presupuesto de Egresos de la Federación aprobado para el ejercicio fiscal 2022, debido a que los proyectos no. 261, 327 y 348 no se incluyen por haberse terminado totalmente en 2021.</t>
  </si>
  <si>
    <t>(Millones de pesos a precios de 2022) P_/</t>
  </si>
  <si>
    <t>(Millones de pesos a precios de 2022)  *</t>
  </si>
  <si>
    <r>
      <t xml:space="preserve">Costo Total Autorizado </t>
    </r>
    <r>
      <rPr>
        <b/>
        <vertAlign val="superscript"/>
        <sz val="9"/>
        <color indexed="8"/>
        <rFont val="Montserrat"/>
      </rPr>
      <t>2_/</t>
    </r>
  </si>
  <si>
    <r>
      <t xml:space="preserve">Acumulado 2021 </t>
    </r>
    <r>
      <rPr>
        <b/>
        <vertAlign val="superscript"/>
        <sz val="9"/>
        <color indexed="8"/>
        <rFont val="Montserrat"/>
      </rPr>
      <t>2_/</t>
    </r>
  </si>
  <si>
    <r>
      <t xml:space="preserve">Estimada
 </t>
    </r>
    <r>
      <rPr>
        <b/>
        <vertAlign val="superscript"/>
        <sz val="9"/>
        <color indexed="8"/>
        <rFont val="Montserrat"/>
      </rPr>
      <t>2_/ 4_/</t>
    </r>
  </si>
  <si>
    <r>
      <t xml:space="preserve">Realizada
</t>
    </r>
    <r>
      <rPr>
        <b/>
        <vertAlign val="superscript"/>
        <sz val="9"/>
        <rFont val="Montserrat"/>
      </rPr>
      <t>3_/</t>
    </r>
  </si>
  <si>
    <t>Enero - septiembre</t>
  </si>
  <si>
    <r>
      <t xml:space="preserve">COMPROMISOS DE PROYECTOS DE INFRAESTRUCTURA PRODUCTIVA DE LARGO PLAZO DE INVERSIÓN DIRECTA EN OPERACIÓN      </t>
    </r>
    <r>
      <rPr>
        <b/>
        <vertAlign val="superscript"/>
        <sz val="12"/>
        <color theme="0"/>
        <rFont val="Montserrat"/>
      </rPr>
      <t xml:space="preserve">p_/ </t>
    </r>
  </si>
  <si>
    <t>1_/ Proyectos en operación que concluyeron sus obligaciones financieras como PIDIREGAS.</t>
  </si>
  <si>
    <r>
      <t>(Millones de pesos a precios de 2022)</t>
    </r>
    <r>
      <rPr>
        <b/>
        <sz val="11"/>
        <color theme="0"/>
        <rFont val="Montserrat"/>
      </rPr>
      <t xml:space="preserve">   *</t>
    </r>
  </si>
  <si>
    <r>
      <t xml:space="preserve">COMPROMISOS DE PROYECTOS DE INVERSION FINANCIADA DIRECTA Y CONDICIONADA RESPECTO A SU COSTO TOTAL ADJUDICADOS, EN CONSTRUCCIÓN Y OPERACIÓN   </t>
    </r>
    <r>
      <rPr>
        <b/>
        <vertAlign val="superscript"/>
        <sz val="12"/>
        <color theme="0"/>
        <rFont val="Montserrat"/>
      </rPr>
      <t>p_/</t>
    </r>
  </si>
  <si>
    <r>
      <t xml:space="preserve">VALOR PRESENTE NETO POR PROYECTO DE INVERSIÓN FINANCIADA DIRECTA  </t>
    </r>
    <r>
      <rPr>
        <b/>
        <vertAlign val="superscript"/>
        <sz val="12"/>
        <color theme="0"/>
        <rFont val="Montserrat"/>
      </rPr>
      <t>P_/</t>
    </r>
  </si>
  <si>
    <r>
      <t xml:space="preserve">(Millones de pesos a precios de 2022)  </t>
    </r>
    <r>
      <rPr>
        <b/>
        <vertAlign val="superscript"/>
        <sz val="12"/>
        <color theme="0"/>
        <rFont val="Montserrat"/>
      </rPr>
      <t>2_/</t>
    </r>
  </si>
  <si>
    <r>
      <t xml:space="preserve">Nombre del Proyecto </t>
    </r>
    <r>
      <rPr>
        <b/>
        <vertAlign val="superscript"/>
        <sz val="9"/>
        <rFont val="Montserrat"/>
      </rPr>
      <t>1_/</t>
    </r>
  </si>
  <si>
    <r>
      <t xml:space="preserve">Inicio de operaciones </t>
    </r>
    <r>
      <rPr>
        <b/>
        <vertAlign val="superscript"/>
        <sz val="9"/>
        <rFont val="Montserrat"/>
      </rPr>
      <t>3_/</t>
    </r>
  </si>
  <si>
    <r>
      <t xml:space="preserve">Término de obligaciones </t>
    </r>
    <r>
      <rPr>
        <b/>
        <vertAlign val="superscript"/>
        <sz val="9"/>
        <rFont val="Montserrat"/>
      </rPr>
      <t>4_/</t>
    </r>
    <r>
      <rPr>
        <b/>
        <sz val="9"/>
        <rFont val="Montserrat"/>
      </rPr>
      <t xml:space="preserve"> </t>
    </r>
  </si>
  <si>
    <t>4_/ Es la fecha del último pago de amortizaciones de un proyecto.</t>
  </si>
  <si>
    <t>2_/ El tipo de cambio utilizado para la presentación de la información en pesos es de 20.3058  el cual corresponde al cierre del tercer Trimestre del 2022.</t>
  </si>
  <si>
    <r>
      <t xml:space="preserve">VALOR PRESENTE NETO POR PROYECTO DE INVERSIÓN FINANCIADA CONDICIONADA </t>
    </r>
    <r>
      <rPr>
        <b/>
        <vertAlign val="superscript"/>
        <sz val="12"/>
        <color theme="0"/>
        <rFont val="Montserrat"/>
      </rPr>
      <t xml:space="preserve"> P_/</t>
    </r>
  </si>
  <si>
    <r>
      <t>Autorizados en 1997</t>
    </r>
    <r>
      <rPr>
        <b/>
        <vertAlign val="superscript"/>
        <sz val="9"/>
        <rFont val="Montserrat"/>
      </rPr>
      <t xml:space="preserve"> </t>
    </r>
  </si>
  <si>
    <t>2_/ El tipo de cambio utilizado para la presentación de la información en pesos es de 20.3058 el cual corresponde al cierre del tercer trimestre del 2022.</t>
  </si>
  <si>
    <t>4_/  Es la fecha del último pago de amortizaciones de un proyecto.</t>
  </si>
  <si>
    <r>
      <t xml:space="preserve">Inicio de operaciones
 </t>
    </r>
    <r>
      <rPr>
        <b/>
        <vertAlign val="superscript"/>
        <sz val="9"/>
        <rFont val="Montserrat"/>
      </rPr>
      <t>3_/</t>
    </r>
  </si>
  <si>
    <t>2_/ El tipo de cambio utilizado fue de 20.3058 pesos por dólar correspondiente al cierre de Septiembre de 2022.</t>
  </si>
  <si>
    <t>3_/ Los tipos de cambio promedio de fecha de liquidación utilizados fueron 20.4734 (enero), 20.4823 (febrero), 20.6061 (marzo), 20.0475 (abril), 20.1101 (mayo), 19.9743 (junio), 20.5254 (julio), 20.1420 (agosto) y 20.0730 (septiembre) pesos por dólar, publicados por el Banco de México (Banxico).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</si>
</sst>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3" formatCode="_-* #,##0.00_-;\-* #,##0.00_-;_-* &quot;-&quot;??_-;_-@_-"/>
    <numFmt numFmtId="164" formatCode="#,##0.0_);[Red]\(#,##0.0\)"/>
    <numFmt numFmtId="165" formatCode="#,##0.00_ ;[Red]\-#,##0.00\ "/>
    <numFmt numFmtId="166" formatCode="0.0"/>
    <numFmt numFmtId="167" formatCode="#,##0.00000000000000_);[Red]\(#,##0.00000000000000\)"/>
    <numFmt numFmtId="168" formatCode="#,##0.0000000_);[Red]\(#,##0.0000000\)"/>
    <numFmt numFmtId="169" formatCode="_-* #,##0_-;\-* #,##0_-;_-* &quot;-&quot;??_-;_-@_-"/>
    <numFmt numFmtId="170" formatCode="#,##0.0_ ;\-#,##0.0\ "/>
    <numFmt numFmtId="171" formatCode="#,##0.00_ ;\-#,##0.00\ "/>
    <numFmt numFmtId="172" formatCode="#,##0.0_ ;[Red]\-#,##0.0\ "/>
    <numFmt numFmtId="173" formatCode="_(* #,##0.00_);_(* \(#,##0.00\);_(* &quot;-&quot;??_);_(@_)"/>
    <numFmt numFmtId="174" formatCode="#,##0.0"/>
    <numFmt numFmtId="175" formatCode="_(* #,##0.0_);_(* \(#,##0.0\);_(* &quot;-&quot;??_);_(@_)"/>
    <numFmt numFmtId="176" formatCode="0.0000"/>
    <numFmt numFmtId="177" formatCode="_-* #,##0.0_-;\-* #,##0.0_-;_-* &quot;-&quot;??_-;_-@_-"/>
    <numFmt numFmtId="178" formatCode="#,##0.0_);\(#,##0.0\)"/>
    <numFmt numFmtId="179" formatCode="_-* #,##0.0_-;\-* #,##0.0_-;_-* &quot;-&quot;?_-;_-@_-"/>
    <numFmt numFmtId="180" formatCode="_(* #,##0.0_);_(* \(#,##0.0\);_(* &quot;-&quot;?_);_(@_)"/>
    <numFmt numFmtId="181" formatCode="0.000"/>
  </numFmts>
  <fonts count="57" x14ac:knownFonts="1">
    <font>
      <sz val="11"/>
      <color theme="1"/>
      <name val="Calibri"/>
      <family val="2"/>
      <scheme val="minor"/>
    </font>
    <font>
      <sz val="11"/>
      <color theme="1"/>
      <name val="Calibri"/>
      <family val="2"/>
      <scheme val="minor"/>
    </font>
    <font>
      <sz val="10"/>
      <name val="Arial"/>
      <family val="2"/>
    </font>
    <font>
      <b/>
      <sz val="10"/>
      <name val="Arial"/>
      <family val="2"/>
    </font>
    <font>
      <b/>
      <sz val="11"/>
      <name val="Calibri"/>
      <family val="2"/>
      <scheme val="minor"/>
    </font>
    <font>
      <sz val="8"/>
      <name val="Arial"/>
      <family val="2"/>
    </font>
    <font>
      <sz val="7"/>
      <color indexed="8"/>
      <name val="Montserrat"/>
    </font>
    <font>
      <sz val="8"/>
      <color theme="1"/>
      <name val="Calibri"/>
      <family val="2"/>
      <scheme val="minor"/>
    </font>
    <font>
      <sz val="8"/>
      <color indexed="8"/>
      <name val="Montserrat"/>
    </font>
    <font>
      <sz val="12"/>
      <name val="Arial"/>
      <family val="2"/>
    </font>
    <font>
      <sz val="9"/>
      <name val="Arial"/>
      <family val="2"/>
    </font>
    <font>
      <b/>
      <sz val="11"/>
      <color theme="1"/>
      <name val="Arial"/>
      <family val="2"/>
    </font>
    <font>
      <sz val="11"/>
      <name val="Arial"/>
      <family val="2"/>
    </font>
    <font>
      <b/>
      <sz val="9"/>
      <name val="Arial"/>
      <family val="2"/>
    </font>
    <font>
      <sz val="11"/>
      <color theme="1"/>
      <name val="Arial"/>
      <family val="2"/>
    </font>
    <font>
      <sz val="6"/>
      <name val="Arial"/>
      <family val="2"/>
    </font>
    <font>
      <b/>
      <sz val="11"/>
      <color theme="0"/>
      <name val="Arial"/>
      <family val="2"/>
    </font>
    <font>
      <b/>
      <sz val="10"/>
      <color theme="0"/>
      <name val="Montserrat"/>
    </font>
    <font>
      <sz val="12"/>
      <color theme="0"/>
      <name val="Arial"/>
      <family val="2"/>
    </font>
    <font>
      <sz val="11"/>
      <color theme="0" tint="-0.14999847407452621"/>
      <name val="Arial"/>
      <family val="2"/>
    </font>
    <font>
      <sz val="8"/>
      <color theme="0"/>
      <name val="Arial"/>
      <family val="2"/>
    </font>
    <font>
      <sz val="10"/>
      <color indexed="8"/>
      <name val="Arial"/>
      <family val="2"/>
    </font>
    <font>
      <sz val="9"/>
      <color indexed="9"/>
      <name val="Arial"/>
      <family val="2"/>
    </font>
    <font>
      <sz val="11"/>
      <name val="Calibri"/>
      <family val="2"/>
    </font>
    <font>
      <sz val="11"/>
      <color rgb="FF000000"/>
      <name val="Calibri"/>
      <family val="2"/>
    </font>
    <font>
      <sz val="11"/>
      <color theme="0"/>
      <name val="Arial"/>
      <family val="2"/>
    </font>
    <font>
      <sz val="11"/>
      <color indexed="22"/>
      <name val="Arial"/>
      <family val="2"/>
    </font>
    <font>
      <sz val="8"/>
      <color theme="0" tint="-0.14999847407452621"/>
      <name val="Arial"/>
      <family val="2"/>
    </font>
    <font>
      <sz val="7"/>
      <name val="Arial"/>
      <family val="2"/>
    </font>
    <font>
      <b/>
      <sz val="13"/>
      <color theme="0"/>
      <name val="Montserrat"/>
    </font>
    <font>
      <b/>
      <sz val="13"/>
      <color indexed="23"/>
      <name val="Montserrat"/>
    </font>
    <font>
      <b/>
      <sz val="12"/>
      <color indexed="23"/>
      <name val="Soberana Titular"/>
      <family val="3"/>
    </font>
    <font>
      <b/>
      <sz val="13"/>
      <color theme="1"/>
      <name val="Montserrat"/>
    </font>
    <font>
      <b/>
      <sz val="9"/>
      <color theme="0"/>
      <name val="Montserrat"/>
    </font>
    <font>
      <sz val="9"/>
      <color theme="0"/>
      <name val="Montserrat"/>
    </font>
    <font>
      <b/>
      <sz val="12"/>
      <color theme="0"/>
      <name val="Montserrat"/>
    </font>
    <font>
      <b/>
      <vertAlign val="superscript"/>
      <sz val="12"/>
      <color theme="0"/>
      <name val="Montserrat"/>
    </font>
    <font>
      <sz val="12"/>
      <color theme="0"/>
      <name val="Montserrat"/>
    </font>
    <font>
      <sz val="8"/>
      <name val="Montserrat"/>
    </font>
    <font>
      <sz val="10"/>
      <name val="Montserrat"/>
    </font>
    <font>
      <sz val="9"/>
      <name val="Montserrat"/>
    </font>
    <font>
      <sz val="9"/>
      <color indexed="8"/>
      <name val="Montserrat"/>
    </font>
    <font>
      <vertAlign val="superscript"/>
      <sz val="9"/>
      <name val="Montserrat"/>
    </font>
    <font>
      <b/>
      <sz val="9"/>
      <name val="Montserrat"/>
    </font>
    <font>
      <sz val="9"/>
      <color theme="1"/>
      <name val="Montserrat"/>
    </font>
    <font>
      <vertAlign val="superscript"/>
      <sz val="9"/>
      <color theme="1"/>
      <name val="Montserrat"/>
    </font>
    <font>
      <b/>
      <sz val="9"/>
      <color theme="1"/>
      <name val="Montserrat"/>
    </font>
    <font>
      <b/>
      <sz val="12"/>
      <name val="Montserrat"/>
    </font>
    <font>
      <sz val="7"/>
      <name val="Montserrat"/>
    </font>
    <font>
      <b/>
      <sz val="9"/>
      <color indexed="8"/>
      <name val="Montserrat"/>
    </font>
    <font>
      <b/>
      <vertAlign val="superscript"/>
      <sz val="9"/>
      <color indexed="8"/>
      <name val="Montserrat"/>
    </font>
    <font>
      <b/>
      <vertAlign val="superscript"/>
      <sz val="9"/>
      <name val="Montserrat"/>
    </font>
    <font>
      <b/>
      <sz val="11"/>
      <color theme="0"/>
      <name val="Montserrat"/>
    </font>
    <font>
      <b/>
      <sz val="12"/>
      <color indexed="23"/>
      <name val="Montserrat"/>
    </font>
    <font>
      <sz val="9"/>
      <color rgb="FFFF0000"/>
      <name val="Montserrat"/>
    </font>
    <font>
      <sz val="9"/>
      <color theme="0" tint="-0.14999847407452621"/>
      <name val="Montserrat"/>
    </font>
    <font>
      <sz val="9"/>
      <color indexed="9"/>
      <name val="Montserrat"/>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D4C19C"/>
        <bgColor indexed="64"/>
      </patternFill>
    </fill>
    <fill>
      <patternFill patternType="solid">
        <fgColor theme="0" tint="-4.9989318521683403E-2"/>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medium">
        <color theme="0" tint="-0.499984740745262"/>
      </bottom>
      <diagonal/>
    </border>
    <border>
      <left/>
      <right/>
      <top style="medium">
        <color theme="0" tint="-0.499984740745262"/>
      </top>
      <bottom/>
      <diagonal/>
    </border>
    <border>
      <left/>
      <right/>
      <top style="medium">
        <color theme="0" tint="-0.499984740745262"/>
      </top>
      <bottom style="medium">
        <color theme="0" tint="-0.499984740745262"/>
      </bottom>
      <diagonal/>
    </border>
  </borders>
  <cellStyleXfs count="12">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173" fontId="2" fillId="0" borderId="0" applyFont="0" applyFill="0" applyBorder="0" applyAlignment="0" applyProtection="0"/>
    <xf numFmtId="166" fontId="2"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2" fillId="0" borderId="0"/>
  </cellStyleXfs>
  <cellXfs count="467">
    <xf numFmtId="0" fontId="0" fillId="0" borderId="0" xfId="0"/>
    <xf numFmtId="0" fontId="2" fillId="0" borderId="0" xfId="3"/>
    <xf numFmtId="0" fontId="0" fillId="0" borderId="0" xfId="0" applyAlignment="1">
      <alignment horizontal="left" indent="1"/>
    </xf>
    <xf numFmtId="0" fontId="3" fillId="0" borderId="0" xfId="3" applyFont="1"/>
    <xf numFmtId="0" fontId="3" fillId="0" borderId="0" xfId="3" applyFont="1" applyAlignment="1">
      <alignment horizontal="left" indent="1"/>
    </xf>
    <xf numFmtId="0" fontId="4" fillId="0" borderId="0" xfId="0" applyFont="1"/>
    <xf numFmtId="49" fontId="2" fillId="0" borderId="0" xfId="3" applyNumberFormat="1"/>
    <xf numFmtId="49" fontId="2" fillId="0" borderId="0" xfId="3" applyNumberFormat="1" applyAlignment="1">
      <alignment vertical="center"/>
    </xf>
    <xf numFmtId="0" fontId="5" fillId="0" borderId="0" xfId="3" applyFont="1" applyAlignment="1">
      <alignment horizontal="center" vertical="center"/>
    </xf>
    <xf numFmtId="0" fontId="2" fillId="0" borderId="0" xfId="3" applyAlignment="1">
      <alignment horizontal="right"/>
    </xf>
    <xf numFmtId="0" fontId="5" fillId="0" borderId="0" xfId="0" applyFont="1" applyAlignment="1">
      <alignment horizontal="right"/>
    </xf>
    <xf numFmtId="0" fontId="0" fillId="0" borderId="0" xfId="0" applyFill="1"/>
    <xf numFmtId="0" fontId="0" fillId="0" borderId="0" xfId="0" applyFill="1" applyAlignment="1">
      <alignment horizontal="left" indent="1"/>
    </xf>
    <xf numFmtId="43" fontId="0" fillId="0" borderId="0" xfId="0" applyNumberFormat="1" applyAlignment="1">
      <alignment horizontal="left" indent="1"/>
    </xf>
    <xf numFmtId="165" fontId="0" fillId="0" borderId="0" xfId="0" applyNumberFormat="1" applyFill="1"/>
    <xf numFmtId="165" fontId="0" fillId="0" borderId="0" xfId="0" applyNumberFormat="1"/>
    <xf numFmtId="43" fontId="0" fillId="0" borderId="0" xfId="0" applyNumberFormat="1" applyFill="1" applyAlignment="1">
      <alignment horizontal="left" indent="1"/>
    </xf>
    <xf numFmtId="0" fontId="5" fillId="0" borderId="0" xfId="0" applyFont="1" applyFill="1" applyAlignment="1">
      <alignment horizontal="right"/>
    </xf>
    <xf numFmtId="0" fontId="2" fillId="0" borderId="0" xfId="3" applyFill="1" applyAlignment="1">
      <alignment horizontal="right"/>
    </xf>
    <xf numFmtId="166" fontId="0" fillId="0" borderId="0" xfId="0" applyNumberFormat="1" applyFill="1"/>
    <xf numFmtId="2" fontId="0" fillId="0" borderId="0" xfId="0" applyNumberFormat="1" applyFill="1" applyAlignment="1">
      <alignment horizontal="right" indent="1"/>
    </xf>
    <xf numFmtId="2" fontId="0" fillId="0" borderId="0" xfId="0" applyNumberFormat="1" applyFill="1" applyAlignment="1">
      <alignment horizontal="left" indent="1"/>
    </xf>
    <xf numFmtId="0" fontId="2" fillId="0" borderId="0" xfId="3" applyAlignment="1">
      <alignment horizontal="center"/>
    </xf>
    <xf numFmtId="0" fontId="0" fillId="0" borderId="0" xfId="0" applyBorder="1"/>
    <xf numFmtId="0" fontId="0" fillId="0" borderId="0" xfId="0" applyBorder="1" applyAlignment="1">
      <alignment horizontal="left" indent="1"/>
    </xf>
    <xf numFmtId="0" fontId="0" fillId="0" borderId="0" xfId="0" applyBorder="1" applyAlignment="1">
      <alignment horizontal="left"/>
    </xf>
    <xf numFmtId="169" fontId="0" fillId="0" borderId="0" xfId="1" applyNumberFormat="1" applyFont="1" applyBorder="1"/>
    <xf numFmtId="1" fontId="0" fillId="0" borderId="0" xfId="1" applyNumberFormat="1" applyFont="1" applyBorder="1"/>
    <xf numFmtId="49" fontId="6" fillId="0" borderId="0" xfId="0" applyNumberFormat="1" applyFont="1" applyFill="1" applyBorder="1" applyAlignment="1">
      <alignment horizontal="center" vertical="center"/>
    </xf>
    <xf numFmtId="0" fontId="7" fillId="0" borderId="0" xfId="0" applyFont="1" applyFill="1" applyBorder="1" applyAlignment="1">
      <alignment horizontal="center"/>
    </xf>
    <xf numFmtId="49" fontId="8" fillId="0" borderId="0" xfId="0" applyNumberFormat="1" applyFont="1" applyFill="1" applyBorder="1" applyAlignment="1">
      <alignment horizontal="center" vertical="center"/>
    </xf>
    <xf numFmtId="0" fontId="5" fillId="0" borderId="0" xfId="3" applyFont="1" applyFill="1" applyBorder="1" applyAlignment="1">
      <alignment horizontal="center" wrapText="1"/>
    </xf>
    <xf numFmtId="1" fontId="0" fillId="0" borderId="0" xfId="0" applyNumberFormat="1" applyBorder="1"/>
    <xf numFmtId="169" fontId="7" fillId="0" borderId="0" xfId="1" applyNumberFormat="1" applyFont="1" applyFill="1" applyBorder="1" applyAlignment="1">
      <alignment horizontal="center"/>
    </xf>
    <xf numFmtId="0" fontId="0" fillId="0" borderId="0" xfId="0" applyFill="1" applyBorder="1"/>
    <xf numFmtId="1" fontId="0" fillId="0" borderId="0" xfId="0" applyNumberFormat="1"/>
    <xf numFmtId="43" fontId="9" fillId="0" borderId="0" xfId="1" applyFont="1" applyFill="1"/>
    <xf numFmtId="0" fontId="9" fillId="0" borderId="0" xfId="0" applyFont="1"/>
    <xf numFmtId="43" fontId="9" fillId="0" borderId="0" xfId="1" applyFont="1"/>
    <xf numFmtId="0" fontId="9" fillId="0" borderId="0" xfId="0" applyFont="1" applyFill="1"/>
    <xf numFmtId="0" fontId="9" fillId="0" borderId="0" xfId="0" applyFont="1" applyAlignment="1">
      <alignment horizontal="center" vertical="center"/>
    </xf>
    <xf numFmtId="0" fontId="10" fillId="2" borderId="0" xfId="0" applyFont="1" applyFill="1" applyAlignment="1">
      <alignment horizontal="centerContinuous"/>
    </xf>
    <xf numFmtId="0" fontId="10" fillId="2" borderId="0" xfId="0" applyFont="1" applyFill="1"/>
    <xf numFmtId="49" fontId="10" fillId="2" borderId="4" xfId="0" applyNumberFormat="1" applyFont="1" applyFill="1" applyBorder="1" applyAlignment="1">
      <alignment horizontal="center"/>
    </xf>
    <xf numFmtId="49" fontId="10" fillId="0" borderId="4" xfId="0" applyNumberFormat="1" applyFont="1" applyFill="1" applyBorder="1" applyAlignment="1">
      <alignment horizontal="center"/>
    </xf>
    <xf numFmtId="43" fontId="3" fillId="0" borderId="0" xfId="1" applyFont="1" applyBorder="1" applyAlignment="1"/>
    <xf numFmtId="170" fontId="11" fillId="0" borderId="0" xfId="1" applyNumberFormat="1" applyFont="1"/>
    <xf numFmtId="171" fontId="11" fillId="0" borderId="0" xfId="1" applyNumberFormat="1" applyFont="1"/>
    <xf numFmtId="0" fontId="2" fillId="0" borderId="0" xfId="0" applyNumberFormat="1" applyFont="1" applyFill="1"/>
    <xf numFmtId="43" fontId="13" fillId="2" borderId="0" xfId="1" applyFont="1" applyFill="1"/>
    <xf numFmtId="0" fontId="14" fillId="0" borderId="0" xfId="0" applyFont="1" applyFill="1"/>
    <xf numFmtId="170" fontId="14" fillId="0" borderId="0" xfId="1" applyNumberFormat="1" applyFont="1" applyFill="1"/>
    <xf numFmtId="172" fontId="12" fillId="0" borderId="0" xfId="0" applyNumberFormat="1" applyFont="1" applyFill="1" applyAlignment="1">
      <alignment horizontal="right"/>
    </xf>
    <xf numFmtId="0" fontId="12" fillId="0" borderId="0" xfId="4" applyFont="1" applyAlignment="1">
      <alignment vertical="center"/>
    </xf>
    <xf numFmtId="0" fontId="12" fillId="0" borderId="0" xfId="4" quotePrefix="1" applyFont="1" applyAlignment="1">
      <alignment vertical="center"/>
    </xf>
    <xf numFmtId="0" fontId="17" fillId="0" borderId="0" xfId="4" applyFont="1" applyAlignment="1">
      <alignment vertical="center"/>
    </xf>
    <xf numFmtId="173" fontId="12" fillId="0" borderId="0" xfId="5" applyFont="1" applyAlignment="1">
      <alignment vertical="center"/>
    </xf>
    <xf numFmtId="0" fontId="12" fillId="0" borderId="0" xfId="4" applyFont="1" applyAlignment="1">
      <alignment horizontal="center" vertical="center"/>
    </xf>
    <xf numFmtId="172" fontId="12" fillId="0" borderId="0" xfId="4" applyNumberFormat="1" applyFont="1" applyAlignment="1">
      <alignment vertical="center"/>
    </xf>
    <xf numFmtId="0" fontId="5" fillId="0" borderId="0" xfId="4" applyFont="1" applyAlignment="1">
      <alignment vertical="center"/>
    </xf>
    <xf numFmtId="0" fontId="9" fillId="0" borderId="0" xfId="3" applyFont="1" applyAlignment="1">
      <alignment vertical="center"/>
    </xf>
    <xf numFmtId="0" fontId="18" fillId="0" borderId="0" xfId="3" applyFont="1" applyAlignment="1">
      <alignment horizontal="center" vertical="center"/>
    </xf>
    <xf numFmtId="176" fontId="19" fillId="0" borderId="0" xfId="3" applyNumberFormat="1" applyFont="1" applyFill="1" applyAlignment="1">
      <alignment vertical="center"/>
    </xf>
    <xf numFmtId="0" fontId="20" fillId="0" borderId="0" xfId="3" applyFont="1" applyFill="1" applyAlignment="1">
      <alignment vertical="center"/>
    </xf>
    <xf numFmtId="0" fontId="5" fillId="0" borderId="0" xfId="3" applyFont="1" applyFill="1" applyAlignment="1">
      <alignment vertical="center"/>
    </xf>
    <xf numFmtId="174" fontId="2" fillId="0" borderId="0" xfId="3" applyNumberFormat="1" applyFont="1" applyFill="1" applyAlignment="1">
      <alignment vertical="center"/>
    </xf>
    <xf numFmtId="0" fontId="2" fillId="0" borderId="0" xfId="3" applyFont="1" applyFill="1" applyAlignment="1">
      <alignment vertical="center"/>
    </xf>
    <xf numFmtId="177" fontId="2" fillId="0" borderId="0" xfId="1" applyNumberFormat="1" applyFont="1" applyFill="1" applyAlignment="1">
      <alignment vertical="center"/>
    </xf>
    <xf numFmtId="0" fontId="10" fillId="0" borderId="0" xfId="3" applyFont="1" applyFill="1" applyBorder="1" applyAlignment="1">
      <alignment vertical="center"/>
    </xf>
    <xf numFmtId="0" fontId="5" fillId="0" borderId="0" xfId="3" applyFont="1" applyFill="1" applyBorder="1" applyAlignment="1">
      <alignment vertical="center"/>
    </xf>
    <xf numFmtId="0" fontId="22" fillId="0" borderId="0" xfId="3" applyFont="1" applyFill="1" applyBorder="1" applyAlignment="1">
      <alignment vertical="center"/>
    </xf>
    <xf numFmtId="0" fontId="2" fillId="0" borderId="0" xfId="3" applyFont="1" applyFill="1" applyBorder="1" applyAlignment="1">
      <alignment vertical="center"/>
    </xf>
    <xf numFmtId="177" fontId="23" fillId="0" borderId="0" xfId="8" applyNumberFormat="1" applyFont="1" applyFill="1" applyBorder="1" applyAlignment="1">
      <alignment vertical="center"/>
    </xf>
    <xf numFmtId="177" fontId="24" fillId="0" borderId="0" xfId="8" applyNumberFormat="1" applyFont="1" applyFill="1" applyBorder="1" applyAlignment="1">
      <alignment vertical="center"/>
    </xf>
    <xf numFmtId="0" fontId="2" fillId="0" borderId="0" xfId="3" applyFont="1" applyAlignment="1">
      <alignment vertical="center"/>
    </xf>
    <xf numFmtId="0" fontId="15" fillId="0" borderId="0" xfId="3" applyFont="1" applyAlignment="1">
      <alignment vertical="center"/>
    </xf>
    <xf numFmtId="174" fontId="25" fillId="0" borderId="0" xfId="3" applyNumberFormat="1" applyFont="1" applyFill="1" applyAlignment="1">
      <alignment vertical="center"/>
    </xf>
    <xf numFmtId="0" fontId="25" fillId="0" borderId="0" xfId="3" applyFont="1" applyFill="1" applyAlignment="1">
      <alignment vertical="center"/>
    </xf>
    <xf numFmtId="0" fontId="19" fillId="0" borderId="0" xfId="3" applyFont="1" applyFill="1" applyAlignment="1">
      <alignment vertical="center"/>
    </xf>
    <xf numFmtId="0" fontId="26" fillId="0" borderId="0" xfId="3" applyFont="1" applyFill="1" applyAlignment="1">
      <alignment vertical="center"/>
    </xf>
    <xf numFmtId="0" fontId="12" fillId="0" borderId="0" xfId="3" applyFont="1" applyFill="1" applyAlignment="1">
      <alignment vertical="center"/>
    </xf>
    <xf numFmtId="0" fontId="10" fillId="0" borderId="0" xfId="3" applyFont="1" applyFill="1" applyAlignment="1">
      <alignment vertical="center"/>
    </xf>
    <xf numFmtId="0" fontId="12" fillId="0" borderId="0" xfId="3" applyFont="1" applyFill="1" applyBorder="1" applyAlignment="1">
      <alignment vertical="center"/>
    </xf>
    <xf numFmtId="174" fontId="20" fillId="0" borderId="0" xfId="3" applyNumberFormat="1" applyFont="1" applyFill="1" applyAlignment="1">
      <alignment vertical="center"/>
    </xf>
    <xf numFmtId="0" fontId="27" fillId="0" borderId="0" xfId="3" applyFont="1" applyFill="1" applyAlignment="1">
      <alignment vertical="center"/>
    </xf>
    <xf numFmtId="0" fontId="9" fillId="0" borderId="0" xfId="3" applyFont="1" applyFill="1" applyAlignment="1">
      <alignment vertical="center"/>
    </xf>
    <xf numFmtId="0" fontId="5" fillId="0" borderId="0" xfId="3" applyFont="1" applyFill="1" applyAlignment="1">
      <alignment horizontal="center" vertical="center"/>
    </xf>
    <xf numFmtId="9" fontId="5" fillId="0" borderId="0" xfId="2" applyFont="1" applyFill="1" applyAlignment="1">
      <alignment vertical="center"/>
    </xf>
    <xf numFmtId="0" fontId="5" fillId="0" borderId="0" xfId="3" applyFont="1" applyAlignment="1">
      <alignment vertical="center"/>
    </xf>
    <xf numFmtId="9" fontId="5" fillId="0" borderId="0" xfId="2" applyFont="1" applyAlignment="1">
      <alignment vertical="center"/>
    </xf>
    <xf numFmtId="0" fontId="25" fillId="0" borderId="0" xfId="3" applyFont="1" applyAlignment="1">
      <alignment vertical="center"/>
    </xf>
    <xf numFmtId="176" fontId="12" fillId="0" borderId="0" xfId="3" applyNumberFormat="1" applyFont="1" applyFill="1" applyAlignment="1">
      <alignment vertical="center"/>
    </xf>
    <xf numFmtId="0" fontId="2" fillId="0" borderId="0" xfId="3" applyFont="1" applyFill="1" applyBorder="1" applyAlignment="1">
      <alignment horizontal="center" vertical="center"/>
    </xf>
    <xf numFmtId="0" fontId="2" fillId="0" borderId="0" xfId="3" applyBorder="1" applyAlignment="1">
      <alignment vertical="center"/>
    </xf>
    <xf numFmtId="15" fontId="2" fillId="0" borderId="0" xfId="3" applyNumberFormat="1" applyFont="1" applyFill="1" applyBorder="1" applyAlignment="1">
      <alignment horizontal="center" vertical="center"/>
    </xf>
    <xf numFmtId="174" fontId="2" fillId="0" borderId="0" xfId="3" applyNumberFormat="1" applyBorder="1" applyAlignment="1">
      <alignment vertical="center"/>
    </xf>
    <xf numFmtId="180" fontId="2" fillId="0" borderId="0" xfId="3" applyNumberFormat="1" applyFont="1" applyFill="1" applyBorder="1" applyAlignment="1">
      <alignment horizontal="center" vertical="center"/>
    </xf>
    <xf numFmtId="0" fontId="2" fillId="3" borderId="0" xfId="3" applyFill="1" applyBorder="1" applyAlignment="1">
      <alignment vertical="center"/>
    </xf>
    <xf numFmtId="0" fontId="2" fillId="0" borderId="0" xfId="3" applyFill="1" applyBorder="1" applyAlignment="1">
      <alignment vertical="center"/>
    </xf>
    <xf numFmtId="1" fontId="2" fillId="0" borderId="0" xfId="3" applyNumberFormat="1" applyFont="1" applyFill="1" applyBorder="1" applyAlignment="1">
      <alignment horizontal="center" vertical="center"/>
    </xf>
    <xf numFmtId="0" fontId="2" fillId="0" borderId="0" xfId="3" applyFont="1" applyBorder="1" applyAlignment="1">
      <alignment horizontal="center" vertical="center"/>
    </xf>
    <xf numFmtId="0" fontId="3" fillId="0" borderId="0" xfId="3" applyFont="1" applyBorder="1" applyAlignment="1">
      <alignment vertical="center"/>
    </xf>
    <xf numFmtId="0" fontId="2" fillId="0" borderId="0" xfId="3" applyAlignment="1">
      <alignment vertical="center"/>
    </xf>
    <xf numFmtId="0" fontId="28" fillId="0" borderId="0" xfId="3" applyFont="1" applyAlignment="1">
      <alignment horizontal="justify" vertical="center" wrapText="1"/>
    </xf>
    <xf numFmtId="0" fontId="28" fillId="0" borderId="0" xfId="3" applyFont="1" applyAlignment="1">
      <alignment vertical="center"/>
    </xf>
    <xf numFmtId="174" fontId="28" fillId="0" borderId="0" xfId="3" applyNumberFormat="1" applyFont="1" applyAlignment="1">
      <alignment horizontal="right" vertical="center"/>
    </xf>
    <xf numFmtId="17" fontId="28" fillId="0" borderId="0" xfId="3" applyNumberFormat="1" applyFont="1" applyBorder="1" applyAlignment="1">
      <alignment horizontal="center" vertical="center"/>
    </xf>
    <xf numFmtId="0" fontId="28" fillId="0" borderId="0" xfId="3" applyFont="1" applyBorder="1" applyAlignment="1">
      <alignment horizontal="center" vertical="center"/>
    </xf>
    <xf numFmtId="0" fontId="28" fillId="0" borderId="0" xfId="3" applyFont="1" applyBorder="1" applyAlignment="1">
      <alignment vertical="center"/>
    </xf>
    <xf numFmtId="0" fontId="12" fillId="0" borderId="0" xfId="3" applyFont="1" applyBorder="1" applyAlignment="1">
      <alignment vertical="center"/>
    </xf>
    <xf numFmtId="0" fontId="12" fillId="0" borderId="0" xfId="3" applyFont="1" applyAlignment="1">
      <alignment vertical="center"/>
    </xf>
    <xf numFmtId="0" fontId="3" fillId="0" borderId="0" xfId="3" applyFont="1" applyBorder="1" applyAlignment="1">
      <alignment horizontal="center" vertical="center"/>
    </xf>
    <xf numFmtId="0" fontId="2" fillId="0" borderId="0" xfId="3" applyFont="1" applyBorder="1" applyAlignment="1">
      <alignment vertical="center"/>
    </xf>
    <xf numFmtId="164" fontId="2" fillId="0" borderId="0" xfId="3" applyNumberFormat="1" applyFont="1" applyFill="1" applyBorder="1" applyAlignment="1">
      <alignment vertical="center"/>
    </xf>
    <xf numFmtId="181" fontId="2" fillId="0" borderId="0" xfId="3" applyNumberFormat="1" applyFont="1" applyFill="1" applyBorder="1" applyAlignment="1">
      <alignment horizontal="right" vertical="center"/>
    </xf>
    <xf numFmtId="1" fontId="21" fillId="0" borderId="0" xfId="3" applyNumberFormat="1" applyFont="1" applyFill="1" applyBorder="1" applyAlignment="1">
      <alignment horizontal="center" vertical="center"/>
    </xf>
    <xf numFmtId="0" fontId="2" fillId="0" borderId="0" xfId="3" quotePrefix="1" applyFont="1" applyFill="1" applyBorder="1" applyAlignment="1">
      <alignment vertical="center"/>
    </xf>
    <xf numFmtId="180" fontId="2" fillId="0" borderId="0" xfId="3" applyNumberFormat="1" applyFont="1" applyFill="1" applyBorder="1" applyAlignment="1">
      <alignment vertical="center"/>
    </xf>
    <xf numFmtId="181" fontId="2" fillId="0" borderId="0" xfId="3" applyNumberFormat="1" applyFont="1" applyFill="1" applyAlignment="1">
      <alignment horizontal="right" vertical="center"/>
    </xf>
    <xf numFmtId="0" fontId="2" fillId="0" borderId="0" xfId="3" applyFont="1" applyFill="1" applyAlignment="1">
      <alignment horizontal="center" vertical="center"/>
    </xf>
    <xf numFmtId="181" fontId="10" fillId="0" borderId="0" xfId="3" applyNumberFormat="1" applyFont="1" applyFill="1" applyAlignment="1">
      <alignment horizontal="right" vertical="center"/>
    </xf>
    <xf numFmtId="0" fontId="10" fillId="0" borderId="0" xfId="3" applyFont="1" applyFill="1" applyAlignment="1">
      <alignment horizontal="center" vertical="center"/>
    </xf>
    <xf numFmtId="0" fontId="10" fillId="0" borderId="0" xfId="3" applyFont="1" applyFill="1" applyBorder="1" applyAlignment="1">
      <alignment horizontal="center" vertical="center"/>
    </xf>
    <xf numFmtId="0" fontId="10" fillId="0" borderId="0" xfId="3" applyFont="1" applyAlignment="1">
      <alignment vertical="center"/>
    </xf>
    <xf numFmtId="181" fontId="10" fillId="0" borderId="0" xfId="3" applyNumberFormat="1" applyFont="1" applyAlignment="1">
      <alignment horizontal="right" vertical="center"/>
    </xf>
    <xf numFmtId="0" fontId="10" fillId="0" borderId="0" xfId="3" applyFont="1" applyAlignment="1">
      <alignment horizontal="center" vertical="center"/>
    </xf>
    <xf numFmtId="0" fontId="10" fillId="0" borderId="0" xfId="3" applyFont="1" applyBorder="1" applyAlignment="1">
      <alignment horizontal="center" vertical="center"/>
    </xf>
    <xf numFmtId="181" fontId="2" fillId="0" borderId="0" xfId="3" applyNumberFormat="1" applyFont="1" applyAlignment="1">
      <alignment horizontal="right" vertical="center"/>
    </xf>
    <xf numFmtId="0" fontId="2" fillId="0" borderId="0" xfId="3" applyFont="1" applyAlignment="1">
      <alignment horizontal="center" vertical="center"/>
    </xf>
    <xf numFmtId="0" fontId="30" fillId="0" borderId="0" xfId="0" applyFont="1" applyAlignment="1">
      <alignment vertical="center"/>
    </xf>
    <xf numFmtId="0" fontId="31" fillId="0" borderId="0" xfId="0" applyFont="1" applyAlignment="1">
      <alignment vertical="center"/>
    </xf>
    <xf numFmtId="0" fontId="2" fillId="0" borderId="5" xfId="3" applyBorder="1"/>
    <xf numFmtId="0" fontId="32" fillId="0" borderId="6" xfId="0" applyFont="1" applyBorder="1" applyAlignment="1">
      <alignment horizontal="center"/>
    </xf>
    <xf numFmtId="1" fontId="35" fillId="4" borderId="0" xfId="3" applyNumberFormat="1" applyFont="1" applyFill="1" applyAlignment="1">
      <alignment horizontal="left" vertical="center"/>
    </xf>
    <xf numFmtId="0" fontId="35" fillId="4" borderId="0" xfId="3" applyFont="1" applyFill="1" applyAlignment="1">
      <alignment vertical="top"/>
    </xf>
    <xf numFmtId="0" fontId="35" fillId="4" borderId="0" xfId="3" applyFont="1" applyFill="1" applyAlignment="1">
      <alignment horizontal="left" vertical="top"/>
    </xf>
    <xf numFmtId="0" fontId="35" fillId="4" borderId="0" xfId="0" applyFont="1" applyFill="1" applyAlignment="1">
      <alignment horizontal="left"/>
    </xf>
    <xf numFmtId="0" fontId="35" fillId="4" borderId="0" xfId="3" applyFont="1" applyFill="1" applyAlignment="1">
      <alignment horizontal="left"/>
    </xf>
    <xf numFmtId="0" fontId="37" fillId="4" borderId="0" xfId="3" applyFont="1" applyFill="1" applyAlignment="1">
      <alignment horizontal="left"/>
    </xf>
    <xf numFmtId="0" fontId="35" fillId="4" borderId="0" xfId="3" applyFont="1" applyFill="1"/>
    <xf numFmtId="0" fontId="35" fillId="4" borderId="0" xfId="3" applyFont="1" applyFill="1" applyAlignment="1">
      <alignment horizontal="left" indent="1"/>
    </xf>
    <xf numFmtId="0" fontId="40" fillId="0" borderId="0" xfId="3" applyFont="1" applyAlignment="1">
      <alignment horizontal="center" vertical="center"/>
    </xf>
    <xf numFmtId="0" fontId="44" fillId="0" borderId="0" xfId="0" applyFont="1"/>
    <xf numFmtId="1" fontId="40" fillId="0" borderId="0" xfId="0" applyNumberFormat="1" applyFont="1" applyFill="1" applyBorder="1" applyAlignment="1">
      <alignment horizontal="right"/>
    </xf>
    <xf numFmtId="0" fontId="44" fillId="0" borderId="0" xfId="0" applyFont="1" applyBorder="1" applyAlignment="1">
      <alignment horizontal="left"/>
    </xf>
    <xf numFmtId="169" fontId="44" fillId="0" borderId="0" xfId="1" applyNumberFormat="1" applyFont="1" applyFill="1" applyBorder="1"/>
    <xf numFmtId="169" fontId="44" fillId="0" borderId="0" xfId="1" applyNumberFormat="1" applyFont="1" applyBorder="1"/>
    <xf numFmtId="0" fontId="44" fillId="0" borderId="0" xfId="0" applyFont="1" applyBorder="1"/>
    <xf numFmtId="49" fontId="40" fillId="0" borderId="7" xfId="3" applyNumberFormat="1" applyFont="1" applyBorder="1" applyAlignment="1">
      <alignment horizontal="center"/>
    </xf>
    <xf numFmtId="49" fontId="41" fillId="0" borderId="7" xfId="3" applyNumberFormat="1" applyFont="1" applyBorder="1" applyAlignment="1">
      <alignment horizontal="center"/>
    </xf>
    <xf numFmtId="0" fontId="41" fillId="0" borderId="7" xfId="3" applyFont="1" applyBorder="1" applyAlignment="1">
      <alignment horizontal="center" vertical="center"/>
    </xf>
    <xf numFmtId="49" fontId="39" fillId="0" borderId="0" xfId="3" applyNumberFormat="1" applyFont="1"/>
    <xf numFmtId="0" fontId="43" fillId="5" borderId="0" xfId="3" applyFont="1" applyFill="1" applyAlignment="1">
      <alignment horizontal="center" wrapText="1"/>
    </xf>
    <xf numFmtId="164" fontId="43" fillId="5" borderId="0" xfId="3" applyNumberFormat="1" applyFont="1" applyFill="1" applyAlignment="1">
      <alignment horizontal="center"/>
    </xf>
    <xf numFmtId="164" fontId="40" fillId="5" borderId="0" xfId="3" applyNumberFormat="1" applyFont="1" applyFill="1" applyAlignment="1">
      <alignment horizontal="center"/>
    </xf>
    <xf numFmtId="0" fontId="40" fillId="5" borderId="0" xfId="3" applyFont="1" applyFill="1" applyAlignment="1">
      <alignment horizontal="center" wrapText="1"/>
    </xf>
    <xf numFmtId="164" fontId="40" fillId="5" borderId="0" xfId="0" applyNumberFormat="1" applyFont="1" applyFill="1" applyAlignment="1">
      <alignment horizontal="center"/>
    </xf>
    <xf numFmtId="164" fontId="46" fillId="5" borderId="0" xfId="0" applyNumberFormat="1" applyFont="1" applyFill="1" applyAlignment="1">
      <alignment horizontal="center"/>
    </xf>
    <xf numFmtId="0" fontId="44" fillId="5" borderId="0" xfId="0" applyFont="1" applyFill="1"/>
    <xf numFmtId="168" fontId="43" fillId="5" borderId="0" xfId="3" applyNumberFormat="1" applyFont="1" applyFill="1" applyAlignment="1">
      <alignment horizontal="center"/>
    </xf>
    <xf numFmtId="0" fontId="40" fillId="5" borderId="5" xfId="3" applyFont="1" applyFill="1" applyBorder="1" applyAlignment="1">
      <alignment horizontal="center" wrapText="1"/>
    </xf>
    <xf numFmtId="164" fontId="40" fillId="5" borderId="5" xfId="3" applyNumberFormat="1" applyFont="1" applyFill="1" applyBorder="1" applyAlignment="1">
      <alignment horizontal="center"/>
    </xf>
    <xf numFmtId="164" fontId="40" fillId="5" borderId="5" xfId="0" applyNumberFormat="1" applyFont="1" applyFill="1" applyBorder="1" applyAlignment="1">
      <alignment horizontal="center"/>
    </xf>
    <xf numFmtId="0" fontId="47" fillId="4" borderId="0" xfId="3" applyFont="1" applyFill="1" applyAlignment="1">
      <alignment horizontal="left" vertical="center" wrapText="1"/>
    </xf>
    <xf numFmtId="0" fontId="40" fillId="0" borderId="0" xfId="0" applyFont="1" applyBorder="1" applyAlignment="1">
      <alignment horizontal="left"/>
    </xf>
    <xf numFmtId="0" fontId="40" fillId="0" borderId="0" xfId="0" applyFont="1" applyBorder="1" applyAlignment="1"/>
    <xf numFmtId="0" fontId="40" fillId="0" borderId="0" xfId="0" applyFont="1" applyAlignment="1">
      <alignment horizontal="left" vertical="center"/>
    </xf>
    <xf numFmtId="0" fontId="40" fillId="0" borderId="0" xfId="0" applyFont="1" applyAlignment="1">
      <alignment vertical="center"/>
    </xf>
    <xf numFmtId="0" fontId="40" fillId="0" borderId="0" xfId="0" applyFont="1" applyAlignment="1">
      <alignment horizontal="left"/>
    </xf>
    <xf numFmtId="0" fontId="40" fillId="0" borderId="0" xfId="0" applyFont="1" applyAlignment="1"/>
    <xf numFmtId="0" fontId="40" fillId="0" borderId="0" xfId="0" applyNumberFormat="1" applyFont="1" applyFill="1" applyBorder="1" applyAlignment="1">
      <alignment horizontal="left" vertical="center"/>
    </xf>
    <xf numFmtId="0" fontId="40" fillId="0" borderId="0" xfId="0" applyFont="1" applyFill="1" applyBorder="1" applyAlignment="1">
      <alignment vertical="top"/>
    </xf>
    <xf numFmtId="0" fontId="40" fillId="0" borderId="0" xfId="0" applyFont="1" applyFill="1" applyAlignment="1">
      <alignment vertical="center"/>
    </xf>
    <xf numFmtId="0" fontId="40" fillId="0" borderId="0" xfId="0" applyFont="1" applyFill="1" applyAlignment="1">
      <alignment horizontal="center" vertical="top"/>
    </xf>
    <xf numFmtId="0" fontId="43" fillId="2" borderId="7" xfId="3" applyFont="1" applyFill="1" applyBorder="1" applyAlignment="1">
      <alignment horizontal="center" vertical="center"/>
    </xf>
    <xf numFmtId="0" fontId="43" fillId="2" borderId="7" xfId="3" quotePrefix="1" applyFont="1" applyFill="1" applyBorder="1" applyAlignment="1">
      <alignment horizontal="center"/>
    </xf>
    <xf numFmtId="0" fontId="43" fillId="2" borderId="7" xfId="3" applyFont="1" applyFill="1" applyBorder="1" applyAlignment="1">
      <alignment horizontal="center"/>
    </xf>
    <xf numFmtId="0" fontId="43" fillId="0" borderId="7" xfId="3" quotePrefix="1" applyFont="1" applyBorder="1" applyAlignment="1">
      <alignment horizontal="center"/>
    </xf>
    <xf numFmtId="49" fontId="40" fillId="2" borderId="0" xfId="3" applyNumberFormat="1" applyFont="1" applyFill="1" applyAlignment="1">
      <alignment horizontal="center"/>
    </xf>
    <xf numFmtId="49" fontId="48" fillId="2" borderId="0" xfId="3" applyNumberFormat="1" applyFont="1" applyFill="1" applyAlignment="1">
      <alignment horizontal="center"/>
    </xf>
    <xf numFmtId="49" fontId="38" fillId="2" borderId="0" xfId="3" applyNumberFormat="1" applyFont="1" applyFill="1" applyAlignment="1">
      <alignment horizontal="center"/>
    </xf>
    <xf numFmtId="49" fontId="48" fillId="0" borderId="0" xfId="3" applyNumberFormat="1" applyFont="1" applyAlignment="1">
      <alignment horizontal="center"/>
    </xf>
    <xf numFmtId="0" fontId="39" fillId="2" borderId="0" xfId="3" applyFont="1" applyFill="1"/>
    <xf numFmtId="0" fontId="2" fillId="2" borderId="0" xfId="3" applyFill="1"/>
    <xf numFmtId="43" fontId="43" fillId="5" borderId="0" xfId="1" applyFont="1" applyFill="1" applyBorder="1" applyAlignment="1"/>
    <xf numFmtId="174" fontId="46" fillId="5" borderId="0" xfId="1" applyNumberFormat="1" applyFont="1" applyFill="1"/>
    <xf numFmtId="174" fontId="40" fillId="5" borderId="0" xfId="1" applyNumberFormat="1" applyFont="1" applyFill="1" applyBorder="1" applyAlignment="1">
      <alignment horizontal="right"/>
    </xf>
    <xf numFmtId="0" fontId="44" fillId="5" borderId="0" xfId="0" applyFont="1" applyFill="1" applyAlignment="1">
      <alignment horizontal="center"/>
    </xf>
    <xf numFmtId="174" fontId="44" fillId="5" borderId="0" xfId="1" applyNumberFormat="1" applyFont="1" applyFill="1"/>
    <xf numFmtId="174" fontId="40" fillId="5" borderId="0" xfId="0" applyNumberFormat="1" applyFont="1" applyFill="1" applyAlignment="1">
      <alignment horizontal="right"/>
    </xf>
    <xf numFmtId="174" fontId="40" fillId="5" borderId="0" xfId="1" applyNumberFormat="1" applyFont="1" applyFill="1" applyAlignment="1">
      <alignment horizontal="right"/>
    </xf>
    <xf numFmtId="0" fontId="44" fillId="5" borderId="5" xfId="0" applyFont="1" applyFill="1" applyBorder="1"/>
    <xf numFmtId="0" fontId="44" fillId="5" borderId="5" xfId="0" applyFont="1" applyFill="1" applyBorder="1" applyAlignment="1">
      <alignment horizontal="center"/>
    </xf>
    <xf numFmtId="174" fontId="44" fillId="5" borderId="5" xfId="1" applyNumberFormat="1" applyFont="1" applyFill="1" applyBorder="1"/>
    <xf numFmtId="174" fontId="40" fillId="5" borderId="5" xfId="0" applyNumberFormat="1" applyFont="1" applyFill="1" applyBorder="1" applyAlignment="1">
      <alignment horizontal="right"/>
    </xf>
    <xf numFmtId="174" fontId="40" fillId="5" borderId="5" xfId="1" applyNumberFormat="1" applyFont="1" applyFill="1" applyBorder="1" applyAlignment="1">
      <alignment horizontal="right"/>
    </xf>
    <xf numFmtId="0" fontId="49" fillId="0" borderId="0" xfId="3" applyFont="1" applyAlignment="1">
      <alignment horizontal="center" vertical="center"/>
    </xf>
    <xf numFmtId="0" fontId="49" fillId="0" borderId="0" xfId="3" applyFont="1" applyAlignment="1">
      <alignment horizontal="center" vertical="center" wrapText="1"/>
    </xf>
    <xf numFmtId="1" fontId="43" fillId="0" borderId="1" xfId="3" applyNumberFormat="1" applyFont="1" applyBorder="1" applyAlignment="1">
      <alignment horizontal="center"/>
    </xf>
    <xf numFmtId="49" fontId="49" fillId="0" borderId="1" xfId="3" applyNumberFormat="1" applyFont="1" applyBorder="1" applyAlignment="1">
      <alignment horizontal="center"/>
    </xf>
    <xf numFmtId="49" fontId="43" fillId="0" borderId="1" xfId="3" applyNumberFormat="1" applyFont="1" applyFill="1" applyBorder="1" applyAlignment="1">
      <alignment horizontal="center"/>
    </xf>
    <xf numFmtId="49" fontId="43" fillId="0" borderId="1" xfId="3" applyNumberFormat="1" applyFont="1" applyBorder="1" applyAlignment="1">
      <alignment horizontal="center"/>
    </xf>
    <xf numFmtId="0" fontId="49" fillId="0" borderId="1" xfId="3" applyFont="1" applyBorder="1" applyAlignment="1">
      <alignment horizontal="center" vertical="center"/>
    </xf>
    <xf numFmtId="0" fontId="43" fillId="0" borderId="0" xfId="3" applyFont="1" applyAlignment="1">
      <alignment horizontal="center" vertical="center" wrapText="1"/>
    </xf>
    <xf numFmtId="0" fontId="43" fillId="2" borderId="0" xfId="0" applyFont="1" applyFill="1" applyBorder="1" applyAlignment="1">
      <alignment horizontal="center"/>
    </xf>
    <xf numFmtId="0" fontId="43" fillId="2" borderId="0" xfId="0" applyFont="1" applyFill="1" applyBorder="1"/>
    <xf numFmtId="0" fontId="43" fillId="2" borderId="3" xfId="0" applyFont="1" applyFill="1" applyBorder="1" applyAlignment="1">
      <alignment horizontal="center"/>
    </xf>
    <xf numFmtId="0" fontId="43" fillId="2" borderId="0" xfId="0" applyFont="1" applyFill="1" applyBorder="1" applyAlignment="1">
      <alignment horizontal="center" vertical="center" wrapText="1"/>
    </xf>
    <xf numFmtId="0" fontId="43" fillId="2" borderId="0" xfId="3" applyFont="1" applyFill="1" applyBorder="1" applyAlignment="1">
      <alignment horizontal="center"/>
    </xf>
    <xf numFmtId="0" fontId="43" fillId="2" borderId="0" xfId="0" quotePrefix="1" applyFont="1" applyFill="1" applyBorder="1" applyAlignment="1">
      <alignment horizontal="center"/>
    </xf>
    <xf numFmtId="0" fontId="43" fillId="2" borderId="0" xfId="3" quotePrefix="1" applyFont="1" applyFill="1" applyBorder="1" applyAlignment="1">
      <alignment horizontal="center"/>
    </xf>
    <xf numFmtId="0" fontId="43" fillId="0" borderId="0" xfId="0" quotePrefix="1" applyFont="1" applyFill="1" applyBorder="1" applyAlignment="1">
      <alignment horizontal="center"/>
    </xf>
    <xf numFmtId="0" fontId="2" fillId="0" borderId="0" xfId="11"/>
    <xf numFmtId="0" fontId="35" fillId="4" borderId="0" xfId="4" applyFont="1" applyFill="1" applyAlignment="1">
      <alignment vertical="center"/>
    </xf>
    <xf numFmtId="0" fontId="40" fillId="0" borderId="0" xfId="4" applyFont="1"/>
    <xf numFmtId="0" fontId="40" fillId="0" borderId="0" xfId="4" applyFont="1" applyAlignment="1">
      <alignment vertical="center"/>
    </xf>
    <xf numFmtId="0" fontId="43" fillId="0" borderId="0" xfId="4" applyFont="1" applyAlignment="1">
      <alignment horizontal="center" vertical="center"/>
    </xf>
    <xf numFmtId="0" fontId="40" fillId="0" borderId="0" xfId="4" applyFont="1" applyAlignment="1">
      <alignment horizontal="right" vertical="center"/>
    </xf>
    <xf numFmtId="174" fontId="40" fillId="0" borderId="0" xfId="6" applyNumberFormat="1" applyFont="1" applyFill="1" applyAlignment="1">
      <alignment vertical="center"/>
    </xf>
    <xf numFmtId="164" fontId="40" fillId="0" borderId="0" xfId="4" applyNumberFormat="1" applyFont="1" applyAlignment="1">
      <alignment vertical="center"/>
    </xf>
    <xf numFmtId="164" fontId="40" fillId="0" borderId="0" xfId="4" applyNumberFormat="1" applyFont="1" applyFill="1" applyAlignment="1">
      <alignment vertical="center"/>
    </xf>
    <xf numFmtId="175" fontId="40" fillId="0" borderId="0" xfId="5" applyNumberFormat="1" applyFont="1" applyFill="1" applyBorder="1" applyAlignment="1">
      <alignment horizontal="right" vertical="center"/>
    </xf>
    <xf numFmtId="173" fontId="40" fillId="0" borderId="0" xfId="5" applyFont="1" applyFill="1" applyAlignment="1">
      <alignment vertical="center"/>
    </xf>
    <xf numFmtId="175" fontId="40" fillId="0" borderId="0" xfId="5" applyNumberFormat="1" applyFont="1" applyFill="1" applyAlignment="1">
      <alignment vertical="center"/>
    </xf>
    <xf numFmtId="0" fontId="40" fillId="0" borderId="0" xfId="4" applyFont="1" applyFill="1" applyAlignment="1">
      <alignment vertical="center"/>
    </xf>
    <xf numFmtId="0" fontId="12" fillId="0" borderId="0" xfId="11" applyFont="1" applyAlignment="1">
      <alignment vertical="center"/>
    </xf>
    <xf numFmtId="0" fontId="40" fillId="0" borderId="7" xfId="11" applyFont="1" applyBorder="1" applyAlignment="1">
      <alignment vertical="center"/>
    </xf>
    <xf numFmtId="0" fontId="40" fillId="0" borderId="7" xfId="11" quotePrefix="1" applyFont="1" applyBorder="1" applyAlignment="1">
      <alignment horizontal="center" vertical="center"/>
    </xf>
    <xf numFmtId="0" fontId="40" fillId="0" borderId="7" xfId="11" applyFont="1" applyBorder="1" applyAlignment="1">
      <alignment horizontal="center" vertical="center"/>
    </xf>
    <xf numFmtId="0" fontId="12" fillId="0" borderId="7" xfId="11" applyFont="1" applyBorder="1" applyAlignment="1">
      <alignment vertical="center"/>
    </xf>
    <xf numFmtId="174" fontId="40" fillId="5" borderId="0" xfId="5" applyNumberFormat="1" applyFont="1" applyFill="1" applyBorder="1" applyAlignment="1">
      <alignment horizontal="right" vertical="center"/>
    </xf>
    <xf numFmtId="0" fontId="40" fillId="5" borderId="6" xfId="4" applyFont="1" applyFill="1" applyBorder="1" applyAlignment="1">
      <alignment vertical="center"/>
    </xf>
    <xf numFmtId="0" fontId="43" fillId="5" borderId="6" xfId="4" applyFont="1" applyFill="1" applyBorder="1" applyAlignment="1">
      <alignment horizontal="center" vertical="center"/>
    </xf>
    <xf numFmtId="174" fontId="43" fillId="5" borderId="6" xfId="4" applyNumberFormat="1" applyFont="1" applyFill="1" applyBorder="1" applyAlignment="1">
      <alignment vertical="center"/>
    </xf>
    <xf numFmtId="174" fontId="43" fillId="5" borderId="6" xfId="4" applyNumberFormat="1" applyFont="1" applyFill="1" applyBorder="1" applyAlignment="1">
      <alignment horizontal="right" vertical="center"/>
    </xf>
    <xf numFmtId="0" fontId="40" fillId="5" borderId="0" xfId="4" applyFont="1" applyFill="1" applyBorder="1" applyAlignment="1">
      <alignment horizontal="right" vertical="center"/>
    </xf>
    <xf numFmtId="0" fontId="40" fillId="5" borderId="0" xfId="4" applyFont="1" applyFill="1" applyBorder="1" applyAlignment="1">
      <alignment vertical="center"/>
    </xf>
    <xf numFmtId="174" fontId="40" fillId="5" borderId="0" xfId="6" applyNumberFormat="1" applyFont="1" applyFill="1" applyBorder="1" applyAlignment="1">
      <alignment vertical="center"/>
    </xf>
    <xf numFmtId="174" fontId="40" fillId="5" borderId="0" xfId="4" applyNumberFormat="1" applyFont="1" applyFill="1" applyBorder="1" applyAlignment="1">
      <alignment vertical="center"/>
    </xf>
    <xf numFmtId="0" fontId="40" fillId="5" borderId="5" xfId="4" applyFont="1" applyFill="1" applyBorder="1" applyAlignment="1">
      <alignment horizontal="right" vertical="center"/>
    </xf>
    <xf numFmtId="0" fontId="40" fillId="5" borderId="5" xfId="4" applyFont="1" applyFill="1" applyBorder="1" applyAlignment="1">
      <alignment vertical="center"/>
    </xf>
    <xf numFmtId="174" fontId="40" fillId="5" borderId="5" xfId="6" applyNumberFormat="1" applyFont="1" applyFill="1" applyBorder="1" applyAlignment="1">
      <alignment vertical="center"/>
    </xf>
    <xf numFmtId="174" fontId="40" fillId="5" borderId="5" xfId="4" applyNumberFormat="1" applyFont="1" applyFill="1" applyBorder="1" applyAlignment="1">
      <alignment vertical="center"/>
    </xf>
    <xf numFmtId="174" fontId="40" fillId="5" borderId="5" xfId="5" applyNumberFormat="1" applyFont="1" applyFill="1" applyBorder="1" applyAlignment="1">
      <alignment horizontal="right" vertical="center"/>
    </xf>
    <xf numFmtId="0" fontId="43" fillId="0" borderId="0" xfId="4" applyFont="1" applyAlignment="1">
      <alignment vertical="center"/>
    </xf>
    <xf numFmtId="0" fontId="43" fillId="0" borderId="0" xfId="4" quotePrefix="1" applyFont="1" applyAlignment="1">
      <alignment horizontal="center" vertical="center"/>
    </xf>
    <xf numFmtId="0" fontId="53" fillId="0" borderId="0" xfId="11" applyFont="1" applyAlignment="1">
      <alignment vertical="center"/>
    </xf>
    <xf numFmtId="0" fontId="40" fillId="0" borderId="7" xfId="3" applyFont="1" applyBorder="1" applyAlignment="1">
      <alignment horizontal="center" vertical="center"/>
    </xf>
    <xf numFmtId="0" fontId="41" fillId="0" borderId="7" xfId="3" quotePrefix="1" applyFont="1" applyBorder="1" applyAlignment="1">
      <alignment horizontal="center" vertical="center"/>
    </xf>
    <xf numFmtId="174" fontId="39" fillId="0" borderId="0" xfId="3" applyNumberFormat="1" applyFont="1" applyAlignment="1">
      <alignment vertical="center"/>
    </xf>
    <xf numFmtId="0" fontId="35" fillId="4" borderId="0" xfId="3" applyFont="1" applyFill="1" applyAlignment="1"/>
    <xf numFmtId="0" fontId="35" fillId="4" borderId="0" xfId="3" applyFont="1" applyFill="1" applyAlignment="1">
      <alignment vertical="center"/>
    </xf>
    <xf numFmtId="0" fontId="35" fillId="4" borderId="0" xfId="3" applyFont="1" applyFill="1" applyBorder="1" applyAlignment="1">
      <alignment vertical="center"/>
    </xf>
    <xf numFmtId="0" fontId="49" fillId="0" borderId="0" xfId="3" applyFont="1" applyFill="1" applyBorder="1" applyAlignment="1">
      <alignment horizontal="center" vertical="center"/>
    </xf>
    <xf numFmtId="0" fontId="49" fillId="0" borderId="0" xfId="3" quotePrefix="1" applyFont="1" applyFill="1" applyBorder="1" applyAlignment="1">
      <alignment horizontal="center" vertical="center"/>
    </xf>
    <xf numFmtId="43" fontId="49" fillId="0" borderId="0" xfId="1" applyFont="1" applyFill="1" applyBorder="1" applyAlignment="1">
      <alignment horizontal="center" vertical="center"/>
    </xf>
    <xf numFmtId="1" fontId="33" fillId="5" borderId="6" xfId="3" applyNumberFormat="1" applyFont="1" applyFill="1" applyBorder="1" applyAlignment="1">
      <alignment horizontal="center" vertical="center"/>
    </xf>
    <xf numFmtId="0" fontId="43" fillId="5" borderId="6" xfId="3" applyFont="1" applyFill="1" applyBorder="1" applyAlignment="1">
      <alignment horizontal="center" vertical="center"/>
    </xf>
    <xf numFmtId="174" fontId="43" fillId="5" borderId="6" xfId="3" applyNumberFormat="1" applyFont="1" applyFill="1" applyBorder="1" applyAlignment="1">
      <alignment horizontal="right" vertical="center"/>
    </xf>
    <xf numFmtId="0" fontId="33" fillId="5" borderId="0" xfId="3" applyFont="1" applyFill="1" applyBorder="1" applyAlignment="1">
      <alignment horizontal="center" vertical="center"/>
    </xf>
    <xf numFmtId="0" fontId="43" fillId="5" borderId="0" xfId="3" applyFont="1" applyFill="1" applyBorder="1" applyAlignment="1">
      <alignment vertical="center" wrapText="1"/>
    </xf>
    <xf numFmtId="174" fontId="43" fillId="5" borderId="0" xfId="3" applyNumberFormat="1" applyFont="1" applyFill="1" applyBorder="1" applyAlignment="1">
      <alignment vertical="center" wrapText="1"/>
    </xf>
    <xf numFmtId="1" fontId="40" fillId="5" borderId="0" xfId="3" applyNumberFormat="1" applyFont="1" applyFill="1" applyBorder="1" applyAlignment="1">
      <alignment horizontal="center" vertical="center"/>
    </xf>
    <xf numFmtId="0" fontId="40" fillId="5" borderId="0" xfId="3" applyNumberFormat="1" applyFont="1" applyFill="1" applyBorder="1" applyAlignment="1">
      <alignment horizontal="left" vertical="center" wrapText="1"/>
    </xf>
    <xf numFmtId="174" fontId="40" fillId="5" borderId="0" xfId="3" applyNumberFormat="1" applyFont="1" applyFill="1" applyBorder="1" applyAlignment="1">
      <alignment vertical="center"/>
    </xf>
    <xf numFmtId="0" fontId="40" fillId="5" borderId="0" xfId="3" applyNumberFormat="1" applyFont="1" applyFill="1" applyBorder="1" applyAlignment="1">
      <alignment horizontal="left" vertical="center"/>
    </xf>
    <xf numFmtId="0" fontId="41" fillId="5" borderId="0" xfId="3" applyNumberFormat="1" applyFont="1" applyFill="1" applyBorder="1" applyAlignment="1">
      <alignment horizontal="left" vertical="center" wrapText="1"/>
    </xf>
    <xf numFmtId="0" fontId="41" fillId="5" borderId="0" xfId="2" applyNumberFormat="1" applyFont="1" applyFill="1" applyBorder="1" applyAlignment="1">
      <alignment vertical="center"/>
    </xf>
    <xf numFmtId="0" fontId="40" fillId="5" borderId="0" xfId="7" applyNumberFormat="1" applyFont="1" applyFill="1" applyBorder="1" applyAlignment="1">
      <alignment horizontal="left" vertical="center" wrapText="1"/>
    </xf>
    <xf numFmtId="0" fontId="40" fillId="5" borderId="0" xfId="7" applyNumberFormat="1" applyFont="1" applyFill="1" applyBorder="1" applyAlignment="1">
      <alignment horizontal="left" vertical="center"/>
    </xf>
    <xf numFmtId="1" fontId="41" fillId="5" borderId="0" xfId="3" applyNumberFormat="1" applyFont="1" applyFill="1" applyBorder="1" applyAlignment="1">
      <alignment horizontal="center" vertical="center"/>
    </xf>
    <xf numFmtId="0" fontId="40" fillId="5" borderId="0" xfId="3" applyFont="1" applyFill="1" applyBorder="1" applyAlignment="1">
      <alignment horizontal="center" vertical="center"/>
    </xf>
    <xf numFmtId="1" fontId="33" fillId="5" borderId="0" xfId="3" applyNumberFormat="1" applyFont="1" applyFill="1" applyBorder="1" applyAlignment="1">
      <alignment horizontal="center" vertical="center"/>
    </xf>
    <xf numFmtId="0" fontId="43" fillId="5" borderId="0" xfId="3" applyNumberFormat="1" applyFont="1" applyFill="1" applyBorder="1" applyAlignment="1">
      <alignment horizontal="left" vertical="center" wrapText="1"/>
    </xf>
    <xf numFmtId="0" fontId="41" fillId="5" borderId="0" xfId="3" applyNumberFormat="1" applyFont="1" applyFill="1" applyBorder="1" applyAlignment="1">
      <alignment vertical="center"/>
    </xf>
    <xf numFmtId="1" fontId="40" fillId="5" borderId="5" xfId="3" applyNumberFormat="1" applyFont="1" applyFill="1" applyBorder="1" applyAlignment="1">
      <alignment horizontal="center" vertical="center"/>
    </xf>
    <xf numFmtId="0" fontId="40" fillId="5" borderId="5" xfId="7" applyNumberFormat="1" applyFont="1" applyFill="1" applyBorder="1" applyAlignment="1">
      <alignment horizontal="left" vertical="center"/>
    </xf>
    <xf numFmtId="174" fontId="40" fillId="5" borderId="5" xfId="3" applyNumberFormat="1" applyFont="1" applyFill="1" applyBorder="1" applyAlignment="1">
      <alignment vertical="center"/>
    </xf>
    <xf numFmtId="0" fontId="40" fillId="0" borderId="0" xfId="3" applyFont="1" applyFill="1" applyBorder="1" applyAlignment="1">
      <alignment vertical="center"/>
    </xf>
    <xf numFmtId="0" fontId="40" fillId="0" borderId="0" xfId="7" applyNumberFormat="1" applyFont="1" applyFill="1" applyBorder="1" applyAlignment="1">
      <alignment horizontal="left" vertical="center"/>
    </xf>
    <xf numFmtId="174" fontId="40" fillId="0" borderId="0" xfId="3" applyNumberFormat="1" applyFont="1" applyFill="1" applyBorder="1" applyAlignment="1">
      <alignment vertical="center"/>
    </xf>
    <xf numFmtId="164" fontId="40" fillId="0" borderId="0" xfId="3" applyNumberFormat="1" applyFont="1" applyFill="1" applyBorder="1" applyAlignment="1">
      <alignment vertical="center"/>
    </xf>
    <xf numFmtId="178" fontId="40" fillId="0" borderId="0" xfId="3" applyNumberFormat="1" applyFont="1" applyFill="1" applyBorder="1" applyAlignment="1">
      <alignment vertical="center"/>
    </xf>
    <xf numFmtId="0" fontId="40" fillId="3" borderId="0" xfId="3" applyFont="1" applyFill="1" applyBorder="1" applyAlignment="1">
      <alignment vertical="center"/>
    </xf>
    <xf numFmtId="0" fontId="54" fillId="3" borderId="0" xfId="3" applyFont="1" applyFill="1" applyBorder="1" applyAlignment="1">
      <alignment vertical="center"/>
    </xf>
    <xf numFmtId="0" fontId="40" fillId="0" borderId="0" xfId="3" applyFont="1" applyFill="1" applyAlignment="1">
      <alignment horizontal="left" vertical="center"/>
    </xf>
    <xf numFmtId="0" fontId="40" fillId="0" borderId="0" xfId="3" applyFont="1" applyFill="1" applyAlignment="1">
      <alignment horizontal="justify" vertical="center"/>
    </xf>
    <xf numFmtId="0" fontId="40" fillId="0" borderId="0" xfId="3" applyFont="1" applyFill="1" applyAlignment="1">
      <alignment vertical="center"/>
    </xf>
    <xf numFmtId="177" fontId="40" fillId="0" borderId="0" xfId="1" applyNumberFormat="1" applyFont="1" applyFill="1" applyAlignment="1">
      <alignment vertical="center"/>
    </xf>
    <xf numFmtId="177" fontId="40" fillId="0" borderId="0" xfId="3" applyNumberFormat="1" applyFont="1" applyFill="1" applyAlignment="1">
      <alignment vertical="center"/>
    </xf>
    <xf numFmtId="179" fontId="40" fillId="0" borderId="0" xfId="3" applyNumberFormat="1" applyFont="1" applyFill="1" applyAlignment="1">
      <alignment vertical="center"/>
    </xf>
    <xf numFmtId="0" fontId="31" fillId="0" borderId="0" xfId="11" applyFont="1" applyAlignment="1">
      <alignment vertical="center"/>
    </xf>
    <xf numFmtId="0" fontId="32" fillId="0" borderId="0" xfId="0" applyFont="1" applyAlignment="1">
      <alignment wrapText="1"/>
    </xf>
    <xf numFmtId="0" fontId="12" fillId="0" borderId="0" xfId="3" applyFont="1"/>
    <xf numFmtId="0" fontId="41" fillId="0" borderId="7" xfId="3" applyFont="1" applyBorder="1" applyAlignment="1">
      <alignment horizontal="center" vertical="center" wrapText="1"/>
    </xf>
    <xf numFmtId="176" fontId="34" fillId="3" borderId="0" xfId="3" applyNumberFormat="1" applyFont="1" applyFill="1" applyAlignment="1">
      <alignment horizontal="center" vertical="center"/>
    </xf>
    <xf numFmtId="0" fontId="35" fillId="4" borderId="0" xfId="3" applyNumberFormat="1" applyFont="1" applyFill="1" applyAlignment="1">
      <alignment vertical="center"/>
    </xf>
    <xf numFmtId="0" fontId="35" fillId="4" borderId="0" xfId="3" applyFont="1" applyFill="1" applyAlignment="1">
      <alignment horizontal="center" vertical="center"/>
    </xf>
    <xf numFmtId="9" fontId="35" fillId="4" borderId="0" xfId="2" applyFont="1" applyFill="1" applyAlignment="1">
      <alignment vertical="center"/>
    </xf>
    <xf numFmtId="0" fontId="52" fillId="4" borderId="0" xfId="3" applyFont="1" applyFill="1" applyAlignment="1">
      <alignment vertical="center"/>
    </xf>
    <xf numFmtId="0" fontId="35" fillId="4" borderId="0" xfId="3" applyFont="1" applyFill="1" applyAlignment="1">
      <alignment horizontal="center" vertical="center" wrapText="1"/>
    </xf>
    <xf numFmtId="9" fontId="35" fillId="4" borderId="0" xfId="2" applyFont="1" applyFill="1" applyAlignment="1">
      <alignment vertical="center" wrapText="1"/>
    </xf>
    <xf numFmtId="0" fontId="52" fillId="4" borderId="0" xfId="3" applyFont="1" applyFill="1" applyAlignment="1">
      <alignment vertical="center" wrapText="1"/>
    </xf>
    <xf numFmtId="0" fontId="35" fillId="4" borderId="0" xfId="3" applyNumberFormat="1" applyFont="1" applyFill="1" applyAlignment="1">
      <alignment horizontal="left" vertical="center"/>
    </xf>
    <xf numFmtId="0" fontId="49" fillId="0" borderId="1" xfId="3" quotePrefix="1" applyFont="1" applyFill="1" applyBorder="1" applyAlignment="1">
      <alignment horizontal="center" vertical="center"/>
    </xf>
    <xf numFmtId="0" fontId="49" fillId="0" borderId="1" xfId="3" applyFont="1" applyFill="1" applyBorder="1" applyAlignment="1">
      <alignment horizontal="center" vertical="center"/>
    </xf>
    <xf numFmtId="0" fontId="49" fillId="0" borderId="1" xfId="3" applyFont="1" applyFill="1" applyBorder="1" applyAlignment="1">
      <alignment horizontal="center" vertical="center" wrapText="1"/>
    </xf>
    <xf numFmtId="0" fontId="34" fillId="0" borderId="0" xfId="3" applyFont="1" applyAlignment="1">
      <alignment vertical="center"/>
    </xf>
    <xf numFmtId="0" fontId="41" fillId="0" borderId="0" xfId="3" applyFont="1" applyFill="1" applyBorder="1" applyAlignment="1">
      <alignment vertical="center"/>
    </xf>
    <xf numFmtId="0" fontId="49" fillId="0" borderId="0" xfId="3" applyFont="1" applyFill="1" applyBorder="1" applyAlignment="1">
      <alignment horizontal="center" vertical="center" wrapText="1"/>
    </xf>
    <xf numFmtId="174" fontId="34" fillId="0" borderId="0" xfId="3" applyNumberFormat="1" applyFont="1" applyFill="1" applyAlignment="1">
      <alignment vertical="center"/>
    </xf>
    <xf numFmtId="0" fontId="34" fillId="0" borderId="0" xfId="3" applyFont="1" applyFill="1" applyAlignment="1">
      <alignment vertical="center"/>
    </xf>
    <xf numFmtId="0" fontId="55" fillId="0" borderId="0" xfId="3" applyFont="1" applyFill="1" applyAlignment="1">
      <alignment vertical="center"/>
    </xf>
    <xf numFmtId="0" fontId="55" fillId="0" borderId="0" xfId="3" applyFont="1" applyFill="1" applyAlignment="1">
      <alignment horizontal="center" vertical="center" wrapText="1"/>
    </xf>
    <xf numFmtId="176" fontId="55" fillId="0" borderId="0" xfId="3" applyNumberFormat="1" applyFont="1" applyFill="1" applyAlignment="1">
      <alignment horizontal="center" vertical="center"/>
    </xf>
    <xf numFmtId="0" fontId="55" fillId="0" borderId="0" xfId="3" applyFont="1" applyFill="1" applyAlignment="1">
      <alignment horizontal="center" vertical="center"/>
    </xf>
    <xf numFmtId="0" fontId="34" fillId="3" borderId="0" xfId="3" applyFont="1" applyFill="1" applyAlignment="1">
      <alignment vertical="center"/>
    </xf>
    <xf numFmtId="174" fontId="49" fillId="5" borderId="3" xfId="3" applyNumberFormat="1" applyFont="1" applyFill="1" applyBorder="1" applyAlignment="1">
      <alignment horizontal="right" vertical="center"/>
    </xf>
    <xf numFmtId="174" fontId="49" fillId="5" borderId="3" xfId="3" applyNumberFormat="1" applyFont="1" applyFill="1" applyBorder="1" applyAlignment="1">
      <alignment horizontal="right" vertical="center" wrapText="1"/>
    </xf>
    <xf numFmtId="172" fontId="34" fillId="0" borderId="0" xfId="1" applyNumberFormat="1" applyFont="1" applyFill="1" applyAlignment="1">
      <alignment vertical="center"/>
    </xf>
    <xf numFmtId="174" fontId="49" fillId="5" borderId="0" xfId="3" applyNumberFormat="1" applyFont="1" applyFill="1" applyBorder="1" applyAlignment="1">
      <alignment horizontal="right" vertical="center"/>
    </xf>
    <xf numFmtId="174" fontId="49" fillId="5" borderId="0" xfId="3" applyNumberFormat="1" applyFont="1" applyFill="1" applyBorder="1" applyAlignment="1">
      <alignment horizontal="right" vertical="center" wrapText="1"/>
    </xf>
    <xf numFmtId="174" fontId="34" fillId="0" borderId="0" xfId="3" applyNumberFormat="1" applyFont="1" applyFill="1" applyBorder="1" applyAlignment="1">
      <alignment vertical="center"/>
    </xf>
    <xf numFmtId="0" fontId="55" fillId="0" borderId="0" xfId="3" applyFont="1" applyFill="1" applyBorder="1" applyAlignment="1">
      <alignment vertical="center"/>
    </xf>
    <xf numFmtId="0" fontId="40" fillId="5" borderId="0" xfId="3" applyNumberFormat="1" applyFont="1" applyFill="1" applyBorder="1" applyAlignment="1">
      <alignment horizontal="center" vertical="center" wrapText="1"/>
    </xf>
    <xf numFmtId="0" fontId="40" fillId="5" borderId="0" xfId="2" applyNumberFormat="1" applyFont="1" applyFill="1" applyBorder="1" applyAlignment="1">
      <alignment vertical="center" wrapText="1"/>
    </xf>
    <xf numFmtId="174" fontId="40" fillId="5" borderId="0" xfId="3" applyNumberFormat="1" applyFont="1" applyFill="1" applyBorder="1" applyAlignment="1">
      <alignment horizontal="right" vertical="center"/>
    </xf>
    <xf numFmtId="174" fontId="41" fillId="5" borderId="0" xfId="3" applyNumberFormat="1" applyFont="1" applyFill="1" applyBorder="1" applyAlignment="1">
      <alignment horizontal="right" vertical="center"/>
    </xf>
    <xf numFmtId="174" fontId="40" fillId="5" borderId="0" xfId="3" applyNumberFormat="1" applyFont="1" applyFill="1" applyBorder="1" applyAlignment="1">
      <alignment vertical="center" wrapText="1"/>
    </xf>
    <xf numFmtId="169" fontId="34" fillId="0" borderId="0" xfId="1" applyNumberFormat="1" applyFont="1" applyFill="1" applyBorder="1" applyAlignment="1">
      <alignment vertical="center"/>
    </xf>
    <xf numFmtId="0" fontId="40" fillId="5" borderId="0" xfId="3" applyNumberFormat="1" applyFont="1" applyFill="1" applyBorder="1" applyAlignment="1">
      <alignment horizontal="center" vertical="center"/>
    </xf>
    <xf numFmtId="174" fontId="41" fillId="5" borderId="0" xfId="3" applyNumberFormat="1" applyFont="1" applyFill="1" applyBorder="1" applyAlignment="1">
      <alignment vertical="center"/>
    </xf>
    <xf numFmtId="0" fontId="41" fillId="5" borderId="0" xfId="3" applyNumberFormat="1" applyFont="1" applyFill="1" applyBorder="1" applyAlignment="1">
      <alignment horizontal="center" vertical="center"/>
    </xf>
    <xf numFmtId="0" fontId="41" fillId="5" borderId="0" xfId="3" applyFont="1" applyFill="1" applyBorder="1" applyAlignment="1">
      <alignment horizontal="center" vertical="center"/>
    </xf>
    <xf numFmtId="174" fontId="40" fillId="5" borderId="0" xfId="3" applyNumberFormat="1" applyFont="1" applyFill="1" applyBorder="1" applyAlignment="1">
      <alignment horizontal="center" vertical="center" wrapText="1"/>
    </xf>
    <xf numFmtId="174" fontId="41" fillId="5" borderId="0" xfId="3" applyNumberFormat="1" applyFont="1" applyFill="1" applyBorder="1" applyAlignment="1">
      <alignment horizontal="right" vertical="center" wrapText="1"/>
    </xf>
    <xf numFmtId="174" fontId="41" fillId="5" borderId="0" xfId="3" applyNumberFormat="1" applyFont="1" applyFill="1" applyBorder="1" applyAlignment="1">
      <alignment vertical="center" wrapText="1"/>
    </xf>
    <xf numFmtId="164" fontId="41" fillId="5" borderId="0" xfId="3" applyNumberFormat="1" applyFont="1" applyFill="1" applyBorder="1" applyAlignment="1">
      <alignment horizontal="center" vertical="center"/>
    </xf>
    <xf numFmtId="0" fontId="41" fillId="5" borderId="0" xfId="3" applyFont="1" applyFill="1" applyBorder="1" applyAlignment="1">
      <alignment vertical="center"/>
    </xf>
    <xf numFmtId="0" fontId="41" fillId="5" borderId="0" xfId="3" applyFont="1" applyFill="1" applyBorder="1" applyAlignment="1">
      <alignment horizontal="left" vertical="center"/>
    </xf>
    <xf numFmtId="9" fontId="40" fillId="5" borderId="0" xfId="2" applyFont="1" applyFill="1" applyBorder="1" applyAlignment="1">
      <alignment vertical="center" wrapText="1"/>
    </xf>
    <xf numFmtId="174" fontId="41" fillId="5" borderId="0" xfId="3" applyNumberFormat="1" applyFont="1" applyFill="1" applyBorder="1" applyAlignment="1">
      <alignment horizontal="center" vertical="center" wrapText="1"/>
    </xf>
    <xf numFmtId="172" fontId="40" fillId="0" borderId="0" xfId="3" applyNumberFormat="1" applyFont="1" applyFill="1" applyBorder="1" applyAlignment="1">
      <alignment horizontal="right" vertical="center"/>
    </xf>
    <xf numFmtId="169" fontId="34" fillId="0" borderId="0" xfId="3" applyNumberFormat="1" applyFont="1" applyFill="1" applyAlignment="1">
      <alignment vertical="center"/>
    </xf>
    <xf numFmtId="0" fontId="34" fillId="0" borderId="0" xfId="3" applyFont="1" applyFill="1" applyBorder="1" applyAlignment="1">
      <alignment vertical="center"/>
    </xf>
    <xf numFmtId="0" fontId="40" fillId="0" borderId="0" xfId="3" applyFont="1" applyFill="1" applyAlignment="1">
      <alignment horizontal="center" vertical="center"/>
    </xf>
    <xf numFmtId="9" fontId="40" fillId="0" borderId="0" xfId="2" applyFont="1" applyFill="1" applyAlignment="1">
      <alignment vertical="center"/>
    </xf>
    <xf numFmtId="43" fontId="40" fillId="0" borderId="0" xfId="3" applyNumberFormat="1" applyFont="1" applyFill="1" applyAlignment="1">
      <alignment vertical="center"/>
    </xf>
    <xf numFmtId="0" fontId="40" fillId="5" borderId="5" xfId="3" applyNumberFormat="1" applyFont="1" applyFill="1" applyBorder="1" applyAlignment="1">
      <alignment horizontal="center" vertical="center" wrapText="1"/>
    </xf>
    <xf numFmtId="0" fontId="40" fillId="5" borderId="5" xfId="3" applyFont="1" applyFill="1" applyBorder="1" applyAlignment="1">
      <alignment horizontal="center" vertical="center"/>
    </xf>
    <xf numFmtId="9" fontId="40" fillId="5" borderId="5" xfId="2" applyFont="1" applyFill="1" applyBorder="1" applyAlignment="1">
      <alignment vertical="center" wrapText="1"/>
    </xf>
    <xf numFmtId="174" fontId="40" fillId="5" borderId="5" xfId="3" applyNumberFormat="1" applyFont="1" applyFill="1" applyBorder="1" applyAlignment="1">
      <alignment horizontal="right" vertical="center"/>
    </xf>
    <xf numFmtId="174" fontId="41" fillId="5" borderId="5" xfId="3" applyNumberFormat="1" applyFont="1" applyFill="1" applyBorder="1" applyAlignment="1">
      <alignment horizontal="right" vertical="center"/>
    </xf>
    <xf numFmtId="0" fontId="40" fillId="0" borderId="0" xfId="3" applyFont="1" applyFill="1" applyBorder="1" applyAlignment="1">
      <alignment horizontal="center" vertical="center"/>
    </xf>
    <xf numFmtId="0" fontId="40" fillId="0" borderId="0" xfId="3" applyFont="1" applyBorder="1" applyAlignment="1">
      <alignment horizontal="center" vertical="center"/>
    </xf>
    <xf numFmtId="15" fontId="40" fillId="0" borderId="0" xfId="3" applyNumberFormat="1" applyFont="1" applyFill="1" applyBorder="1" applyAlignment="1">
      <alignment horizontal="center" vertical="center"/>
    </xf>
    <xf numFmtId="0" fontId="40" fillId="0" borderId="0" xfId="3" applyFont="1" applyFill="1" applyBorder="1" applyAlignment="1">
      <alignment horizontal="left" vertical="center"/>
    </xf>
    <xf numFmtId="0" fontId="40" fillId="0" borderId="0" xfId="3" applyFont="1" applyBorder="1" applyAlignment="1">
      <alignment vertical="center"/>
    </xf>
    <xf numFmtId="0" fontId="40" fillId="0" borderId="0" xfId="3" applyFont="1" applyAlignment="1">
      <alignment vertical="center"/>
    </xf>
    <xf numFmtId="0" fontId="43" fillId="0" borderId="1" xfId="3" applyFont="1" applyFill="1" applyBorder="1" applyAlignment="1">
      <alignment horizontal="center" vertical="center" wrapText="1"/>
    </xf>
    <xf numFmtId="0" fontId="43" fillId="0" borderId="0" xfId="3" applyFont="1" applyFill="1" applyBorder="1" applyAlignment="1">
      <alignment horizontal="center" vertical="center" wrapText="1"/>
    </xf>
    <xf numFmtId="0" fontId="43" fillId="0" borderId="1" xfId="3" applyFont="1" applyFill="1" applyBorder="1" applyAlignment="1">
      <alignment horizontal="center" vertical="center"/>
    </xf>
    <xf numFmtId="0" fontId="43" fillId="0" borderId="7" xfId="3" applyFont="1" applyBorder="1" applyAlignment="1">
      <alignment horizontal="center" vertical="center" wrapText="1"/>
    </xf>
    <xf numFmtId="0" fontId="43" fillId="0" borderId="7" xfId="3" applyFont="1" applyBorder="1" applyAlignment="1">
      <alignment horizontal="center" vertical="center"/>
    </xf>
    <xf numFmtId="0" fontId="43" fillId="5" borderId="0" xfId="3" applyFont="1" applyFill="1" applyBorder="1" applyAlignment="1">
      <alignment horizontal="center" vertical="center"/>
    </xf>
    <xf numFmtId="0" fontId="40" fillId="5" borderId="0" xfId="3" applyFont="1" applyFill="1" applyBorder="1" applyAlignment="1">
      <alignment vertical="center"/>
    </xf>
    <xf numFmtId="177" fontId="43" fillId="5" borderId="0" xfId="7" applyNumberFormat="1" applyFont="1" applyFill="1" applyBorder="1" applyAlignment="1">
      <alignment horizontal="center" vertical="center"/>
    </xf>
    <xf numFmtId="0" fontId="40" fillId="5" borderId="0" xfId="3" applyFont="1" applyFill="1" applyBorder="1" applyAlignment="1">
      <alignment horizontal="left" vertical="center"/>
    </xf>
    <xf numFmtId="15" fontId="40" fillId="5" borderId="0" xfId="3" applyNumberFormat="1" applyFont="1" applyFill="1" applyBorder="1" applyAlignment="1">
      <alignment horizontal="center" vertical="center"/>
    </xf>
    <xf numFmtId="180" fontId="40" fillId="5" borderId="0" xfId="3" applyNumberFormat="1" applyFont="1" applyFill="1" applyBorder="1" applyAlignment="1">
      <alignment horizontal="center" vertical="center"/>
    </xf>
    <xf numFmtId="0" fontId="43" fillId="5" borderId="0" xfId="3" applyFont="1" applyFill="1" applyBorder="1" applyAlignment="1">
      <alignment horizontal="left" vertical="center"/>
    </xf>
    <xf numFmtId="0" fontId="34" fillId="5" borderId="6" xfId="3" applyFont="1" applyFill="1" applyBorder="1" applyAlignment="1">
      <alignment vertical="center"/>
    </xf>
    <xf numFmtId="0" fontId="56" fillId="5" borderId="6" xfId="3" applyFont="1" applyFill="1" applyBorder="1" applyAlignment="1">
      <alignment vertical="center"/>
    </xf>
    <xf numFmtId="177" fontId="40" fillId="5" borderId="6" xfId="7" applyNumberFormat="1" applyFont="1" applyFill="1" applyBorder="1" applyAlignment="1">
      <alignment horizontal="center" vertical="center" wrapText="1"/>
    </xf>
    <xf numFmtId="43" fontId="40" fillId="5" borderId="6" xfId="1" applyFont="1" applyFill="1" applyBorder="1" applyAlignment="1">
      <alignment horizontal="center" vertical="center" wrapText="1"/>
    </xf>
    <xf numFmtId="0" fontId="56" fillId="5" borderId="6" xfId="3" applyFont="1" applyFill="1" applyBorder="1" applyAlignment="1">
      <alignment horizontal="center" vertical="center"/>
    </xf>
    <xf numFmtId="0" fontId="40" fillId="5" borderId="6" xfId="3" applyFont="1" applyFill="1" applyBorder="1" applyAlignment="1">
      <alignment vertical="center"/>
    </xf>
    <xf numFmtId="0" fontId="40" fillId="5" borderId="5" xfId="3" applyFont="1" applyFill="1" applyBorder="1" applyAlignment="1">
      <alignment vertical="center"/>
    </xf>
    <xf numFmtId="0" fontId="40" fillId="5" borderId="5" xfId="3" applyFont="1" applyFill="1" applyBorder="1" applyAlignment="1">
      <alignment horizontal="left" vertical="center"/>
    </xf>
    <xf numFmtId="15" fontId="40" fillId="5" borderId="5" xfId="3" applyNumberFormat="1" applyFont="1" applyFill="1" applyBorder="1" applyAlignment="1">
      <alignment horizontal="center" vertical="center"/>
    </xf>
    <xf numFmtId="177" fontId="40" fillId="0" borderId="0" xfId="7" applyNumberFormat="1" applyFont="1" applyBorder="1" applyAlignment="1">
      <alignment vertical="center"/>
    </xf>
    <xf numFmtId="15" fontId="40" fillId="3" borderId="0" xfId="3" applyNumberFormat="1" applyFont="1" applyFill="1" applyBorder="1" applyAlignment="1">
      <alignment horizontal="center" vertical="center"/>
    </xf>
    <xf numFmtId="0" fontId="44" fillId="0" borderId="0" xfId="10" applyFont="1" applyBorder="1" applyAlignment="1">
      <alignment horizontal="center" vertical="center"/>
    </xf>
    <xf numFmtId="0" fontId="40" fillId="5" borderId="0" xfId="3" quotePrefix="1" applyFont="1" applyFill="1" applyBorder="1" applyAlignment="1">
      <alignment horizontal="center" vertical="center"/>
    </xf>
    <xf numFmtId="0" fontId="44" fillId="5" borderId="0" xfId="9" applyFont="1" applyFill="1" applyBorder="1" applyAlignment="1">
      <alignment horizontal="center" vertical="center"/>
    </xf>
    <xf numFmtId="177" fontId="40" fillId="5" borderId="6" xfId="7" applyNumberFormat="1" applyFont="1" applyFill="1" applyBorder="1" applyAlignment="1">
      <alignment horizontal="center" vertical="center"/>
    </xf>
    <xf numFmtId="0" fontId="40" fillId="5" borderId="6" xfId="3" applyFont="1" applyFill="1" applyBorder="1" applyAlignment="1">
      <alignment horizontal="center" vertical="center"/>
    </xf>
    <xf numFmtId="0" fontId="44" fillId="5" borderId="5" xfId="0" applyFont="1" applyFill="1" applyBorder="1" applyAlignment="1">
      <alignment horizontal="left" wrapText="1"/>
    </xf>
    <xf numFmtId="0" fontId="44" fillId="5" borderId="5" xfId="9" applyFont="1" applyFill="1" applyBorder="1" applyAlignment="1">
      <alignment horizontal="center" vertical="center"/>
    </xf>
    <xf numFmtId="164" fontId="43" fillId="5" borderId="6" xfId="3" applyNumberFormat="1" applyFont="1" applyFill="1" applyBorder="1" applyAlignment="1">
      <alignment vertical="center"/>
    </xf>
    <xf numFmtId="164" fontId="43" fillId="5" borderId="0" xfId="3" applyNumberFormat="1" applyFont="1" applyFill="1" applyBorder="1" applyAlignment="1">
      <alignment vertical="center"/>
    </xf>
    <xf numFmtId="164" fontId="40" fillId="5" borderId="0" xfId="3" applyNumberFormat="1" applyFont="1" applyFill="1" applyBorder="1" applyAlignment="1">
      <alignment vertical="center"/>
    </xf>
    <xf numFmtId="174" fontId="43" fillId="5" borderId="0" xfId="3" applyNumberFormat="1" applyFont="1" applyFill="1" applyBorder="1" applyAlignment="1">
      <alignment vertical="center"/>
    </xf>
    <xf numFmtId="166" fontId="43" fillId="5" borderId="0" xfId="3" applyNumberFormat="1" applyFont="1" applyFill="1" applyBorder="1" applyAlignment="1">
      <alignment vertical="center"/>
    </xf>
    <xf numFmtId="164" fontId="40" fillId="5" borderId="5" xfId="3" applyNumberFormat="1" applyFont="1" applyFill="1" applyBorder="1" applyAlignment="1">
      <alignment vertical="center"/>
    </xf>
    <xf numFmtId="1" fontId="40" fillId="5" borderId="0" xfId="3" applyNumberFormat="1" applyFont="1" applyFill="1" applyAlignment="1">
      <alignment horizontal="center" vertical="top"/>
    </xf>
    <xf numFmtId="0" fontId="43" fillId="5" borderId="0" xfId="3" applyFont="1" applyFill="1" applyAlignment="1">
      <alignment horizontal="left" vertical="top" wrapText="1"/>
    </xf>
    <xf numFmtId="0" fontId="43" fillId="5" borderId="0" xfId="3" applyFont="1" applyFill="1" applyAlignment="1">
      <alignment vertical="top" wrapText="1"/>
    </xf>
    <xf numFmtId="1" fontId="40" fillId="5" borderId="0" xfId="3" applyNumberFormat="1" applyFont="1" applyFill="1" applyAlignment="1">
      <alignment vertical="top" wrapText="1"/>
    </xf>
    <xf numFmtId="1" fontId="40" fillId="5" borderId="0" xfId="0" applyNumberFormat="1" applyFont="1" applyFill="1" applyAlignment="1">
      <alignment horizontal="right" wrapText="1"/>
    </xf>
    <xf numFmtId="0" fontId="44" fillId="5" borderId="5" xfId="0" applyFont="1" applyFill="1" applyBorder="1" applyAlignment="1">
      <alignment horizontal="left" vertical="top" wrapText="1"/>
    </xf>
    <xf numFmtId="1" fontId="40" fillId="5" borderId="5" xfId="0" applyNumberFormat="1" applyFont="1" applyFill="1" applyBorder="1" applyAlignment="1">
      <alignment horizontal="right" vertical="top" wrapText="1"/>
    </xf>
    <xf numFmtId="1" fontId="40" fillId="5" borderId="0" xfId="0" applyNumberFormat="1" applyFont="1" applyFill="1" applyAlignment="1">
      <alignment horizontal="right" vertical="top" wrapText="1"/>
    </xf>
    <xf numFmtId="0" fontId="44" fillId="5" borderId="0" xfId="0" applyFont="1" applyFill="1" applyAlignment="1">
      <alignment horizontal="left" vertical="top" wrapText="1"/>
    </xf>
    <xf numFmtId="0" fontId="44" fillId="5" borderId="0" xfId="0" applyFont="1" applyFill="1" applyAlignment="1">
      <alignment vertical="top" wrapText="1"/>
    </xf>
    <xf numFmtId="0" fontId="43" fillId="5" borderId="0" xfId="3" applyFont="1" applyFill="1" applyAlignment="1">
      <alignment horizontal="center" vertical="top" wrapText="1"/>
    </xf>
    <xf numFmtId="1" fontId="40" fillId="5" borderId="0" xfId="3" applyNumberFormat="1" applyFont="1" applyFill="1" applyAlignment="1">
      <alignment horizontal="center" vertical="top" wrapText="1"/>
    </xf>
    <xf numFmtId="167" fontId="40" fillId="5" borderId="0" xfId="3" applyNumberFormat="1" applyFont="1" applyFill="1" applyAlignment="1">
      <alignment horizontal="left" vertical="top" wrapText="1"/>
    </xf>
    <xf numFmtId="177" fontId="40" fillId="0" borderId="0" xfId="8" applyNumberFormat="1" applyFont="1" applyFill="1" applyBorder="1" applyAlignment="1">
      <alignment vertical="center"/>
    </xf>
    <xf numFmtId="43" fontId="40" fillId="0" borderId="0" xfId="1" applyFont="1" applyFill="1" applyBorder="1" applyAlignment="1">
      <alignment vertical="center"/>
    </xf>
    <xf numFmtId="174" fontId="43" fillId="5" borderId="6" xfId="3" applyNumberFormat="1" applyFont="1" applyFill="1" applyBorder="1" applyAlignment="1">
      <alignment vertical="center" wrapText="1"/>
    </xf>
    <xf numFmtId="0" fontId="49" fillId="0" borderId="0" xfId="3" applyFont="1" applyAlignment="1">
      <alignment horizontal="center" vertical="center" wrapText="1"/>
    </xf>
    <xf numFmtId="0" fontId="40" fillId="0" borderId="0" xfId="3" applyFont="1" applyAlignment="1">
      <alignment wrapText="1"/>
    </xf>
    <xf numFmtId="0" fontId="40" fillId="0" borderId="0" xfId="3" applyFont="1" applyAlignment="1">
      <alignment horizontal="left" wrapText="1"/>
    </xf>
    <xf numFmtId="0" fontId="40" fillId="0" borderId="0" xfId="3" applyFont="1" applyAlignment="1">
      <alignment horizontal="left"/>
    </xf>
    <xf numFmtId="0" fontId="29" fillId="4" borderId="0" xfId="0" applyFont="1" applyFill="1" applyAlignment="1">
      <alignment horizontal="center" vertical="center" wrapText="1"/>
    </xf>
    <xf numFmtId="0" fontId="32" fillId="0" borderId="0" xfId="0" applyFont="1" applyAlignment="1">
      <alignment horizontal="left" wrapText="1"/>
    </xf>
    <xf numFmtId="0" fontId="32" fillId="0" borderId="6" xfId="0" applyFont="1" applyBorder="1" applyAlignment="1">
      <alignment horizontal="center"/>
    </xf>
    <xf numFmtId="0" fontId="32" fillId="0" borderId="0" xfId="0" applyFont="1" applyAlignment="1">
      <alignment horizontal="center"/>
    </xf>
    <xf numFmtId="0" fontId="49" fillId="0" borderId="1" xfId="3" applyFont="1" applyBorder="1" applyAlignment="1">
      <alignment horizontal="center" vertical="center" wrapText="1"/>
    </xf>
    <xf numFmtId="1" fontId="40" fillId="0" borderId="6" xfId="0" applyNumberFormat="1" applyFont="1" applyFill="1" applyBorder="1" applyAlignment="1">
      <alignment horizontal="left" vertical="top"/>
    </xf>
    <xf numFmtId="0" fontId="49" fillId="0" borderId="1" xfId="3" applyFont="1" applyBorder="1" applyAlignment="1">
      <alignment horizontal="center" vertical="center"/>
    </xf>
    <xf numFmtId="0" fontId="43" fillId="0" borderId="2" xfId="3" applyFont="1" applyBorder="1" applyAlignment="1">
      <alignment horizontal="center" vertical="center"/>
    </xf>
    <xf numFmtId="1" fontId="43" fillId="0" borderId="0" xfId="3" applyNumberFormat="1" applyFont="1" applyAlignment="1">
      <alignment horizontal="center" vertical="center"/>
    </xf>
    <xf numFmtId="0" fontId="49" fillId="0" borderId="0" xfId="3" applyFont="1" applyAlignment="1">
      <alignment horizontal="center" vertical="center"/>
    </xf>
    <xf numFmtId="0" fontId="43" fillId="0" borderId="0" xfId="3" applyFont="1" applyFill="1" applyAlignment="1">
      <alignment horizontal="center" vertical="center"/>
    </xf>
    <xf numFmtId="0" fontId="43" fillId="2" borderId="0" xfId="0" applyFont="1" applyFill="1" applyBorder="1" applyAlignment="1">
      <alignment horizontal="center" vertical="center"/>
    </xf>
    <xf numFmtId="166" fontId="10" fillId="0" borderId="3" xfId="0" applyNumberFormat="1" applyFont="1" applyFill="1" applyBorder="1" applyAlignment="1">
      <alignment horizontal="center" vertical="center" wrapText="1"/>
    </xf>
    <xf numFmtId="166" fontId="10" fillId="0" borderId="0" xfId="0" applyNumberFormat="1"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 xfId="0" applyFont="1" applyFill="1" applyBorder="1" applyAlignment="1">
      <alignment horizontal="center"/>
    </xf>
    <xf numFmtId="0" fontId="10" fillId="2" borderId="3" xfId="0" applyFont="1" applyFill="1" applyBorder="1" applyAlignment="1">
      <alignment horizontal="center"/>
    </xf>
    <xf numFmtId="166" fontId="10" fillId="2" borderId="3" xfId="0" applyNumberFormat="1" applyFont="1" applyFill="1" applyBorder="1" applyAlignment="1">
      <alignment horizontal="center" vertical="center" wrapText="1"/>
    </xf>
    <xf numFmtId="166" fontId="10" fillId="2" borderId="0" xfId="0" applyNumberFormat="1" applyFont="1" applyFill="1" applyAlignment="1">
      <alignment horizontal="center" vertical="center" wrapText="1"/>
    </xf>
    <xf numFmtId="0" fontId="35" fillId="4" borderId="0" xfId="3" applyFont="1" applyFill="1" applyAlignment="1">
      <alignment horizontal="left" vertical="center" wrapText="1"/>
    </xf>
    <xf numFmtId="17" fontId="35" fillId="4" borderId="0" xfId="3" applyNumberFormat="1" applyFont="1" applyFill="1" applyAlignment="1">
      <alignment horizontal="left" vertical="center" wrapText="1"/>
    </xf>
    <xf numFmtId="0" fontId="43" fillId="2" borderId="1" xfId="0" applyFont="1" applyFill="1" applyBorder="1" applyAlignment="1">
      <alignment horizontal="center"/>
    </xf>
    <xf numFmtId="0" fontId="43" fillId="2" borderId="2" xfId="0" applyFont="1" applyFill="1" applyBorder="1" applyAlignment="1">
      <alignment horizontal="center"/>
    </xf>
    <xf numFmtId="0" fontId="43" fillId="2" borderId="0" xfId="0" applyFont="1" applyFill="1" applyBorder="1" applyAlignment="1">
      <alignment horizontal="center" vertical="center" wrapText="1"/>
    </xf>
    <xf numFmtId="0" fontId="30" fillId="0" borderId="0" xfId="0" applyFont="1" applyAlignment="1">
      <alignment horizontal="left" vertical="center"/>
    </xf>
    <xf numFmtId="0" fontId="32" fillId="0" borderId="5" xfId="0" applyFont="1" applyBorder="1" applyAlignment="1">
      <alignment horizontal="left" wrapText="1"/>
    </xf>
    <xf numFmtId="0" fontId="43" fillId="0" borderId="0" xfId="4" applyFont="1" applyAlignment="1">
      <alignment horizontal="center" vertical="center" wrapText="1"/>
    </xf>
    <xf numFmtId="0" fontId="43" fillId="0" borderId="0" xfId="4" applyFont="1" applyAlignment="1">
      <alignment horizontal="center" vertical="center"/>
    </xf>
    <xf numFmtId="0" fontId="43" fillId="0" borderId="1" xfId="4" applyFont="1" applyBorder="1" applyAlignment="1">
      <alignment horizontal="center" vertical="center"/>
    </xf>
    <xf numFmtId="0" fontId="49" fillId="0" borderId="1" xfId="3" applyFont="1" applyFill="1" applyBorder="1" applyAlignment="1">
      <alignment horizontal="center" vertical="center"/>
    </xf>
    <xf numFmtId="0" fontId="43" fillId="0" borderId="0" xfId="3" applyFont="1" applyFill="1" applyBorder="1" applyAlignment="1">
      <alignment horizontal="center" vertical="center"/>
    </xf>
    <xf numFmtId="0" fontId="43" fillId="0" borderId="1" xfId="3" applyFont="1" applyFill="1" applyBorder="1" applyAlignment="1">
      <alignment horizontal="center" vertical="center"/>
    </xf>
    <xf numFmtId="0" fontId="49" fillId="0" borderId="0" xfId="3" applyFont="1" applyFill="1" applyBorder="1" applyAlignment="1">
      <alignment horizontal="center" vertical="center"/>
    </xf>
    <xf numFmtId="0" fontId="49" fillId="0" borderId="0" xfId="3" applyFont="1" applyFill="1" applyBorder="1" applyAlignment="1">
      <alignment horizontal="center" vertical="center" wrapText="1"/>
    </xf>
    <xf numFmtId="0" fontId="49" fillId="5" borderId="0" xfId="3" applyFont="1" applyFill="1" applyBorder="1" applyAlignment="1">
      <alignment vertical="center"/>
    </xf>
    <xf numFmtId="0" fontId="43" fillId="5" borderId="0" xfId="3" applyFont="1" applyFill="1" applyBorder="1" applyAlignment="1">
      <alignment horizontal="left" vertical="center" wrapText="1"/>
    </xf>
    <xf numFmtId="0" fontId="49" fillId="5" borderId="3" xfId="3" applyFont="1" applyFill="1" applyBorder="1" applyAlignment="1">
      <alignment horizontal="center" vertical="center"/>
    </xf>
    <xf numFmtId="0" fontId="35" fillId="4" borderId="0" xfId="3" applyNumberFormat="1" applyFont="1" applyFill="1" applyAlignment="1">
      <alignment horizontal="left" vertical="center" wrapText="1"/>
    </xf>
    <xf numFmtId="0" fontId="49" fillId="0" borderId="1" xfId="3" applyFont="1" applyFill="1" applyBorder="1" applyAlignment="1">
      <alignment horizontal="center" vertical="center" wrapText="1"/>
    </xf>
    <xf numFmtId="0" fontId="28" fillId="0" borderId="0" xfId="3" applyFont="1" applyAlignment="1">
      <alignment horizontal="justify" vertical="center"/>
    </xf>
    <xf numFmtId="0" fontId="43" fillId="5" borderId="0" xfId="3" applyFont="1" applyFill="1" applyBorder="1" applyAlignment="1">
      <alignment horizontal="left" vertical="center"/>
    </xf>
    <xf numFmtId="0" fontId="40" fillId="0" borderId="0" xfId="3" applyFont="1" applyBorder="1" applyAlignment="1">
      <alignment horizontal="left" vertical="center"/>
    </xf>
    <xf numFmtId="0" fontId="40" fillId="0" borderId="0" xfId="3" applyFont="1" applyBorder="1" applyAlignment="1">
      <alignment horizontal="justify" vertical="center"/>
    </xf>
    <xf numFmtId="0" fontId="40" fillId="0" borderId="0" xfId="3" applyFont="1" applyAlignment="1">
      <alignment horizontal="justify" vertical="center"/>
    </xf>
    <xf numFmtId="0" fontId="28" fillId="0" borderId="0" xfId="3" applyFont="1" applyBorder="1" applyAlignment="1">
      <alignment horizontal="justify" vertical="center"/>
    </xf>
    <xf numFmtId="0" fontId="28" fillId="0" borderId="0" xfId="3" applyFont="1" applyBorder="1" applyAlignment="1">
      <alignment horizontal="left" vertical="center"/>
    </xf>
    <xf numFmtId="0" fontId="16" fillId="0" borderId="0" xfId="3" applyFont="1" applyFill="1" applyAlignment="1">
      <alignment horizontal="center" vertical="center"/>
    </xf>
    <xf numFmtId="0" fontId="43" fillId="0" borderId="0" xfId="3" applyFont="1" applyFill="1" applyBorder="1" applyAlignment="1">
      <alignment horizontal="center" vertical="center" wrapText="1"/>
    </xf>
    <xf numFmtId="0" fontId="43" fillId="0" borderId="1" xfId="3" applyFont="1" applyFill="1" applyBorder="1" applyAlignment="1">
      <alignment horizontal="center" vertical="center" wrapText="1"/>
    </xf>
    <xf numFmtId="0" fontId="2" fillId="0" borderId="0" xfId="3" applyFont="1" applyFill="1" applyBorder="1" applyAlignment="1">
      <alignment horizontal="justify" vertical="center" wrapText="1"/>
    </xf>
    <xf numFmtId="0" fontId="2" fillId="0" borderId="0" xfId="3" applyFont="1" applyFill="1" applyBorder="1" applyAlignment="1">
      <alignment horizontal="justify" vertical="center"/>
    </xf>
  </cellXfs>
  <cellStyles count="12">
    <cellStyle name="=C:\WINNT\SYSTEM32\COMMAND.COM 3" xfId="6"/>
    <cellStyle name="Millares" xfId="1" builtinId="3"/>
    <cellStyle name="Millares 2" xfId="5"/>
    <cellStyle name="Millares 2 2 2" xfId="7"/>
    <cellStyle name="Millares 2 2 3" xfId="8"/>
    <cellStyle name="Normal" xfId="0" builtinId="0"/>
    <cellStyle name="Normal 14" xfId="9"/>
    <cellStyle name="Normal 2" xfId="3"/>
    <cellStyle name="Normal 2 2" xfId="4"/>
    <cellStyle name="Normal 26" xfId="10"/>
    <cellStyle name="Normal 4" xfId="11"/>
    <cellStyle name="Porcentaje" xfId="2" builtinId="5"/>
  </cellStyles>
  <dxfs count="13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ill>
        <patternFill>
          <bgColor theme="9"/>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4.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48</xdr:row>
      <xdr:rowOff>0</xdr:rowOff>
    </xdr:from>
    <xdr:to>
      <xdr:col>9</xdr:col>
      <xdr:colOff>0</xdr:colOff>
      <xdr:row>48</xdr:row>
      <xdr:rowOff>0</xdr:rowOff>
    </xdr:to>
    <xdr:sp macro="" textlink="">
      <xdr:nvSpPr>
        <xdr:cNvPr id="2" name="Text Box 1"/>
        <xdr:cNvSpPr txBox="1">
          <a:spLocks noChangeArrowheads="1"/>
        </xdr:cNvSpPr>
      </xdr:nvSpPr>
      <xdr:spPr bwMode="auto">
        <a:xfrm>
          <a:off x="10239375" y="957262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3" name="Text Box 2"/>
        <xdr:cNvSpPr txBox="1">
          <a:spLocks noChangeArrowheads="1"/>
        </xdr:cNvSpPr>
      </xdr:nvSpPr>
      <xdr:spPr bwMode="auto">
        <a:xfrm>
          <a:off x="10239375" y="957262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4" name="Text Box 3"/>
        <xdr:cNvSpPr txBox="1">
          <a:spLocks noChangeArrowheads="1"/>
        </xdr:cNvSpPr>
      </xdr:nvSpPr>
      <xdr:spPr bwMode="auto">
        <a:xfrm>
          <a:off x="10239375" y="957262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5" name="Text Box 4"/>
        <xdr:cNvSpPr txBox="1">
          <a:spLocks noChangeArrowheads="1"/>
        </xdr:cNvSpPr>
      </xdr:nvSpPr>
      <xdr:spPr bwMode="auto">
        <a:xfrm>
          <a:off x="10736580" y="999172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6" name="Text Box 5"/>
        <xdr:cNvSpPr txBox="1">
          <a:spLocks noChangeArrowheads="1"/>
        </xdr:cNvSpPr>
      </xdr:nvSpPr>
      <xdr:spPr bwMode="auto">
        <a:xfrm>
          <a:off x="11153775" y="999172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7" name="Text Box 6"/>
        <xdr:cNvSpPr txBox="1">
          <a:spLocks noChangeArrowheads="1"/>
        </xdr:cNvSpPr>
      </xdr:nvSpPr>
      <xdr:spPr bwMode="auto">
        <a:xfrm>
          <a:off x="10736580" y="999172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8" name="Text Box 7"/>
        <xdr:cNvSpPr txBox="1">
          <a:spLocks noChangeArrowheads="1"/>
        </xdr:cNvSpPr>
      </xdr:nvSpPr>
      <xdr:spPr bwMode="auto">
        <a:xfrm>
          <a:off x="9831705" y="957262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9" name="Text Box 8"/>
        <xdr:cNvSpPr txBox="1">
          <a:spLocks noChangeArrowheads="1"/>
        </xdr:cNvSpPr>
      </xdr:nvSpPr>
      <xdr:spPr bwMode="auto">
        <a:xfrm>
          <a:off x="9831705" y="957262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10" name="Text Box 9"/>
        <xdr:cNvSpPr txBox="1">
          <a:spLocks noChangeArrowheads="1"/>
        </xdr:cNvSpPr>
      </xdr:nvSpPr>
      <xdr:spPr bwMode="auto">
        <a:xfrm>
          <a:off x="8915400" y="957262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11" name="Text Box 10"/>
        <xdr:cNvSpPr txBox="1">
          <a:spLocks noChangeArrowheads="1"/>
        </xdr:cNvSpPr>
      </xdr:nvSpPr>
      <xdr:spPr bwMode="auto">
        <a:xfrm>
          <a:off x="8915400" y="957262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12" name="Text Box 1"/>
        <xdr:cNvSpPr txBox="1">
          <a:spLocks noChangeArrowheads="1"/>
        </xdr:cNvSpPr>
      </xdr:nvSpPr>
      <xdr:spPr bwMode="auto">
        <a:xfrm>
          <a:off x="10239375" y="957262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13" name="Text Box 2"/>
        <xdr:cNvSpPr txBox="1">
          <a:spLocks noChangeArrowheads="1"/>
        </xdr:cNvSpPr>
      </xdr:nvSpPr>
      <xdr:spPr bwMode="auto">
        <a:xfrm>
          <a:off x="10239375" y="957262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14" name="Text Box 3"/>
        <xdr:cNvSpPr txBox="1">
          <a:spLocks noChangeArrowheads="1"/>
        </xdr:cNvSpPr>
      </xdr:nvSpPr>
      <xdr:spPr bwMode="auto">
        <a:xfrm>
          <a:off x="10239375" y="957262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15" name="Text Box 4"/>
        <xdr:cNvSpPr txBox="1">
          <a:spLocks noChangeArrowheads="1"/>
        </xdr:cNvSpPr>
      </xdr:nvSpPr>
      <xdr:spPr bwMode="auto">
        <a:xfrm>
          <a:off x="10736580" y="999172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16" name="Text Box 5"/>
        <xdr:cNvSpPr txBox="1">
          <a:spLocks noChangeArrowheads="1"/>
        </xdr:cNvSpPr>
      </xdr:nvSpPr>
      <xdr:spPr bwMode="auto">
        <a:xfrm>
          <a:off x="11153775" y="999172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17" name="Text Box 6"/>
        <xdr:cNvSpPr txBox="1">
          <a:spLocks noChangeArrowheads="1"/>
        </xdr:cNvSpPr>
      </xdr:nvSpPr>
      <xdr:spPr bwMode="auto">
        <a:xfrm>
          <a:off x="10736580" y="999172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18" name="Text Box 7"/>
        <xdr:cNvSpPr txBox="1">
          <a:spLocks noChangeArrowheads="1"/>
        </xdr:cNvSpPr>
      </xdr:nvSpPr>
      <xdr:spPr bwMode="auto">
        <a:xfrm>
          <a:off x="9831705" y="957262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19" name="Text Box 8"/>
        <xdr:cNvSpPr txBox="1">
          <a:spLocks noChangeArrowheads="1"/>
        </xdr:cNvSpPr>
      </xdr:nvSpPr>
      <xdr:spPr bwMode="auto">
        <a:xfrm>
          <a:off x="9831705" y="957262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20" name="Text Box 9"/>
        <xdr:cNvSpPr txBox="1">
          <a:spLocks noChangeArrowheads="1"/>
        </xdr:cNvSpPr>
      </xdr:nvSpPr>
      <xdr:spPr bwMode="auto">
        <a:xfrm>
          <a:off x="8915400" y="957262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21" name="Text Box 10"/>
        <xdr:cNvSpPr txBox="1">
          <a:spLocks noChangeArrowheads="1"/>
        </xdr:cNvSpPr>
      </xdr:nvSpPr>
      <xdr:spPr bwMode="auto">
        <a:xfrm>
          <a:off x="8915400" y="957262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22" name="Text Box 1"/>
        <xdr:cNvSpPr txBox="1">
          <a:spLocks noChangeArrowheads="1"/>
        </xdr:cNvSpPr>
      </xdr:nvSpPr>
      <xdr:spPr bwMode="auto">
        <a:xfrm>
          <a:off x="10239375" y="957262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23" name="Text Box 2"/>
        <xdr:cNvSpPr txBox="1">
          <a:spLocks noChangeArrowheads="1"/>
        </xdr:cNvSpPr>
      </xdr:nvSpPr>
      <xdr:spPr bwMode="auto">
        <a:xfrm>
          <a:off x="10239375" y="957262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24" name="Text Box 3"/>
        <xdr:cNvSpPr txBox="1">
          <a:spLocks noChangeArrowheads="1"/>
        </xdr:cNvSpPr>
      </xdr:nvSpPr>
      <xdr:spPr bwMode="auto">
        <a:xfrm>
          <a:off x="10239375" y="957262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25" name="Text Box 4"/>
        <xdr:cNvSpPr txBox="1">
          <a:spLocks noChangeArrowheads="1"/>
        </xdr:cNvSpPr>
      </xdr:nvSpPr>
      <xdr:spPr bwMode="auto">
        <a:xfrm>
          <a:off x="10736580" y="999172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26" name="Text Box 5"/>
        <xdr:cNvSpPr txBox="1">
          <a:spLocks noChangeArrowheads="1"/>
        </xdr:cNvSpPr>
      </xdr:nvSpPr>
      <xdr:spPr bwMode="auto">
        <a:xfrm>
          <a:off x="11153775" y="999172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27" name="Text Box 6"/>
        <xdr:cNvSpPr txBox="1">
          <a:spLocks noChangeArrowheads="1"/>
        </xdr:cNvSpPr>
      </xdr:nvSpPr>
      <xdr:spPr bwMode="auto">
        <a:xfrm>
          <a:off x="10736580" y="999172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28" name="Text Box 7"/>
        <xdr:cNvSpPr txBox="1">
          <a:spLocks noChangeArrowheads="1"/>
        </xdr:cNvSpPr>
      </xdr:nvSpPr>
      <xdr:spPr bwMode="auto">
        <a:xfrm>
          <a:off x="9831705" y="957262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29" name="Text Box 8"/>
        <xdr:cNvSpPr txBox="1">
          <a:spLocks noChangeArrowheads="1"/>
        </xdr:cNvSpPr>
      </xdr:nvSpPr>
      <xdr:spPr bwMode="auto">
        <a:xfrm>
          <a:off x="9831705" y="957262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30" name="Text Box 9"/>
        <xdr:cNvSpPr txBox="1">
          <a:spLocks noChangeArrowheads="1"/>
        </xdr:cNvSpPr>
      </xdr:nvSpPr>
      <xdr:spPr bwMode="auto">
        <a:xfrm>
          <a:off x="8915400" y="957262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31" name="Text Box 10"/>
        <xdr:cNvSpPr txBox="1">
          <a:spLocks noChangeArrowheads="1"/>
        </xdr:cNvSpPr>
      </xdr:nvSpPr>
      <xdr:spPr bwMode="auto">
        <a:xfrm>
          <a:off x="8915400" y="957262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32" name="Text Box 1"/>
        <xdr:cNvSpPr txBox="1">
          <a:spLocks noChangeArrowheads="1"/>
        </xdr:cNvSpPr>
      </xdr:nvSpPr>
      <xdr:spPr bwMode="auto">
        <a:xfrm>
          <a:off x="10239375" y="957262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33" name="Text Box 2"/>
        <xdr:cNvSpPr txBox="1">
          <a:spLocks noChangeArrowheads="1"/>
        </xdr:cNvSpPr>
      </xdr:nvSpPr>
      <xdr:spPr bwMode="auto">
        <a:xfrm>
          <a:off x="10239375" y="957262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34" name="Text Box 3"/>
        <xdr:cNvSpPr txBox="1">
          <a:spLocks noChangeArrowheads="1"/>
        </xdr:cNvSpPr>
      </xdr:nvSpPr>
      <xdr:spPr bwMode="auto">
        <a:xfrm>
          <a:off x="10239375" y="957262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35" name="Text Box 4"/>
        <xdr:cNvSpPr txBox="1">
          <a:spLocks noChangeArrowheads="1"/>
        </xdr:cNvSpPr>
      </xdr:nvSpPr>
      <xdr:spPr bwMode="auto">
        <a:xfrm>
          <a:off x="10736580" y="999172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36" name="Text Box 5"/>
        <xdr:cNvSpPr txBox="1">
          <a:spLocks noChangeArrowheads="1"/>
        </xdr:cNvSpPr>
      </xdr:nvSpPr>
      <xdr:spPr bwMode="auto">
        <a:xfrm>
          <a:off x="11153775" y="999172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37" name="Text Box 6"/>
        <xdr:cNvSpPr txBox="1">
          <a:spLocks noChangeArrowheads="1"/>
        </xdr:cNvSpPr>
      </xdr:nvSpPr>
      <xdr:spPr bwMode="auto">
        <a:xfrm>
          <a:off x="10736580" y="999172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38" name="Text Box 7"/>
        <xdr:cNvSpPr txBox="1">
          <a:spLocks noChangeArrowheads="1"/>
        </xdr:cNvSpPr>
      </xdr:nvSpPr>
      <xdr:spPr bwMode="auto">
        <a:xfrm>
          <a:off x="9831705" y="957262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39" name="Text Box 8"/>
        <xdr:cNvSpPr txBox="1">
          <a:spLocks noChangeArrowheads="1"/>
        </xdr:cNvSpPr>
      </xdr:nvSpPr>
      <xdr:spPr bwMode="auto">
        <a:xfrm>
          <a:off x="9831705" y="957262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40" name="Text Box 9"/>
        <xdr:cNvSpPr txBox="1">
          <a:spLocks noChangeArrowheads="1"/>
        </xdr:cNvSpPr>
      </xdr:nvSpPr>
      <xdr:spPr bwMode="auto">
        <a:xfrm>
          <a:off x="8915400" y="957262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41" name="Text Box 10"/>
        <xdr:cNvSpPr txBox="1">
          <a:spLocks noChangeArrowheads="1"/>
        </xdr:cNvSpPr>
      </xdr:nvSpPr>
      <xdr:spPr bwMode="auto">
        <a:xfrm>
          <a:off x="8915400" y="957262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42" name="Text Box 1"/>
        <xdr:cNvSpPr txBox="1">
          <a:spLocks noChangeArrowheads="1"/>
        </xdr:cNvSpPr>
      </xdr:nvSpPr>
      <xdr:spPr bwMode="auto">
        <a:xfrm>
          <a:off x="10239375" y="957262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43" name="Text Box 2"/>
        <xdr:cNvSpPr txBox="1">
          <a:spLocks noChangeArrowheads="1"/>
        </xdr:cNvSpPr>
      </xdr:nvSpPr>
      <xdr:spPr bwMode="auto">
        <a:xfrm>
          <a:off x="10239375" y="957262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44" name="Text Box 3"/>
        <xdr:cNvSpPr txBox="1">
          <a:spLocks noChangeArrowheads="1"/>
        </xdr:cNvSpPr>
      </xdr:nvSpPr>
      <xdr:spPr bwMode="auto">
        <a:xfrm>
          <a:off x="10239375" y="957262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45" name="Text Box 4"/>
        <xdr:cNvSpPr txBox="1">
          <a:spLocks noChangeArrowheads="1"/>
        </xdr:cNvSpPr>
      </xdr:nvSpPr>
      <xdr:spPr bwMode="auto">
        <a:xfrm>
          <a:off x="10736580" y="999172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46" name="Text Box 5"/>
        <xdr:cNvSpPr txBox="1">
          <a:spLocks noChangeArrowheads="1"/>
        </xdr:cNvSpPr>
      </xdr:nvSpPr>
      <xdr:spPr bwMode="auto">
        <a:xfrm>
          <a:off x="11153775" y="999172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47" name="Text Box 6"/>
        <xdr:cNvSpPr txBox="1">
          <a:spLocks noChangeArrowheads="1"/>
        </xdr:cNvSpPr>
      </xdr:nvSpPr>
      <xdr:spPr bwMode="auto">
        <a:xfrm>
          <a:off x="10736580" y="999172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48" name="Text Box 7"/>
        <xdr:cNvSpPr txBox="1">
          <a:spLocks noChangeArrowheads="1"/>
        </xdr:cNvSpPr>
      </xdr:nvSpPr>
      <xdr:spPr bwMode="auto">
        <a:xfrm>
          <a:off x="9831705" y="957262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49" name="Text Box 8"/>
        <xdr:cNvSpPr txBox="1">
          <a:spLocks noChangeArrowheads="1"/>
        </xdr:cNvSpPr>
      </xdr:nvSpPr>
      <xdr:spPr bwMode="auto">
        <a:xfrm>
          <a:off x="9831705" y="957262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50" name="Text Box 9"/>
        <xdr:cNvSpPr txBox="1">
          <a:spLocks noChangeArrowheads="1"/>
        </xdr:cNvSpPr>
      </xdr:nvSpPr>
      <xdr:spPr bwMode="auto">
        <a:xfrm>
          <a:off x="8915400" y="957262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51" name="Text Box 10"/>
        <xdr:cNvSpPr txBox="1">
          <a:spLocks noChangeArrowheads="1"/>
        </xdr:cNvSpPr>
      </xdr:nvSpPr>
      <xdr:spPr bwMode="auto">
        <a:xfrm>
          <a:off x="8915400" y="957262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52" name="Text Box 1"/>
        <xdr:cNvSpPr txBox="1">
          <a:spLocks noChangeArrowheads="1"/>
        </xdr:cNvSpPr>
      </xdr:nvSpPr>
      <xdr:spPr bwMode="auto">
        <a:xfrm>
          <a:off x="10239375" y="957262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53" name="Text Box 2"/>
        <xdr:cNvSpPr txBox="1">
          <a:spLocks noChangeArrowheads="1"/>
        </xdr:cNvSpPr>
      </xdr:nvSpPr>
      <xdr:spPr bwMode="auto">
        <a:xfrm>
          <a:off x="10239375" y="957262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54" name="Text Box 3"/>
        <xdr:cNvSpPr txBox="1">
          <a:spLocks noChangeArrowheads="1"/>
        </xdr:cNvSpPr>
      </xdr:nvSpPr>
      <xdr:spPr bwMode="auto">
        <a:xfrm>
          <a:off x="10239375" y="957262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55" name="Text Box 4"/>
        <xdr:cNvSpPr txBox="1">
          <a:spLocks noChangeArrowheads="1"/>
        </xdr:cNvSpPr>
      </xdr:nvSpPr>
      <xdr:spPr bwMode="auto">
        <a:xfrm>
          <a:off x="10736580" y="999172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56" name="Text Box 5"/>
        <xdr:cNvSpPr txBox="1">
          <a:spLocks noChangeArrowheads="1"/>
        </xdr:cNvSpPr>
      </xdr:nvSpPr>
      <xdr:spPr bwMode="auto">
        <a:xfrm>
          <a:off x="11153775" y="999172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57" name="Text Box 6"/>
        <xdr:cNvSpPr txBox="1">
          <a:spLocks noChangeArrowheads="1"/>
        </xdr:cNvSpPr>
      </xdr:nvSpPr>
      <xdr:spPr bwMode="auto">
        <a:xfrm>
          <a:off x="10736580" y="999172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58" name="Text Box 7"/>
        <xdr:cNvSpPr txBox="1">
          <a:spLocks noChangeArrowheads="1"/>
        </xdr:cNvSpPr>
      </xdr:nvSpPr>
      <xdr:spPr bwMode="auto">
        <a:xfrm>
          <a:off x="9831705" y="957262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59" name="Text Box 8"/>
        <xdr:cNvSpPr txBox="1">
          <a:spLocks noChangeArrowheads="1"/>
        </xdr:cNvSpPr>
      </xdr:nvSpPr>
      <xdr:spPr bwMode="auto">
        <a:xfrm>
          <a:off x="9831705" y="957262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60" name="Text Box 9"/>
        <xdr:cNvSpPr txBox="1">
          <a:spLocks noChangeArrowheads="1"/>
        </xdr:cNvSpPr>
      </xdr:nvSpPr>
      <xdr:spPr bwMode="auto">
        <a:xfrm>
          <a:off x="8915400" y="957262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61" name="Text Box 10"/>
        <xdr:cNvSpPr txBox="1">
          <a:spLocks noChangeArrowheads="1"/>
        </xdr:cNvSpPr>
      </xdr:nvSpPr>
      <xdr:spPr bwMode="auto">
        <a:xfrm>
          <a:off x="8915400" y="957262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spaldo\ENERG2000\ENERGSEP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1\ADOLFO\CONFIG~1\Temp\notes29331C\Valuaciones%20RM&#180;s\75%20RM%20Carb&#243;n%20II%20pfijos%202006%20en%20operaci&#243;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1\ADOLFO\CONFIG~1\Temp\notes29331C\Valuaciones%20RM&#180;s\92%20RM%20Salamanca%202006%20en%20op%20con%20pago%20acero.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Raul_robles\PAQUETES%20900\ADRIAN\TRABAJOS%20VARIOS\EVALUACION%20DE%20PROYECTOS\GUADALAJARA%20OTE%20BCO%20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0.32.9.130\subrecfin\Archivo%20MAM\Pidiregas\Valuaciones%20RM&#180;s\82%20RM%20HUINALA%202006%20en%20operaci&#243;n.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vol4\OIFPAV\ATENCION%20AREAS%20OPERATIVAS\4502%20DIV%20DIST%20NOROESTE\Copia%20de%20REPOMO%20SG-GCIA%20DE%20CONTAB%20DAVID.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Informes%20Trimestrales%202022\Enero-septiembre\Pidiregas\4.%20y%205.%20COMP_3&#176;_%20TRIM_2022_M.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Informes%20Trimestrales%202022\Enero-septiembre\Pidiregas\6.%20y%207.%20VPN_3ER_TRIM_2022_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INDOWS\TEMP\Cfe%20Pidiregas%20Tomo%20IV%202001%20(1a.%20VER)%2001-11-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WINDOWS\TEMP\Cfe%20Pidiregas%20Tomo%20IV%202001%20(1a.%20VER)%2001-11-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INDOWS/TEMP/Cfe%20Pidiregas%20Tomo%20IV%202001%20(1a.%20VER)%2001-11-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Mis%20documentos\Cedulas\GENERACI&#211;N%20BRUTA%20DEL%20PERIODO%2009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aul_robles\PAQUETES%20900\ADRIAN\TRABAJOS%20VARIOS\EVALUACION%20DE%20PROYECTOS\SANTA%20MARIA%20BCO%2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aul_robles\PAQUETES%20900\Mod_EVA\Mod%20Bas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72%20RM%20CT%20Pdte%20ALM%20U1y2%20en%20operaci&#243;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1\ADOLFO\CONFIG~1\Temp\notes29331C\Valuaciones%20RM&#180;s\79%20RM%20CT%20FPR%20U3%20y%204%20CAP%20en%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VOLUMENES"/>
      <sheetName val="ESSBASE 2000 - 1999"/>
      <sheetName val="1999"/>
      <sheetName val="ESSBASE"/>
      <sheetName val="2000"/>
      <sheetName val="LISTAAGOSTOSEPT20NOCHE(CON ARRA"/>
      <sheetName val="LISTAAGOSTO18SEPT(CON ARRASTRE)"/>
      <sheetName val="1999 SERIE MENSUAL resep"/>
      <sheetName val="lista r3 ( sin arrastre ) agos0"/>
      <sheetName val="comercial- contab 1999"/>
      <sheetName val="ESSBASE_2000_-_1999"/>
      <sheetName val="LISTAAGOSTOSEPT20NOCHE(CON_ARRA"/>
      <sheetName val="LISTAAGOSTO18SEPT(CON_ARRASTRE)"/>
      <sheetName val="1999_SERIE_MENSUAL_resep"/>
      <sheetName val="lista_r3_(_sin_arrastre_)_agos0"/>
      <sheetName val="comercial-_contab_1999"/>
      <sheetName val="ESSBASE_2000_-_19991"/>
      <sheetName val="LISTAAGOSTOSEPT20NOCHE(CON_ARR1"/>
      <sheetName val="LISTAAGOSTO18SEPT(CON_ARRASTRE1"/>
      <sheetName val="1999_SERIE_MENSUAL_resep1"/>
      <sheetName val="lista_r3_(_sin_arrastre_)_agos1"/>
      <sheetName val="comercial-_contab_19991"/>
      <sheetName val="OPCION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evaluación financiera"/>
      <sheetName val="Hoja1"/>
      <sheetName val="beneficios"/>
      <sheetName val="Programa detallado"/>
      <sheetName val="programa de eventos"/>
      <sheetName val="Programa de inv"/>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Carbón II act"/>
      <sheetName val="TRI"/>
      <sheetName val="Opciones"/>
      <sheetName val="Base de Datos"/>
    </sheetNames>
    <sheetDataSet>
      <sheetData sheetId="0">
        <row r="22">
          <cell r="E22">
            <v>0.77307213802047103</v>
          </cell>
        </row>
      </sheetData>
      <sheetData sheetId="1" refreshError="1"/>
      <sheetData sheetId="2"/>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sheetData sheetId="13" refreshError="1"/>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evaluación financiera"/>
      <sheetName val="Hoja1"/>
      <sheetName val="beneficios"/>
      <sheetName val="programa de eventos"/>
      <sheetName val="Programa detallado"/>
      <sheetName val="Programa de inv"/>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Salamanca act"/>
      <sheetName val="TRI"/>
      <sheetName val="Opciones"/>
      <sheetName val="Base de Datos"/>
    </sheetNames>
    <sheetDataSet>
      <sheetData sheetId="0">
        <row r="23">
          <cell r="F23">
            <v>0.7036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M"/>
      <sheetName val="EVA ECO"/>
      <sheetName val="Perfil"/>
      <sheetName val="CALIZ "/>
      <sheetName val="EVA PREFIN"/>
      <sheetName val="EVA FIN "/>
    </sheetNames>
    <sheetDataSet>
      <sheetData sheetId="0" refreshError="1">
        <row r="1">
          <cell r="C1" t="str">
            <v>Costo Presupuestal</v>
          </cell>
        </row>
      </sheetData>
      <sheetData sheetId="1" refreshError="1"/>
      <sheetData sheetId="2" refreshError="1"/>
      <sheetData sheetId="3" refreshError="1"/>
      <sheetData sheetId="4" refreshError="1"/>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programa de eventos"/>
      <sheetName val="Programa detallado"/>
      <sheetName val="Programa de inv"/>
      <sheetName val="evaluación financiera"/>
      <sheetName val="Hoja1"/>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HUINALA"/>
      <sheetName val="TRI"/>
      <sheetName val="Opciones"/>
      <sheetName val="Base de Datos"/>
      <sheetName val="82 RM HUINALA 2006 en operación"/>
    </sheetNames>
    <sheetDataSet>
      <sheetData sheetId="0">
        <row r="2">
          <cell r="I2" t="str">
            <v>RM Huinalá</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mero de divisiones todo c (3)"/>
      <sheetName val="numero de divisiones todo cfe"/>
      <sheetName val="Glosario"/>
      <sheetName val="Glosario nueva propuesta"/>
      <sheetName val="RESUMEN POLIZA 4502"/>
      <sheetName val="REPOMO 2007 4502 NOROESTE PCGA"/>
      <sheetName val="numero de divisiones todo c (2)"/>
      <sheetName val="POLIZA CONTABLE 4502"/>
      <sheetName val="4502  REPOMO  DIVISIONES 2007"/>
      <sheetName val="SALDO INICIAL (DIC 2006) 4502 "/>
      <sheetName val="VALIDACION SALDO INICIAL (2)"/>
      <sheetName val="VALIDACION SALDO INICIAL"/>
      <sheetName val="numero_de_divisiones_todo_c_(3)"/>
      <sheetName val="numero_de_divisiones_todo_cfe"/>
      <sheetName val="Glosario_nueva_propuesta"/>
      <sheetName val="RESUMEN_POLIZA_4502"/>
      <sheetName val="REPOMO_2007_4502_NOROESTE_PCGA"/>
      <sheetName val="numero_de_divisiones_todo_c_(2)"/>
      <sheetName val="POLIZA_CONTABLE_4502"/>
      <sheetName val="4502__REPOMO__DIVISIONES_2007"/>
      <sheetName val="SALDO_INICIAL_(DIC_2006)_4502_"/>
      <sheetName val="VALIDACION_SALDO_INICIAL_(2)"/>
      <sheetName val="VALIDACION_SALDO_INICIAL"/>
      <sheetName val="numero_de_divisiones_todo_c_(31"/>
      <sheetName val="numero_de_divisiones_todo_cfe1"/>
      <sheetName val="Glosario_nueva_propuesta1"/>
      <sheetName val="RESUMEN_POLIZA_45021"/>
      <sheetName val="REPOMO_2007_4502_NOROESTE_PCGA1"/>
      <sheetName val="numero_de_divisiones_todo_c_(21"/>
      <sheetName val="POLIZA_CONTABLE_45021"/>
      <sheetName val="4502__REPOMO__DIVISIONES_20071"/>
      <sheetName val="SALDO_INICIAL_(DIC_2006)_4502_1"/>
      <sheetName val="VALIDACION_SALDO_INICIAL_(2)1"/>
      <sheetName val="VALIDACION_SALDO_INICIAL1"/>
      <sheetName val="MEACME"/>
      <sheetName val="MEACME UME05"/>
      <sheetName val="Tecnicos"/>
      <sheetName val="RESNEG "/>
      <sheetName val="Hoja1"/>
      <sheetName val="MEACME CON CICLO II"/>
      <sheetName val="Hoja2"/>
    </sheetNames>
    <sheetDataSet>
      <sheetData sheetId="0">
        <row r="1">
          <cell r="D1" t="str">
            <v>2006</v>
          </cell>
        </row>
      </sheetData>
      <sheetData sheetId="1">
        <row r="1">
          <cell r="D1" t="str">
            <v>2006</v>
          </cell>
        </row>
      </sheetData>
      <sheetData sheetId="2">
        <row r="1">
          <cell r="D1" t="str">
            <v>2006</v>
          </cell>
        </row>
      </sheetData>
      <sheetData sheetId="3">
        <row r="1">
          <cell r="D1" t="str">
            <v>2006</v>
          </cell>
        </row>
      </sheetData>
      <sheetData sheetId="4">
        <row r="1">
          <cell r="D1" t="str">
            <v>2006</v>
          </cell>
        </row>
      </sheetData>
      <sheetData sheetId="5">
        <row r="1">
          <cell r="D1" t="str">
            <v>2006</v>
          </cell>
          <cell r="E1" t="str">
            <v>2007</v>
          </cell>
          <cell r="F1" t="str">
            <v>2007</v>
          </cell>
          <cell r="G1" t="str">
            <v>2007</v>
          </cell>
          <cell r="H1" t="str">
            <v>2007</v>
          </cell>
          <cell r="I1" t="str">
            <v>2007</v>
          </cell>
          <cell r="J1" t="str">
            <v>2007</v>
          </cell>
          <cell r="K1" t="str">
            <v>2007</v>
          </cell>
          <cell r="L1" t="str">
            <v>2007</v>
          </cell>
          <cell r="M1" t="str">
            <v>2007</v>
          </cell>
          <cell r="N1" t="str">
            <v>2007</v>
          </cell>
          <cell r="O1" t="str">
            <v>2007</v>
          </cell>
        </row>
        <row r="2">
          <cell r="D2" t="str">
            <v>Miles</v>
          </cell>
          <cell r="E2" t="str">
            <v>Miles</v>
          </cell>
          <cell r="F2" t="str">
            <v>Miles</v>
          </cell>
          <cell r="G2" t="str">
            <v>Miles</v>
          </cell>
          <cell r="H2" t="str">
            <v>Miles</v>
          </cell>
          <cell r="I2" t="str">
            <v>Miles</v>
          </cell>
          <cell r="J2" t="str">
            <v>Miles</v>
          </cell>
          <cell r="K2" t="str">
            <v>Miles</v>
          </cell>
          <cell r="L2" t="str">
            <v>Miles</v>
          </cell>
          <cell r="M2" t="str">
            <v>Miles</v>
          </cell>
          <cell r="N2" t="str">
            <v>Miles</v>
          </cell>
          <cell r="O2" t="str">
            <v>Miles</v>
          </cell>
        </row>
        <row r="3">
          <cell r="D3" t="str">
            <v>COMPARACIONES</v>
          </cell>
          <cell r="E3" t="str">
            <v>COMPARACIONES</v>
          </cell>
          <cell r="F3" t="str">
            <v>COMPARACIONES</v>
          </cell>
          <cell r="G3" t="str">
            <v>COMPARACIONES</v>
          </cell>
          <cell r="H3" t="str">
            <v>COMPARACIONES</v>
          </cell>
          <cell r="I3" t="str">
            <v>COMPARACIONES</v>
          </cell>
          <cell r="J3" t="str">
            <v>COMPARACIONES</v>
          </cell>
          <cell r="K3" t="str">
            <v>COMPARACIONES</v>
          </cell>
          <cell r="L3" t="str">
            <v>COMPARACIONES</v>
          </cell>
          <cell r="M3" t="str">
            <v>COMPARACIONES</v>
          </cell>
          <cell r="N3" t="str">
            <v>COMPARACIONES</v>
          </cell>
          <cell r="O3" t="str">
            <v>COMPARACIONES</v>
          </cell>
        </row>
        <row r="4">
          <cell r="C4" t="str">
            <v>DESCRIPCION</v>
          </cell>
          <cell r="D4" t="str">
            <v>DB-4502 Distribucion Noroeste</v>
          </cell>
          <cell r="E4" t="str">
            <v>DB-4502 Distribucion Noroeste</v>
          </cell>
          <cell r="F4" t="str">
            <v>DB-4502 Distribucion Noroeste</v>
          </cell>
          <cell r="G4" t="str">
            <v>DB-4502 Distribucion Noroeste</v>
          </cell>
          <cell r="H4" t="str">
            <v>DB-4502 Distribucion Noroeste</v>
          </cell>
          <cell r="I4" t="str">
            <v>DB-4502 Distribucion Noroeste</v>
          </cell>
          <cell r="J4" t="str">
            <v>DB-4502 Distribucion Noroeste</v>
          </cell>
          <cell r="K4" t="str">
            <v>DB-4502 Distribucion Noroeste</v>
          </cell>
          <cell r="L4" t="str">
            <v>DB-4502 Distribucion Noroeste</v>
          </cell>
          <cell r="M4" t="str">
            <v>DB-4502 Distribucion Noroeste</v>
          </cell>
          <cell r="N4" t="str">
            <v>DB-4502 Distribucion Noroeste</v>
          </cell>
          <cell r="O4" t="str">
            <v>DB-4502 Distribucion Noroeste</v>
          </cell>
        </row>
        <row r="5">
          <cell r="D5" t="str">
            <v>Saldo a diciembre</v>
          </cell>
          <cell r="E5" t="str">
            <v>Saldo a enero</v>
          </cell>
          <cell r="F5" t="str">
            <v>Saldo a febrero</v>
          </cell>
          <cell r="G5" t="str">
            <v>Saldo a marzo</v>
          </cell>
          <cell r="H5" t="str">
            <v>Saldo a abril</v>
          </cell>
          <cell r="I5" t="str">
            <v>Saldo a mayo</v>
          </cell>
          <cell r="J5" t="str">
            <v>Saldo a junio</v>
          </cell>
          <cell r="K5" t="str">
            <v>Saldo a julio</v>
          </cell>
          <cell r="L5" t="str">
            <v>Saldo a agosto</v>
          </cell>
          <cell r="M5" t="str">
            <v>Saldo a septiembre</v>
          </cell>
          <cell r="N5" t="str">
            <v>Saldo a octubre</v>
          </cell>
          <cell r="O5" t="str">
            <v>Saldo a noviembre</v>
          </cell>
        </row>
        <row r="7">
          <cell r="C7" t="str">
            <v>Activos</v>
          </cell>
        </row>
        <row r="8">
          <cell r="C8" t="str">
            <v>Anticipos para Construcción</v>
          </cell>
          <cell r="D8">
            <v>2571.4533000000001</v>
          </cell>
          <cell r="E8">
            <v>2915.6315700000005</v>
          </cell>
          <cell r="F8">
            <v>2842.8256500000002</v>
          </cell>
          <cell r="G8">
            <v>7188.1874100000014</v>
          </cell>
          <cell r="H8">
            <v>7996.6312600000019</v>
          </cell>
          <cell r="I8">
            <v>11798.315440000002</v>
          </cell>
          <cell r="J8">
            <v>12498.47111</v>
          </cell>
          <cell r="K8">
            <v>12498.47111</v>
          </cell>
          <cell r="L8">
            <v>12498.47111</v>
          </cell>
          <cell r="M8">
            <v>12498.47111</v>
          </cell>
          <cell r="N8">
            <v>12498.47111</v>
          </cell>
          <cell r="O8">
            <v>12498.47111</v>
          </cell>
        </row>
        <row r="9">
          <cell r="C9" t="str">
            <v>Pmos a Trab a través de Fondo Hab.</v>
          </cell>
          <cell r="D9">
            <v>49481.737740000004</v>
          </cell>
          <cell r="E9">
            <v>49095.734999999993</v>
          </cell>
          <cell r="F9">
            <v>48502.964139999996</v>
          </cell>
          <cell r="G9">
            <v>47896.49706999999</v>
          </cell>
          <cell r="H9">
            <v>47365.689659999996</v>
          </cell>
          <cell r="I9">
            <v>53183.871999999996</v>
          </cell>
          <cell r="J9">
            <v>53904.650159999997</v>
          </cell>
          <cell r="K9">
            <v>53904.650159999997</v>
          </cell>
          <cell r="L9">
            <v>53904.650159999997</v>
          </cell>
          <cell r="M9">
            <v>53904.650159999997</v>
          </cell>
          <cell r="N9">
            <v>53904.650159999997</v>
          </cell>
          <cell r="O9">
            <v>53904.650159999997</v>
          </cell>
        </row>
        <row r="10">
          <cell r="C10" t="str">
            <v>Otras Inversiones</v>
          </cell>
          <cell r="D10" t="str">
            <v xml:space="preserve">                                0</v>
          </cell>
          <cell r="E10" t="str">
            <v xml:space="preserve">                                0</v>
          </cell>
          <cell r="F10" t="str">
            <v xml:space="preserve">                                0</v>
          </cell>
          <cell r="G10" t="str">
            <v xml:space="preserve">                                0</v>
          </cell>
          <cell r="H10" t="str">
            <v xml:space="preserve">                                0</v>
          </cell>
          <cell r="I10" t="str">
            <v xml:space="preserve">                                0</v>
          </cell>
          <cell r="J10" t="str">
            <v xml:space="preserve">                                0</v>
          </cell>
          <cell r="K10" t="str">
            <v xml:space="preserve">                                0</v>
          </cell>
          <cell r="L10" t="str">
            <v xml:space="preserve">                                0</v>
          </cell>
          <cell r="M10" t="str">
            <v xml:space="preserve">                                0</v>
          </cell>
          <cell r="N10" t="str">
            <v xml:space="preserve">                                0</v>
          </cell>
          <cell r="O10" t="str">
            <v xml:space="preserve">                                0</v>
          </cell>
        </row>
        <row r="11">
          <cell r="C11" t="str">
            <v>Efvo y Val de Realización Inmed.</v>
          </cell>
          <cell r="D11">
            <v>396771.5631700001</v>
          </cell>
          <cell r="E11">
            <v>608999.22398999997</v>
          </cell>
          <cell r="F11">
            <v>380270.32272</v>
          </cell>
          <cell r="G11">
            <v>363059.92230999994</v>
          </cell>
          <cell r="H11">
            <v>464661.77254999988</v>
          </cell>
          <cell r="I11">
            <v>375807.66317999997</v>
          </cell>
          <cell r="J11">
            <v>366452.03075999994</v>
          </cell>
          <cell r="K11">
            <v>366452.03075999994</v>
          </cell>
          <cell r="L11">
            <v>366452.03075999994</v>
          </cell>
          <cell r="M11">
            <v>366452.03075999994</v>
          </cell>
          <cell r="N11">
            <v>366452.03075999994</v>
          </cell>
          <cell r="O11">
            <v>366452.03075999994</v>
          </cell>
        </row>
        <row r="12">
          <cell r="C12" t="str">
            <v>Consumidores Público</v>
          </cell>
          <cell r="D12">
            <v>2319604.1953699999</v>
          </cell>
          <cell r="E12">
            <v>2079669.4444399998</v>
          </cell>
          <cell r="F12">
            <v>1827269.2157999997</v>
          </cell>
          <cell r="G12">
            <v>1835368.3830299997</v>
          </cell>
          <cell r="H12">
            <v>1860515.3308199998</v>
          </cell>
          <cell r="I12">
            <v>1850550.7287799998</v>
          </cell>
          <cell r="J12">
            <v>1446177.4577099998</v>
          </cell>
          <cell r="K12">
            <v>1446177.4577099998</v>
          </cell>
          <cell r="L12">
            <v>1446177.4577099998</v>
          </cell>
          <cell r="M12">
            <v>1446177.4577099998</v>
          </cell>
          <cell r="N12">
            <v>1446177.4577099998</v>
          </cell>
          <cell r="O12">
            <v>1446177.4577099998</v>
          </cell>
        </row>
        <row r="13">
          <cell r="C13" t="str">
            <v>Consumidores Gobierno</v>
          </cell>
          <cell r="D13">
            <v>252480.12776999999</v>
          </cell>
          <cell r="E13">
            <v>245443.05483999997</v>
          </cell>
          <cell r="F13">
            <v>236132.99511999998</v>
          </cell>
          <cell r="G13">
            <v>236735.38288999998</v>
          </cell>
          <cell r="H13">
            <v>245006.68257</v>
          </cell>
          <cell r="I13">
            <v>259694.30781</v>
          </cell>
          <cell r="J13">
            <v>293050.04478</v>
          </cell>
          <cell r="K13">
            <v>293050.04478</v>
          </cell>
          <cell r="L13">
            <v>293050.04478</v>
          </cell>
          <cell r="M13">
            <v>293050.04478</v>
          </cell>
          <cell r="N13">
            <v>293050.04478</v>
          </cell>
          <cell r="O13">
            <v>293050.04478</v>
          </cell>
        </row>
        <row r="14">
          <cell r="C14" t="str">
            <v>Luz y fuerza del Centro</v>
          </cell>
          <cell r="D14">
            <v>0</v>
          </cell>
          <cell r="E14" t="str">
            <v xml:space="preserve">                                0</v>
          </cell>
          <cell r="F14" t="str">
            <v xml:space="preserve">                                0</v>
          </cell>
          <cell r="G14" t="str">
            <v xml:space="preserve">                                0</v>
          </cell>
          <cell r="H14" t="str">
            <v xml:space="preserve">                                0</v>
          </cell>
          <cell r="I14" t="str">
            <v xml:space="preserve">                                0</v>
          </cell>
          <cell r="J14" t="str">
            <v xml:space="preserve">                                0</v>
          </cell>
          <cell r="K14" t="str">
            <v xml:space="preserve">                                0</v>
          </cell>
          <cell r="L14" t="str">
            <v xml:space="preserve">                                0</v>
          </cell>
          <cell r="M14" t="str">
            <v xml:space="preserve">                                0</v>
          </cell>
          <cell r="N14" t="str">
            <v xml:space="preserve">                                0</v>
          </cell>
          <cell r="O14" t="str">
            <v xml:space="preserve">                                0</v>
          </cell>
        </row>
        <row r="15">
          <cell r="C15" t="str">
            <v xml:space="preserve">   Gobierno Federal ( nuevo )</v>
          </cell>
        </row>
        <row r="16">
          <cell r="C16" t="str">
            <v>Otros Deudores</v>
          </cell>
          <cell r="D16">
            <v>262683.53771</v>
          </cell>
          <cell r="E16">
            <v>269259.73888999998</v>
          </cell>
          <cell r="F16">
            <v>266225.90982999996</v>
          </cell>
          <cell r="G16">
            <v>449761.60362999997</v>
          </cell>
          <cell r="H16">
            <v>425993.82749</v>
          </cell>
          <cell r="I16">
            <v>394387.90463999996</v>
          </cell>
          <cell r="J16">
            <v>399421.68121999997</v>
          </cell>
          <cell r="K16">
            <v>399421.68121999997</v>
          </cell>
          <cell r="L16">
            <v>399421.68121999997</v>
          </cell>
          <cell r="M16">
            <v>399421.68121999997</v>
          </cell>
          <cell r="N16">
            <v>399421.68121999997</v>
          </cell>
          <cell r="O16">
            <v>399421.68121999997</v>
          </cell>
        </row>
        <row r="17">
          <cell r="C17" t="str">
            <v>Estimación  P/Ctas. de Cobro Dudoso</v>
          </cell>
          <cell r="D17">
            <v>-66868.896630000032</v>
          </cell>
          <cell r="E17">
            <v>-69611.629020000008</v>
          </cell>
          <cell r="F17">
            <v>-86584.466110000008</v>
          </cell>
          <cell r="G17">
            <v>-73230.674120000025</v>
          </cell>
          <cell r="H17">
            <v>-74857.346270000024</v>
          </cell>
          <cell r="I17">
            <v>-77543.945890000032</v>
          </cell>
          <cell r="J17">
            <v>-78685.878670000035</v>
          </cell>
          <cell r="K17">
            <v>-78685.878670000035</v>
          </cell>
          <cell r="L17">
            <v>-78685.878670000035</v>
          </cell>
          <cell r="M17">
            <v>-78685.878670000035</v>
          </cell>
          <cell r="N17">
            <v>-78685.878670000035</v>
          </cell>
          <cell r="O17">
            <v>-78685.878670000035</v>
          </cell>
        </row>
        <row r="18">
          <cell r="C18" t="str">
            <v>Bursatilización de la Cartera</v>
          </cell>
          <cell r="D18" t="str">
            <v xml:space="preserve">                                0</v>
          </cell>
          <cell r="E18" t="str">
            <v xml:space="preserve">                                0</v>
          </cell>
          <cell r="F18" t="str">
            <v xml:space="preserve">                                0</v>
          </cell>
          <cell r="G18" t="str">
            <v xml:space="preserve">                                0</v>
          </cell>
          <cell r="H18" t="str">
            <v xml:space="preserve">                                0</v>
          </cell>
          <cell r="I18" t="str">
            <v xml:space="preserve">                                0</v>
          </cell>
          <cell r="J18" t="str">
            <v xml:space="preserve">                                0</v>
          </cell>
          <cell r="K18" t="str">
            <v xml:space="preserve">                                0</v>
          </cell>
          <cell r="L18" t="str">
            <v xml:space="preserve">                                0</v>
          </cell>
          <cell r="M18" t="str">
            <v xml:space="preserve">                                0</v>
          </cell>
          <cell r="N18" t="str">
            <v xml:space="preserve">                                0</v>
          </cell>
          <cell r="O18" t="str">
            <v xml:space="preserve">                                0</v>
          </cell>
        </row>
        <row r="19">
          <cell r="C19" t="str">
            <v>Depósitos y Adelantos</v>
          </cell>
          <cell r="D19">
            <v>161760.13686000003</v>
          </cell>
          <cell r="E19">
            <v>151447.95382</v>
          </cell>
          <cell r="F19">
            <v>201652.70879</v>
          </cell>
          <cell r="G19">
            <v>206133.57036999997</v>
          </cell>
          <cell r="H19">
            <v>204096.60086999997</v>
          </cell>
          <cell r="I19">
            <v>212585.00814999998</v>
          </cell>
          <cell r="J19">
            <v>218533.81023</v>
          </cell>
          <cell r="K19">
            <v>218533.81023</v>
          </cell>
          <cell r="L19">
            <v>218533.81023</v>
          </cell>
          <cell r="M19">
            <v>218533.81023</v>
          </cell>
          <cell r="N19">
            <v>218533.81023</v>
          </cell>
          <cell r="O19">
            <v>218533.81023</v>
          </cell>
        </row>
        <row r="20">
          <cell r="C20" t="str">
            <v>Instrumentos Financieros</v>
          </cell>
          <cell r="D20" t="str">
            <v xml:space="preserve">                                0</v>
          </cell>
          <cell r="E20" t="str">
            <v xml:space="preserve">                                0</v>
          </cell>
          <cell r="F20" t="str">
            <v xml:space="preserve">                                0</v>
          </cell>
          <cell r="G20" t="str">
            <v xml:space="preserve">                                0</v>
          </cell>
          <cell r="H20" t="str">
            <v xml:space="preserve">                                0</v>
          </cell>
          <cell r="I20" t="str">
            <v xml:space="preserve">                                0</v>
          </cell>
          <cell r="J20" t="str">
            <v xml:space="preserve">                                0</v>
          </cell>
          <cell r="K20" t="str">
            <v xml:space="preserve">                                0</v>
          </cell>
          <cell r="L20" t="str">
            <v xml:space="preserve">                                0</v>
          </cell>
          <cell r="M20" t="str">
            <v xml:space="preserve">                                0</v>
          </cell>
          <cell r="N20" t="str">
            <v xml:space="preserve">                                0</v>
          </cell>
          <cell r="O20" t="str">
            <v xml:space="preserve">                                0</v>
          </cell>
        </row>
        <row r="21">
          <cell r="C21" t="str">
            <v>Gastos por amortizar</v>
          </cell>
          <cell r="D21" t="str">
            <v xml:space="preserve">                                0</v>
          </cell>
          <cell r="E21" t="str">
            <v xml:space="preserve">                                0</v>
          </cell>
          <cell r="F21" t="str">
            <v xml:space="preserve">                                0</v>
          </cell>
          <cell r="G21" t="str">
            <v xml:space="preserve">                                0</v>
          </cell>
          <cell r="H21" t="str">
            <v xml:space="preserve">                                0</v>
          </cell>
          <cell r="I21" t="str">
            <v xml:space="preserve">                                0</v>
          </cell>
          <cell r="J21" t="str">
            <v xml:space="preserve">                                0</v>
          </cell>
          <cell r="K21" t="str">
            <v xml:space="preserve">                                0</v>
          </cell>
          <cell r="L21" t="str">
            <v xml:space="preserve">                                0</v>
          </cell>
          <cell r="M21" t="str">
            <v xml:space="preserve">                                0</v>
          </cell>
          <cell r="N21" t="str">
            <v xml:space="preserve">                                0</v>
          </cell>
          <cell r="O21" t="str">
            <v xml:space="preserve">                                0</v>
          </cell>
        </row>
        <row r="23">
          <cell r="C23" t="str">
            <v>ACTIVOS MONETARIOS</v>
          </cell>
          <cell r="D23">
            <v>3378483.8552899999</v>
          </cell>
          <cell r="E23">
            <v>3337219.1535299998</v>
          </cell>
          <cell r="F23">
            <v>2876312.4759399998</v>
          </cell>
          <cell r="G23">
            <v>3072912.8725899993</v>
          </cell>
          <cell r="H23">
            <v>3180779.1889499994</v>
          </cell>
          <cell r="I23">
            <v>3080463.8541099997</v>
          </cell>
          <cell r="J23">
            <v>2711352.2672999999</v>
          </cell>
          <cell r="K23">
            <v>2711352.2672999999</v>
          </cell>
          <cell r="L23">
            <v>2711352.2672999999</v>
          </cell>
          <cell r="M23">
            <v>2711352.2672999999</v>
          </cell>
          <cell r="N23">
            <v>2711352.2672999999</v>
          </cell>
          <cell r="O23">
            <v>2711352.2672999999</v>
          </cell>
        </row>
        <row r="26">
          <cell r="C26" t="str">
            <v>Cuentas de Orden Pidiregas</v>
          </cell>
          <cell r="D26">
            <v>264589.39621000004</v>
          </cell>
          <cell r="E26">
            <v>250784.10492999997</v>
          </cell>
          <cell r="F26">
            <v>259866.52466999998</v>
          </cell>
          <cell r="G26">
            <v>259423.65341999999</v>
          </cell>
          <cell r="H26">
            <v>323066.65952999995</v>
          </cell>
          <cell r="I26">
            <v>349651.87604999996</v>
          </cell>
          <cell r="J26">
            <v>-5.9604644775390626E-11</v>
          </cell>
          <cell r="K26">
            <v>-5.9604644775390626E-11</v>
          </cell>
          <cell r="L26">
            <v>-5.9604644775390626E-11</v>
          </cell>
          <cell r="M26">
            <v>-5.9604644775390626E-11</v>
          </cell>
          <cell r="N26">
            <v>-5.9604644775390626E-11</v>
          </cell>
          <cell r="O26">
            <v>-5.9604644775390626E-11</v>
          </cell>
        </row>
        <row r="27">
          <cell r="C27" t="str">
            <v>Deuda Interna</v>
          </cell>
          <cell r="D27" t="str">
            <v xml:space="preserve">                                0</v>
          </cell>
          <cell r="E27" t="str">
            <v xml:space="preserve">                                0</v>
          </cell>
          <cell r="F27" t="str">
            <v xml:space="preserve">                                0</v>
          </cell>
          <cell r="G27" t="str">
            <v xml:space="preserve">                                0</v>
          </cell>
          <cell r="H27" t="str">
            <v xml:space="preserve">                                0</v>
          </cell>
          <cell r="I27" t="str">
            <v xml:space="preserve">                                0</v>
          </cell>
          <cell r="J27" t="str">
            <v xml:space="preserve">                                0</v>
          </cell>
          <cell r="K27" t="str">
            <v xml:space="preserve">                                0</v>
          </cell>
          <cell r="L27" t="str">
            <v xml:space="preserve">                                0</v>
          </cell>
          <cell r="M27" t="str">
            <v xml:space="preserve">                                0</v>
          </cell>
          <cell r="N27" t="str">
            <v xml:space="preserve">                                0</v>
          </cell>
          <cell r="O27" t="str">
            <v xml:space="preserve">                                0</v>
          </cell>
        </row>
        <row r="28">
          <cell r="C28" t="str">
            <v>Deuda Externa</v>
          </cell>
          <cell r="D28" t="str">
            <v xml:space="preserve">                                0</v>
          </cell>
          <cell r="E28" t="str">
            <v xml:space="preserve">                                0</v>
          </cell>
          <cell r="F28" t="str">
            <v xml:space="preserve">                                0</v>
          </cell>
          <cell r="G28" t="str">
            <v xml:space="preserve">                                0</v>
          </cell>
          <cell r="H28" t="str">
            <v xml:space="preserve">                                0</v>
          </cell>
          <cell r="I28" t="str">
            <v xml:space="preserve">                                0</v>
          </cell>
          <cell r="J28" t="str">
            <v xml:space="preserve">                                0</v>
          </cell>
          <cell r="K28" t="str">
            <v xml:space="preserve">                                0</v>
          </cell>
          <cell r="L28" t="str">
            <v xml:space="preserve">                                0</v>
          </cell>
          <cell r="M28" t="str">
            <v xml:space="preserve">                                0</v>
          </cell>
          <cell r="N28" t="str">
            <v xml:space="preserve">                                0</v>
          </cell>
          <cell r="O28" t="str">
            <v xml:space="preserve">                                0</v>
          </cell>
        </row>
        <row r="29">
          <cell r="C29" t="str">
            <v>Arrendamiento de Equipo (LP)</v>
          </cell>
          <cell r="D29">
            <v>0</v>
          </cell>
          <cell r="E29" t="str">
            <v xml:space="preserve">                                0</v>
          </cell>
          <cell r="F29" t="str">
            <v xml:space="preserve">                                0</v>
          </cell>
          <cell r="G29" t="str">
            <v xml:space="preserve">                                0</v>
          </cell>
          <cell r="H29" t="str">
            <v xml:space="preserve">                                0</v>
          </cell>
          <cell r="I29" t="str">
            <v xml:space="preserve">                                0</v>
          </cell>
          <cell r="J29" t="str">
            <v xml:space="preserve">                                0</v>
          </cell>
          <cell r="K29" t="str">
            <v xml:space="preserve">                                0</v>
          </cell>
          <cell r="L29" t="str">
            <v xml:space="preserve">                                0</v>
          </cell>
          <cell r="M29" t="str">
            <v xml:space="preserve">                                0</v>
          </cell>
          <cell r="N29" t="str">
            <v xml:space="preserve">                                0</v>
          </cell>
          <cell r="O29" t="str">
            <v xml:space="preserve">                                0</v>
          </cell>
        </row>
        <row r="30">
          <cell r="C30" t="str">
            <v>Pidiregas LP</v>
          </cell>
          <cell r="D30">
            <v>1.0000007227063179E-5</v>
          </cell>
          <cell r="E30">
            <v>-29883.702450000001</v>
          </cell>
          <cell r="F30">
            <v>-31092.698339999999</v>
          </cell>
          <cell r="G30">
            <v>-24228.89302</v>
          </cell>
          <cell r="H30">
            <v>-24321.048460000002</v>
          </cell>
          <cell r="I30">
            <v>-24549.934300000001</v>
          </cell>
          <cell r="J30">
            <v>-423301.67887</v>
          </cell>
          <cell r="K30">
            <v>-423301.67887</v>
          </cell>
          <cell r="L30">
            <v>-423301.67887</v>
          </cell>
          <cell r="M30">
            <v>-423301.67887</v>
          </cell>
          <cell r="N30">
            <v>-423301.67887</v>
          </cell>
          <cell r="O30">
            <v>-423301.67887</v>
          </cell>
        </row>
        <row r="31">
          <cell r="C31" t="str">
            <v>Instrumentos Financieros (LP)</v>
          </cell>
          <cell r="D31" t="str">
            <v xml:space="preserve">                                0</v>
          </cell>
          <cell r="E31" t="str">
            <v xml:space="preserve">                                0</v>
          </cell>
          <cell r="F31" t="str">
            <v xml:space="preserve">                                0</v>
          </cell>
          <cell r="G31" t="str">
            <v xml:space="preserve">                                0</v>
          </cell>
          <cell r="H31" t="str">
            <v xml:space="preserve">                                0</v>
          </cell>
          <cell r="I31" t="str">
            <v xml:space="preserve">                                0</v>
          </cell>
          <cell r="J31" t="str">
            <v xml:space="preserve">                                0</v>
          </cell>
          <cell r="K31" t="str">
            <v xml:space="preserve">                                0</v>
          </cell>
          <cell r="L31" t="str">
            <v xml:space="preserve">                                0</v>
          </cell>
          <cell r="M31" t="str">
            <v xml:space="preserve">                                0</v>
          </cell>
          <cell r="N31" t="str">
            <v xml:space="preserve">                                0</v>
          </cell>
          <cell r="O31" t="str">
            <v xml:space="preserve">                                0</v>
          </cell>
        </row>
        <row r="32">
          <cell r="C32" t="str">
            <v>Pasivo Largo Plazo</v>
          </cell>
          <cell r="D32">
            <v>-264589.39620000002</v>
          </cell>
          <cell r="E32">
            <v>-280667.80737999995</v>
          </cell>
          <cell r="F32">
            <v>-290959.22300999996</v>
          </cell>
          <cell r="G32">
            <v>-283652.54644000001</v>
          </cell>
          <cell r="H32">
            <v>-347387.70798999997</v>
          </cell>
          <cell r="I32">
            <v>-374201.81034999999</v>
          </cell>
          <cell r="J32">
            <v>-423301.67886999995</v>
          </cell>
          <cell r="K32">
            <v>-423301.67886999995</v>
          </cell>
          <cell r="L32">
            <v>-423301.67886999995</v>
          </cell>
          <cell r="M32">
            <v>-423301.67886999995</v>
          </cell>
          <cell r="N32">
            <v>-423301.67886999995</v>
          </cell>
          <cell r="O32">
            <v>-423301.67886999995</v>
          </cell>
        </row>
        <row r="34">
          <cell r="C34" t="str">
            <v>Arrendamiento de Equipo (CP)</v>
          </cell>
          <cell r="D34" t="str">
            <v xml:space="preserve">                                0</v>
          </cell>
          <cell r="E34" t="str">
            <v xml:space="preserve">                                0</v>
          </cell>
          <cell r="F34" t="str">
            <v xml:space="preserve">                                0</v>
          </cell>
          <cell r="G34" t="str">
            <v xml:space="preserve">                                0</v>
          </cell>
          <cell r="H34" t="str">
            <v xml:space="preserve">                                0</v>
          </cell>
          <cell r="I34" t="str">
            <v xml:space="preserve">                                0</v>
          </cell>
          <cell r="J34" t="str">
            <v xml:space="preserve">                                0</v>
          </cell>
          <cell r="K34" t="str">
            <v xml:space="preserve">                                0</v>
          </cell>
          <cell r="L34" t="str">
            <v xml:space="preserve">                                0</v>
          </cell>
          <cell r="M34" t="str">
            <v xml:space="preserve">                                0</v>
          </cell>
          <cell r="N34" t="str">
            <v xml:space="preserve">                                0</v>
          </cell>
          <cell r="O34" t="str">
            <v xml:space="preserve">                                0</v>
          </cell>
        </row>
        <row r="35">
          <cell r="C35" t="str">
            <v>Depósito de Varios</v>
          </cell>
          <cell r="D35">
            <v>-697498.81648000015</v>
          </cell>
          <cell r="E35">
            <v>-705472.24615999998</v>
          </cell>
          <cell r="F35">
            <v>-714431.52971999999</v>
          </cell>
          <cell r="G35">
            <v>-720760.99105000007</v>
          </cell>
          <cell r="H35">
            <v>-730908.92006000003</v>
          </cell>
          <cell r="I35">
            <v>-750361.47377000016</v>
          </cell>
          <cell r="J35">
            <v>-759813.85920000006</v>
          </cell>
          <cell r="K35">
            <v>-759813.85920000006</v>
          </cell>
          <cell r="L35">
            <v>-759813.85920000006</v>
          </cell>
          <cell r="M35">
            <v>-759813.85920000006</v>
          </cell>
          <cell r="N35">
            <v>-759813.85920000006</v>
          </cell>
          <cell r="O35">
            <v>-759813.85920000006</v>
          </cell>
        </row>
        <row r="36">
          <cell r="C36" t="str">
            <v>Deuda Externa.</v>
          </cell>
          <cell r="D36" t="str">
            <v xml:space="preserve">                                0</v>
          </cell>
          <cell r="E36" t="str">
            <v xml:space="preserve">                                0</v>
          </cell>
          <cell r="F36" t="str">
            <v xml:space="preserve">                                0</v>
          </cell>
          <cell r="G36" t="str">
            <v xml:space="preserve">                                0</v>
          </cell>
          <cell r="H36" t="str">
            <v xml:space="preserve">                                0</v>
          </cell>
          <cell r="I36" t="str">
            <v xml:space="preserve">                                0</v>
          </cell>
          <cell r="J36" t="str">
            <v xml:space="preserve">                                0</v>
          </cell>
          <cell r="K36" t="str">
            <v xml:space="preserve">                                0</v>
          </cell>
          <cell r="L36" t="str">
            <v xml:space="preserve">                                0</v>
          </cell>
          <cell r="M36" t="str">
            <v xml:space="preserve">                                0</v>
          </cell>
          <cell r="N36" t="str">
            <v xml:space="preserve">                                0</v>
          </cell>
          <cell r="O36" t="str">
            <v xml:space="preserve">                                0</v>
          </cell>
        </row>
        <row r="37">
          <cell r="C37" t="str">
            <v>Deuda Interna.</v>
          </cell>
          <cell r="D37" t="str">
            <v xml:space="preserve">                                0</v>
          </cell>
          <cell r="E37" t="str">
            <v xml:space="preserve">                                0</v>
          </cell>
          <cell r="F37" t="str">
            <v xml:space="preserve">                                0</v>
          </cell>
          <cell r="G37" t="str">
            <v xml:space="preserve">                                0</v>
          </cell>
          <cell r="H37" t="str">
            <v xml:space="preserve">                                0</v>
          </cell>
          <cell r="I37" t="str">
            <v xml:space="preserve">                                0</v>
          </cell>
          <cell r="J37" t="str">
            <v xml:space="preserve">                                0</v>
          </cell>
          <cell r="K37" t="str">
            <v xml:space="preserve">                                0</v>
          </cell>
          <cell r="L37" t="str">
            <v xml:space="preserve">                                0</v>
          </cell>
          <cell r="M37" t="str">
            <v xml:space="preserve">                                0</v>
          </cell>
          <cell r="N37" t="str">
            <v xml:space="preserve">                                0</v>
          </cell>
          <cell r="O37" t="str">
            <v xml:space="preserve">                                0</v>
          </cell>
        </row>
        <row r="38">
          <cell r="C38" t="str">
            <v>DIFERIDO</v>
          </cell>
          <cell r="D38" t="str">
            <v xml:space="preserve">                                0</v>
          </cell>
          <cell r="E38" t="str">
            <v xml:space="preserve">                                0</v>
          </cell>
          <cell r="F38" t="str">
            <v xml:space="preserve">                                0</v>
          </cell>
          <cell r="G38" t="str">
            <v xml:space="preserve">                                0</v>
          </cell>
          <cell r="H38" t="str">
            <v xml:space="preserve">                                0</v>
          </cell>
          <cell r="I38" t="str">
            <v xml:space="preserve">                                0</v>
          </cell>
          <cell r="J38" t="str">
            <v xml:space="preserve">                                0</v>
          </cell>
          <cell r="K38" t="str">
            <v xml:space="preserve">                                0</v>
          </cell>
          <cell r="L38" t="str">
            <v xml:space="preserve">                                0</v>
          </cell>
          <cell r="M38" t="str">
            <v xml:space="preserve">                                0</v>
          </cell>
          <cell r="N38" t="str">
            <v xml:space="preserve">                                0</v>
          </cell>
          <cell r="O38" t="str">
            <v xml:space="preserve">                                0</v>
          </cell>
        </row>
        <row r="39">
          <cell r="C39" t="str">
            <v>Empleados</v>
          </cell>
          <cell r="D39">
            <v>-37027.542020000008</v>
          </cell>
          <cell r="E39">
            <v>-31060.487339999996</v>
          </cell>
          <cell r="F39">
            <v>-47147.703589999997</v>
          </cell>
          <cell r="G39">
            <v>-5562.6274999999923</v>
          </cell>
          <cell r="H39">
            <v>-18856.976029999994</v>
          </cell>
          <cell r="I39">
            <v>-29308.119839999996</v>
          </cell>
          <cell r="J39">
            <v>-38629.349709999995</v>
          </cell>
          <cell r="K39">
            <v>-38629.349709999995</v>
          </cell>
          <cell r="L39">
            <v>-38629.349709999995</v>
          </cell>
          <cell r="M39">
            <v>-38629.349709999995</v>
          </cell>
          <cell r="N39">
            <v>-38629.349709999995</v>
          </cell>
          <cell r="O39">
            <v>-38629.349709999995</v>
          </cell>
        </row>
        <row r="40">
          <cell r="C40" t="str">
            <v>I.V.A. por Pagar</v>
          </cell>
          <cell r="D40">
            <v>-104504.74124000003</v>
          </cell>
          <cell r="E40">
            <v>-34435.580710000017</v>
          </cell>
          <cell r="F40">
            <v>-225297.75122000003</v>
          </cell>
          <cell r="G40">
            <v>-105572.68746000004</v>
          </cell>
          <cell r="H40">
            <v>-105617.56746000003</v>
          </cell>
          <cell r="I40">
            <v>-121310.17045000005</v>
          </cell>
          <cell r="J40">
            <v>-231695.56972000009</v>
          </cell>
          <cell r="K40">
            <v>-231695.56972000009</v>
          </cell>
          <cell r="L40">
            <v>-231695.56972000009</v>
          </cell>
          <cell r="M40">
            <v>-231695.56972000009</v>
          </cell>
          <cell r="N40">
            <v>-231695.56972000009</v>
          </cell>
          <cell r="O40">
            <v>-231695.56972000009</v>
          </cell>
        </row>
        <row r="41">
          <cell r="C41" t="str">
            <v>410E0  Traspaso de I.V.A.  entre Areas.</v>
          </cell>
          <cell r="D41">
            <v>-1429184.2257100001</v>
          </cell>
          <cell r="E41">
            <v>-104504.74123999999</v>
          </cell>
          <cell r="F41">
            <v>-34435.580709999995</v>
          </cell>
          <cell r="G41">
            <v>-259733.23632000005</v>
          </cell>
          <cell r="H41">
            <v>-365305.92378000007</v>
          </cell>
          <cell r="I41">
            <v>-470923.49124000012</v>
          </cell>
          <cell r="J41">
            <v>-470923.49124000012</v>
          </cell>
          <cell r="K41">
            <v>-470923.49124000012</v>
          </cell>
          <cell r="L41">
            <v>-470923.49124000012</v>
          </cell>
          <cell r="M41">
            <v>-470923.49124000012</v>
          </cell>
          <cell r="N41">
            <v>-470923.49124000012</v>
          </cell>
          <cell r="O41">
            <v>-470923.49124000012</v>
          </cell>
        </row>
        <row r="42">
          <cell r="C42" t="str">
            <v>Impuestos y Derechos</v>
          </cell>
          <cell r="D42">
            <v>-29022.67037</v>
          </cell>
          <cell r="E42">
            <v>-24354.620559999999</v>
          </cell>
          <cell r="F42">
            <v>-18251.857629999999</v>
          </cell>
          <cell r="G42">
            <v>-30900.386839999999</v>
          </cell>
          <cell r="H42">
            <v>-21755.1456</v>
          </cell>
          <cell r="I42">
            <v>-18851.633810000003</v>
          </cell>
          <cell r="J42">
            <v>-19619.149810000003</v>
          </cell>
          <cell r="K42">
            <v>-19619.149810000003</v>
          </cell>
          <cell r="L42">
            <v>-19619.149810000003</v>
          </cell>
          <cell r="M42">
            <v>-19619.149810000003</v>
          </cell>
          <cell r="N42">
            <v>-19619.149810000003</v>
          </cell>
          <cell r="O42">
            <v>-19619.149810000003</v>
          </cell>
        </row>
        <row r="43">
          <cell r="C43" t="str">
            <v>Intereses por Pagar Arrendamiento</v>
          </cell>
          <cell r="D43" t="str">
            <v xml:space="preserve">                                0</v>
          </cell>
          <cell r="E43" t="str">
            <v xml:space="preserve">                                0</v>
          </cell>
          <cell r="F43" t="str">
            <v xml:space="preserve">                                0</v>
          </cell>
          <cell r="G43" t="str">
            <v xml:space="preserve">                                0</v>
          </cell>
          <cell r="H43" t="str">
            <v xml:space="preserve">                                0</v>
          </cell>
          <cell r="I43" t="str">
            <v xml:space="preserve">                                0</v>
          </cell>
          <cell r="J43" t="str">
            <v xml:space="preserve">                                0</v>
          </cell>
          <cell r="K43" t="str">
            <v xml:space="preserve">                                0</v>
          </cell>
          <cell r="L43" t="str">
            <v xml:space="preserve">                                0</v>
          </cell>
          <cell r="M43" t="str">
            <v xml:space="preserve">                                0</v>
          </cell>
          <cell r="N43" t="str">
            <v xml:space="preserve">                                0</v>
          </cell>
          <cell r="O43" t="str">
            <v xml:space="preserve">                                0</v>
          </cell>
        </row>
        <row r="44">
          <cell r="C44" t="str">
            <v>Intereses por Pagar Deuda</v>
          </cell>
          <cell r="D44" t="str">
            <v xml:space="preserve">                                0</v>
          </cell>
          <cell r="E44" t="str">
            <v xml:space="preserve">                                0</v>
          </cell>
          <cell r="F44" t="str">
            <v xml:space="preserve">                                0</v>
          </cell>
          <cell r="G44" t="str">
            <v xml:space="preserve">                                0</v>
          </cell>
          <cell r="H44" t="str">
            <v xml:space="preserve">                                0</v>
          </cell>
          <cell r="I44" t="str">
            <v xml:space="preserve">                                0</v>
          </cell>
          <cell r="J44" t="str">
            <v xml:space="preserve">                                0</v>
          </cell>
          <cell r="K44" t="str">
            <v xml:space="preserve">                                0</v>
          </cell>
          <cell r="L44" t="str">
            <v xml:space="preserve">                                0</v>
          </cell>
          <cell r="M44" t="str">
            <v xml:space="preserve">                                0</v>
          </cell>
          <cell r="N44" t="str">
            <v xml:space="preserve">                                0</v>
          </cell>
          <cell r="O44" t="str">
            <v xml:space="preserve">                                0</v>
          </cell>
        </row>
        <row r="45">
          <cell r="C45" t="str">
            <v>Intereses por Pagar Pidiregas</v>
          </cell>
          <cell r="D45">
            <v>-3225.2802500000007</v>
          </cell>
          <cell r="E45">
            <v>-3123.9848299999981</v>
          </cell>
          <cell r="F45">
            <v>-5234.1203099999984</v>
          </cell>
          <cell r="G45">
            <v>-5102.1936799999985</v>
          </cell>
          <cell r="H45">
            <v>-2427.4182699999988</v>
          </cell>
          <cell r="I45">
            <v>-4023.104049999999</v>
          </cell>
          <cell r="J45">
            <v>-39.461619999999179</v>
          </cell>
          <cell r="K45">
            <v>-39.461619999999179</v>
          </cell>
          <cell r="L45">
            <v>-39.461619999999179</v>
          </cell>
          <cell r="M45">
            <v>-39.461619999999179</v>
          </cell>
          <cell r="N45">
            <v>-39.461619999999179</v>
          </cell>
          <cell r="O45">
            <v>-39.461619999999179</v>
          </cell>
        </row>
        <row r="46">
          <cell r="C46" t="str">
            <v>Intereses por Cobertura de tasa</v>
          </cell>
          <cell r="D46" t="str">
            <v xml:space="preserve">                                0</v>
          </cell>
          <cell r="E46" t="str">
            <v xml:space="preserve">                                0</v>
          </cell>
          <cell r="F46" t="str">
            <v xml:space="preserve">                                0</v>
          </cell>
          <cell r="G46" t="str">
            <v xml:space="preserve">                                0</v>
          </cell>
          <cell r="H46" t="str">
            <v xml:space="preserve">                                0</v>
          </cell>
          <cell r="I46" t="str">
            <v xml:space="preserve">                                0</v>
          </cell>
          <cell r="J46" t="str">
            <v xml:space="preserve">                                0</v>
          </cell>
          <cell r="K46" t="str">
            <v xml:space="preserve">                                0</v>
          </cell>
          <cell r="L46" t="str">
            <v xml:space="preserve">                                0</v>
          </cell>
          <cell r="M46" t="str">
            <v xml:space="preserve">                                0</v>
          </cell>
          <cell r="N46" t="str">
            <v xml:space="preserve">                                0</v>
          </cell>
          <cell r="O46" t="str">
            <v xml:space="preserve">                                0</v>
          </cell>
        </row>
        <row r="47">
          <cell r="C47" t="str">
            <v>Otros Pasivos</v>
          </cell>
          <cell r="D47">
            <v>-697256.75413000036</v>
          </cell>
          <cell r="E47">
            <v>-696828.1440099997</v>
          </cell>
          <cell r="F47">
            <v>-676163.45894999977</v>
          </cell>
          <cell r="G47">
            <v>-688845.97851999989</v>
          </cell>
          <cell r="H47">
            <v>-730666.7072399999</v>
          </cell>
          <cell r="I47">
            <v>-794529.26901000005</v>
          </cell>
          <cell r="J47">
            <v>-814949.60533000005</v>
          </cell>
          <cell r="K47">
            <v>-814949.60533000005</v>
          </cell>
          <cell r="L47">
            <v>-814949.60533000005</v>
          </cell>
          <cell r="M47">
            <v>-814949.60533000005</v>
          </cell>
          <cell r="N47">
            <v>-814949.60533000005</v>
          </cell>
          <cell r="O47">
            <v>-814949.60533000005</v>
          </cell>
        </row>
        <row r="48">
          <cell r="C48" t="str">
            <v>Pidiregas CP</v>
          </cell>
          <cell r="D48">
            <v>-33314.275940000007</v>
          </cell>
          <cell r="E48">
            <v>-35913.141260000004</v>
          </cell>
          <cell r="F48">
            <v>-37122.201460000011</v>
          </cell>
          <cell r="G48">
            <v>-37065.164880000011</v>
          </cell>
          <cell r="H48">
            <v>-45552.452900000011</v>
          </cell>
          <cell r="I48">
            <v>-49099.868520000011</v>
          </cell>
          <cell r="J48">
            <v>-7.4505805969238283E-12</v>
          </cell>
          <cell r="K48">
            <v>-7.4505805969238283E-12</v>
          </cell>
          <cell r="L48">
            <v>-7.4505805969238283E-12</v>
          </cell>
          <cell r="M48">
            <v>-7.4505805969238283E-12</v>
          </cell>
          <cell r="N48">
            <v>-7.4505805969238283E-12</v>
          </cell>
          <cell r="O48">
            <v>-7.4505805969238283E-12</v>
          </cell>
        </row>
        <row r="49">
          <cell r="C49" t="str">
            <v>Proveedores y Contratistas</v>
          </cell>
          <cell r="D49">
            <v>-109173.91660000006</v>
          </cell>
          <cell r="E49">
            <v>-128495.26784999999</v>
          </cell>
          <cell r="F49">
            <v>-130161.13397</v>
          </cell>
          <cell r="G49">
            <v>-207112.40309000004</v>
          </cell>
          <cell r="H49">
            <v>-148574.74932000006</v>
          </cell>
          <cell r="I49">
            <v>-114339.82808000004</v>
          </cell>
          <cell r="J49">
            <v>-111401.41060000003</v>
          </cell>
          <cell r="K49">
            <v>-111401.41060000003</v>
          </cell>
          <cell r="L49">
            <v>-111401.41060000003</v>
          </cell>
          <cell r="M49">
            <v>-111401.41060000003</v>
          </cell>
          <cell r="N49">
            <v>-111401.41060000003</v>
          </cell>
          <cell r="O49">
            <v>-111401.41060000003</v>
          </cell>
        </row>
        <row r="50">
          <cell r="C50" t="str">
            <v>Tesorería de la Federación</v>
          </cell>
        </row>
        <row r="52">
          <cell r="C52" t="str">
            <v>Pasivo a Corto Plazo</v>
          </cell>
          <cell r="D52">
            <v>-3140208.2227400006</v>
          </cell>
          <cell r="E52">
            <v>-1764188.2139599994</v>
          </cell>
          <cell r="F52">
            <v>-1888245.3375600001</v>
          </cell>
          <cell r="G52">
            <v>-2060655.66934</v>
          </cell>
          <cell r="H52">
            <v>-2169665.8606600002</v>
          </cell>
          <cell r="I52">
            <v>-2352746.9587700004</v>
          </cell>
          <cell r="J52">
            <v>-2447071.8972300002</v>
          </cell>
          <cell r="K52">
            <v>-2447071.8972300002</v>
          </cell>
          <cell r="L52">
            <v>-2447071.8972300002</v>
          </cell>
          <cell r="M52">
            <v>-2447071.8972300002</v>
          </cell>
          <cell r="N52">
            <v>-2447071.8972300002</v>
          </cell>
          <cell r="O52">
            <v>-2447071.8972300002</v>
          </cell>
        </row>
        <row r="55">
          <cell r="C55" t="str">
            <v>Desmantelamiento Planta Nuclear</v>
          </cell>
          <cell r="D55" t="str">
            <v xml:space="preserve">                                0</v>
          </cell>
          <cell r="E55" t="str">
            <v xml:space="preserve">                                0</v>
          </cell>
          <cell r="F55" t="str">
            <v xml:space="preserve">                                0</v>
          </cell>
          <cell r="G55" t="str">
            <v xml:space="preserve">                                0</v>
          </cell>
          <cell r="H55" t="str">
            <v xml:space="preserve">                                0</v>
          </cell>
          <cell r="I55" t="str">
            <v xml:space="preserve">                                0</v>
          </cell>
          <cell r="J55" t="str">
            <v xml:space="preserve">                                0</v>
          </cell>
          <cell r="K55" t="str">
            <v xml:space="preserve">                                0</v>
          </cell>
          <cell r="L55" t="str">
            <v xml:space="preserve">                                0</v>
          </cell>
          <cell r="M55" t="str">
            <v xml:space="preserve">                                0</v>
          </cell>
          <cell r="N55" t="str">
            <v xml:space="preserve">                                0</v>
          </cell>
          <cell r="O55" t="str">
            <v xml:space="preserve">                                0</v>
          </cell>
        </row>
        <row r="56">
          <cell r="C56" t="str">
            <v>RESERVAS</v>
          </cell>
          <cell r="D56">
            <v>0</v>
          </cell>
          <cell r="E56">
            <v>0</v>
          </cell>
          <cell r="F56">
            <v>0</v>
          </cell>
          <cell r="G56">
            <v>0</v>
          </cell>
          <cell r="H56">
            <v>0</v>
          </cell>
          <cell r="I56">
            <v>0</v>
          </cell>
          <cell r="J56">
            <v>0</v>
          </cell>
          <cell r="K56">
            <v>0</v>
          </cell>
          <cell r="L56">
            <v>0</v>
          </cell>
          <cell r="M56">
            <v>0</v>
          </cell>
          <cell r="N56">
            <v>0</v>
          </cell>
          <cell r="O56">
            <v>0</v>
          </cell>
        </row>
      </sheetData>
      <sheetData sheetId="6"/>
      <sheetData sheetId="7"/>
      <sheetData sheetId="8"/>
      <sheetData sheetId="9"/>
      <sheetData sheetId="10"/>
      <sheetData sheetId="11"/>
      <sheetData sheetId="12"/>
      <sheetData sheetId="13"/>
      <sheetData sheetId="14"/>
      <sheetData sheetId="15"/>
      <sheetData sheetId="16">
        <row r="1">
          <cell r="D1" t="str">
            <v>2006</v>
          </cell>
        </row>
      </sheetData>
      <sheetData sheetId="17"/>
      <sheetData sheetId="18"/>
      <sheetData sheetId="19"/>
      <sheetData sheetId="20"/>
      <sheetData sheetId="21"/>
      <sheetData sheetId="22"/>
      <sheetData sheetId="23"/>
      <sheetData sheetId="24"/>
      <sheetData sheetId="25"/>
      <sheetData sheetId="26"/>
      <sheetData sheetId="27">
        <row r="1">
          <cell r="D1" t="str">
            <v>2006</v>
          </cell>
        </row>
      </sheetData>
      <sheetData sheetId="28"/>
      <sheetData sheetId="29"/>
      <sheetData sheetId="30"/>
      <sheetData sheetId="31"/>
      <sheetData sheetId="32"/>
      <sheetData sheetId="33"/>
      <sheetData sheetId="34">
        <row r="1">
          <cell r="B1">
            <v>0</v>
          </cell>
        </row>
      </sheetData>
      <sheetData sheetId="35"/>
      <sheetData sheetId="36"/>
      <sheetData sheetId="37"/>
      <sheetData sheetId="38"/>
      <sheetData sheetId="39"/>
      <sheetData sheetId="4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 MILLDDLLS"/>
      <sheetName val="COMP MILLPESOS_"/>
      <sheetName val="COMP DIR COND (DLLS) "/>
      <sheetName val="COMP DIR COND PESOS"/>
      <sheetName val="COMP CONSOL "/>
    </sheetNames>
    <sheetDataSet>
      <sheetData sheetId="0"/>
      <sheetData sheetId="1"/>
      <sheetData sheetId="2">
        <row r="275">
          <cell r="I275">
            <v>360.52</v>
          </cell>
        </row>
        <row r="276">
          <cell r="I276">
            <v>257.83999999999997</v>
          </cell>
        </row>
        <row r="277">
          <cell r="I277">
            <v>367.19</v>
          </cell>
        </row>
        <row r="278">
          <cell r="I278">
            <v>149.72010900000001</v>
          </cell>
        </row>
        <row r="279">
          <cell r="I279">
            <v>173.88</v>
          </cell>
        </row>
        <row r="280">
          <cell r="I280">
            <v>204.22499999999999</v>
          </cell>
        </row>
        <row r="281">
          <cell r="I281">
            <v>258.76</v>
          </cell>
        </row>
        <row r="282">
          <cell r="I282">
            <v>161.52000000000001</v>
          </cell>
        </row>
        <row r="283">
          <cell r="I283">
            <v>237.95</v>
          </cell>
        </row>
        <row r="284">
          <cell r="I284">
            <v>355.15</v>
          </cell>
        </row>
        <row r="285">
          <cell r="I285">
            <v>171.06</v>
          </cell>
        </row>
        <row r="286">
          <cell r="I286">
            <v>303.75</v>
          </cell>
        </row>
        <row r="287">
          <cell r="I287">
            <v>303.053</v>
          </cell>
        </row>
        <row r="288">
          <cell r="I288">
            <v>539.44287599999996</v>
          </cell>
        </row>
        <row r="289">
          <cell r="I289">
            <v>169.93218400000001</v>
          </cell>
        </row>
        <row r="290">
          <cell r="I290">
            <v>339.35476399999999</v>
          </cell>
        </row>
        <row r="291">
          <cell r="I291">
            <v>266.90568300000001</v>
          </cell>
        </row>
        <row r="292">
          <cell r="I292">
            <v>578.45893799999999</v>
          </cell>
        </row>
        <row r="293">
          <cell r="I293">
            <v>571.54339500000003</v>
          </cell>
        </row>
        <row r="294">
          <cell r="I294">
            <v>483.03840000000002</v>
          </cell>
        </row>
        <row r="295">
          <cell r="I295">
            <v>267.35798499999999</v>
          </cell>
        </row>
        <row r="296">
          <cell r="I296">
            <v>291.90665000000001</v>
          </cell>
        </row>
        <row r="297">
          <cell r="I297">
            <v>265.73960699999998</v>
          </cell>
        </row>
        <row r="298">
          <cell r="I298">
            <v>470.43439899999998</v>
          </cell>
        </row>
        <row r="299">
          <cell r="I299">
            <v>481.58600000000001</v>
          </cell>
        </row>
        <row r="300">
          <cell r="I300">
            <v>160.113305</v>
          </cell>
        </row>
        <row r="301">
          <cell r="I301">
            <v>161.65860499999999</v>
          </cell>
        </row>
        <row r="302">
          <cell r="I302">
            <v>503.30097699999999</v>
          </cell>
        </row>
        <row r="303">
          <cell r="I303">
            <v>215.599763</v>
          </cell>
        </row>
        <row r="304">
          <cell r="I304">
            <v>562.37020600000005</v>
          </cell>
        </row>
        <row r="305">
          <cell r="I305">
            <v>156.55723499999999</v>
          </cell>
        </row>
        <row r="306">
          <cell r="I306">
            <v>334.49348400000002</v>
          </cell>
        </row>
        <row r="307">
          <cell r="I307">
            <v>345.45770900000002</v>
          </cell>
        </row>
        <row r="308">
          <cell r="I308">
            <v>374.877026</v>
          </cell>
        </row>
      </sheetData>
      <sheetData sheetId="3"/>
      <sheetData sheetId="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 DIR CFE MILLDD"/>
      <sheetName val="INV COND CFE MILLDD"/>
      <sheetName val="INV DIR CFE PESOS"/>
      <sheetName val="INV COND CFE PESOS"/>
      <sheetName val="CONSOLIDADO MDP"/>
      <sheetName val="Hoja1"/>
      <sheetName val="Hoja2"/>
    </sheetNames>
    <sheetDataSet>
      <sheetData sheetId="0"/>
      <sheetData sheetId="1">
        <row r="71">
          <cell r="C71" t="str">
            <v>LT en Corriente Directa Ixtepec Potencia-Yautepec Potencia</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Tipos de Cambio"/>
      <sheetName val="Vínculo C 7 con C 2 dolar"/>
      <sheetName val="Cuadro 2 dolar"/>
      <sheetName val="Relacion I y II"/>
      <sheetName val="Cuadro 7 dolar"/>
      <sheetName val="Cuadro 7"/>
      <sheetName val="Cuadro 3"/>
      <sheetName val="Cuadro 3 dolar"/>
      <sheetName val="Cuadro 4"/>
      <sheetName val="Cuadro 4 dolar"/>
      <sheetName val="Cuadro 1 dolar"/>
      <sheetName val="Cuadro 1"/>
      <sheetName val="Vínculo C 7 con C 5"/>
      <sheetName val="Cuadro 5 "/>
      <sheetName val="Cuadro 6 "/>
      <sheetName val="Cuadro 8"/>
      <sheetName val="Cuadro 9"/>
      <sheetName val="Cuadro 10"/>
      <sheetName val="Relacion (2)"/>
      <sheetName val="1 Terminal de Carbón"/>
      <sheetName val="2 Altamira II"/>
      <sheetName val="3 Bajío"/>
      <sheetName val="4 Campeche"/>
      <sheetName val="5 Hermosillo"/>
      <sheetName val="6 Mérida III"/>
      <sheetName val="7 Monterrey"/>
      <sheetName val="8 Naco-Nogales"/>
      <sheetName val="9 Río Bravo II"/>
      <sheetName val="10 Rosarito IV"/>
      <sheetName val="11 Saltillo"/>
      <sheetName val="12 Tuxpan II"/>
      <sheetName val="13 Gasoducto Cd. PV"/>
      <sheetName val="14 Gasoducto Samalayuca"/>
      <sheetName val="15 Altamira  III y IV"/>
      <sheetName val="16 Chihuahua III"/>
      <sheetName val="17 La Laguna II"/>
      <sheetName val="18 Río Bravo III "/>
      <sheetName val="19 Tuxpan III y IV"/>
      <sheetName val="20 Altamira V"/>
      <sheetName val="21 Altamira VI"/>
      <sheetName val="TC (2)"/>
      <sheetName val="Consolidado"/>
      <sheetName val="Suma de Saldos"/>
      <sheetName val="Relacion"/>
      <sheetName val="1 Cerro Prieto IV"/>
      <sheetName val="2 Chihuahua"/>
      <sheetName val="3 Guerrero Negro II"/>
      <sheetName val="4 Monterrey II"/>
      <sheetName val="5 Pto San Carlos"/>
      <sheetName val="6 Rosarito III"/>
      <sheetName val="7 Samalayuca II"/>
      <sheetName val="8 Tres Vírgenes"/>
      <sheetName val="9 211 Cable Subm"/>
      <sheetName val="10.0 214 y 215 Sur-Pen"/>
      <sheetName val="10.1 214 y 215 Sur-Pen"/>
      <sheetName val="10.2 214 y 215 Sur-Pen"/>
      <sheetName val="11.0 216 y 217 Noroeste"/>
      <sheetName val="11.1  216 y 217 Noroeste "/>
      <sheetName val="11.2 216 y 217 Noroeste"/>
      <sheetName val="12.0 212 y 213 SF6"/>
      <sheetName val="12.1  212 y 213 SF6 "/>
      <sheetName val="12.2  212 y 213 SF6"/>
      <sheetName val="13 218 Noroeste"/>
      <sheetName val="14 219 Sur-Pen"/>
      <sheetName val="15 220 Oriental-Centro"/>
      <sheetName val="16 221 Occidental"/>
      <sheetName val="17 301 Centro"/>
      <sheetName val="18 302 Sureste"/>
      <sheetName val="19 303 Ixtapa-Pie"/>
      <sheetName val="20 304 Noroeste"/>
      <sheetName val="21 305 Centro- Ori"/>
      <sheetName val="22 306 Sureste"/>
      <sheetName val="23 307 Noreste"/>
      <sheetName val="24 308 Noroeste"/>
      <sheetName val="25 Los Azufres II"/>
      <sheetName val="26 CH Manuel Moreno T."/>
      <sheetName val="27 406 Red Aso. Tux II.."/>
      <sheetName val="28 407 Red Aso.  Alt"/>
      <sheetName val="29 408 Naco-Nogales"/>
      <sheetName val="30 411 Sistema Nacional"/>
      <sheetName val="31 LT Manuel Moreno T."/>
      <sheetName val="32 401 Occidental-Cen"/>
      <sheetName val="33 402 Oriental - Pen"/>
      <sheetName val="34 403 Noreste"/>
      <sheetName val="35 404 Noroeste-Nor"/>
      <sheetName val="36 405 Compensación"/>
      <sheetName val="37 Sistema Nacional"/>
      <sheetName val="38  El Sauz"/>
      <sheetName val="39 414  Nte.-Occ."/>
      <sheetName val="40 502 Oriental-Norte"/>
      <sheetName val="41 506 Saltillo- Cañada"/>
      <sheetName val="42 Red A Altamira VI"/>
      <sheetName val="43 Red  A Río Bravo III"/>
      <sheetName val="44 412 Comp. Nte."/>
      <sheetName val="45 413  Noroe-Occ"/>
      <sheetName val="46 503 Oriental "/>
      <sheetName val="47 504 Norte-Occidental"/>
      <sheetName val="TC"/>
      <sheetName val="Resumen A e I"/>
      <sheetName val="602"/>
      <sheetName val="603"/>
      <sheetName val="604"/>
      <sheetName val="607"/>
      <sheetName val="609"/>
      <sheetName val="610"/>
      <sheetName val="611"/>
      <sheetName val="612"/>
      <sheetName val="613"/>
      <sheetName val="614"/>
      <sheetName val="615"/>
      <sheetName val="TC (3)"/>
      <sheetName val="602 (2)"/>
      <sheetName val="CCI Baja Cal Sur I"/>
      <sheetName val="Tamazunchale"/>
      <sheetName val="Mexicali I"/>
      <sheetName val="Agua Prieta II"/>
      <sheetName val="Durango"/>
      <sheetName val="Tuxpan V"/>
      <sheetName val="Tamazunchale II"/>
      <sheetName val="Río Bravo IV"/>
      <sheetName val="Sum. Vapor"/>
      <sheetName val="TC (4)"/>
      <sheetName val="Premisas IMSS"/>
      <sheetName val="Premisa macro"/>
      <sheetName val="Régimen financiero"/>
    </sheetNames>
    <sheetDataSet>
      <sheetData sheetId="0" refreshError="1"/>
      <sheetData sheetId="1" refreshError="1">
        <row r="4">
          <cell r="C4">
            <v>10.44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Tipos de Cambio"/>
      <sheetName val="Vínculo C 7 con C 2 dolar"/>
      <sheetName val="Cuadro 2 dolar"/>
      <sheetName val="Relacion I y II"/>
      <sheetName val="Cuadro 7 dolar"/>
      <sheetName val="Cuadro 7"/>
      <sheetName val="Cuadro 3"/>
      <sheetName val="Cuadro 3 dolar"/>
      <sheetName val="Cuadro 4"/>
      <sheetName val="Cuadro 4 dolar"/>
      <sheetName val="Cuadro 1 dolar"/>
      <sheetName val="Cuadro 1"/>
      <sheetName val="Vínculo C 7 con C 5"/>
      <sheetName val="Cuadro 5 "/>
      <sheetName val="Cuadro 6 "/>
      <sheetName val="Cuadro 8"/>
      <sheetName val="Cuadro 9"/>
      <sheetName val="Cuadro 10"/>
      <sheetName val="Relacion (2)"/>
      <sheetName val="1 Terminal de Carbón"/>
      <sheetName val="2 Altamira II"/>
      <sheetName val="3 Bajío"/>
      <sheetName val="4 Campeche"/>
      <sheetName val="5 Hermosillo"/>
      <sheetName val="6 Mérida III"/>
      <sheetName val="7 Monterrey"/>
      <sheetName val="8 Naco-Nogales"/>
      <sheetName val="9 Río Bravo II"/>
      <sheetName val="10 Rosarito IV"/>
      <sheetName val="11 Saltillo"/>
      <sheetName val="12 Tuxpan II"/>
      <sheetName val="13 Gasoducto Cd. PV"/>
      <sheetName val="14 Gasoducto Samalayuca"/>
      <sheetName val="15 Altamira  III y IV"/>
      <sheetName val="16 Chihuahua III"/>
      <sheetName val="17 La Laguna II"/>
      <sheetName val="18 Río Bravo III "/>
      <sheetName val="19 Tuxpan III y IV"/>
      <sheetName val="20 Altamira V"/>
      <sheetName val="21 Altamira VI"/>
      <sheetName val="TC (2)"/>
      <sheetName val="Consolidado"/>
      <sheetName val="Suma de Saldos"/>
      <sheetName val="Relacion"/>
      <sheetName val="1 Cerro Prieto IV"/>
      <sheetName val="2 Chihuahua"/>
      <sheetName val="3 Guerrero Negro II"/>
      <sheetName val="4 Monterrey II"/>
      <sheetName val="5 Pto San Carlos"/>
      <sheetName val="6 Rosarito III"/>
      <sheetName val="7 Samalayuca II"/>
      <sheetName val="8 Tres Vírgenes"/>
      <sheetName val="9 211 Cable Subm"/>
      <sheetName val="10.0 214 y 215 Sur-Pen"/>
      <sheetName val="10.1 214 y 215 Sur-Pen"/>
      <sheetName val="10.2 214 y 215 Sur-Pen"/>
      <sheetName val="11.0 216 y 217 Noroeste"/>
      <sheetName val="11.1  216 y 217 Noroeste "/>
      <sheetName val="11.2 216 y 217 Noroeste"/>
      <sheetName val="12.0 212 y 213 SF6"/>
      <sheetName val="12.1  212 y 213 SF6 "/>
      <sheetName val="12.2  212 y 213 SF6"/>
      <sheetName val="13 218 Noroeste"/>
      <sheetName val="14 219 Sur-Pen"/>
      <sheetName val="15 220 Oriental-Centro"/>
      <sheetName val="16 221 Occidental"/>
      <sheetName val="17 301 Centro"/>
      <sheetName val="18 302 Sureste"/>
      <sheetName val="19 303 Ixtapa-Pie"/>
      <sheetName val="20 304 Noroeste"/>
      <sheetName val="21 305 Centro- Ori"/>
      <sheetName val="22 306 Sureste"/>
      <sheetName val="23 307 Noreste"/>
      <sheetName val="24 308 Noroeste"/>
      <sheetName val="25 Los Azufres II"/>
      <sheetName val="26 CH Manuel Moreno T."/>
      <sheetName val="27 406 Red Aso. Tux II.."/>
      <sheetName val="28 407 Red Aso.  Alt"/>
      <sheetName val="29 408 Naco-Nogales"/>
      <sheetName val="30 411 Sistema Nacional"/>
      <sheetName val="31 LT Manuel Moreno T."/>
      <sheetName val="32 401 Occidental-Cen"/>
      <sheetName val="33 402 Oriental - Pen"/>
      <sheetName val="34 403 Noreste"/>
      <sheetName val="35 404 Noroeste-Nor"/>
      <sheetName val="36 405 Compensación"/>
      <sheetName val="37 Sistema Nacional"/>
      <sheetName val="38  El Sauz"/>
      <sheetName val="39 414  Nte.-Occ."/>
      <sheetName val="40 502 Oriental-Norte"/>
      <sheetName val="41 506 Saltillo- Cañada"/>
      <sheetName val="42 Red A Altamira VI"/>
      <sheetName val="43 Red  A Río Bravo III"/>
      <sheetName val="44 412 Comp. Nte."/>
      <sheetName val="45 413  Noroe-Occ"/>
      <sheetName val="46 503 Oriental "/>
      <sheetName val="47 504 Norte-Occidental"/>
      <sheetName val="TC"/>
      <sheetName val="Resumen A e I"/>
      <sheetName val="602"/>
      <sheetName val="603"/>
      <sheetName val="604"/>
      <sheetName val="607"/>
      <sheetName val="609"/>
      <sheetName val="610"/>
      <sheetName val="611"/>
      <sheetName val="612"/>
      <sheetName val="613"/>
      <sheetName val="614"/>
      <sheetName val="615"/>
      <sheetName val="TC (3)"/>
      <sheetName val="602 (2)"/>
      <sheetName val="CCI Baja Cal Sur I"/>
      <sheetName val="Tamazunchale"/>
      <sheetName val="Mexicali I"/>
      <sheetName val="Agua Prieta II"/>
      <sheetName val="Durango"/>
      <sheetName val="Tuxpan V"/>
      <sheetName val="Tamazunchale II"/>
      <sheetName val="Río Bravo IV"/>
      <sheetName val="Sum. Vapor"/>
      <sheetName val="TC (4)"/>
    </sheetNames>
    <sheetDataSet>
      <sheetData sheetId="0" refreshError="1"/>
      <sheetData sheetId="1" refreshError="1">
        <row r="4">
          <cell r="C4">
            <v>10.44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Tipos de Cambio"/>
      <sheetName val="Vínculo C 7 con C 2 dolar"/>
      <sheetName val="Cuadro 2 dolar"/>
      <sheetName val="Relacion I y II"/>
      <sheetName val="Cuadro 7 dolar"/>
      <sheetName val="Cuadro 7"/>
      <sheetName val="Cuadro 3"/>
      <sheetName val="Cuadro 3 dolar"/>
      <sheetName val="Cuadro 4"/>
      <sheetName val="Cuadro 4 dolar"/>
      <sheetName val="Cuadro 1 dolar"/>
      <sheetName val="Cuadro 1"/>
      <sheetName val="Vínculo C 7 con C 5"/>
      <sheetName val="Cuadro 5 "/>
      <sheetName val="Cuadro 6 "/>
      <sheetName val="Cuadro 8"/>
      <sheetName val="Cuadro 9"/>
      <sheetName val="Cuadro 10"/>
      <sheetName val="Relacion (2)"/>
      <sheetName val="1 Terminal de Carbón"/>
      <sheetName val="2 Altamira II"/>
      <sheetName val="3 Bajío"/>
      <sheetName val="4 Campeche"/>
      <sheetName val="5 Hermosillo"/>
      <sheetName val="6 Mérida III"/>
      <sheetName val="7 Monterrey"/>
      <sheetName val="8 Naco-Nogales"/>
      <sheetName val="9 Río Bravo II"/>
      <sheetName val="10 Rosarito IV"/>
      <sheetName val="11 Saltillo"/>
      <sheetName val="12 Tuxpan II"/>
      <sheetName val="13 Gasoducto Cd. PV"/>
      <sheetName val="14 Gasoducto Samalayuca"/>
      <sheetName val="15 Altamira  III y IV"/>
      <sheetName val="16 Chihuahua III"/>
      <sheetName val="17 La Laguna II"/>
      <sheetName val="18 Río Bravo III "/>
      <sheetName val="19 Tuxpan III y IV"/>
      <sheetName val="20 Altamira V"/>
      <sheetName val="21 Altamira VI"/>
      <sheetName val="TC (2)"/>
      <sheetName val="Consolidado"/>
      <sheetName val="Suma de Saldos"/>
      <sheetName val="Relacion"/>
      <sheetName val="1 Cerro Prieto IV"/>
      <sheetName val="2 Chihuahua"/>
      <sheetName val="3 Guerrero Negro II"/>
      <sheetName val="4 Monterrey II"/>
      <sheetName val="5 Pto San Carlos"/>
      <sheetName val="6 Rosarito III"/>
      <sheetName val="7 Samalayuca II"/>
      <sheetName val="8 Tres Vírgenes"/>
      <sheetName val="9 211 Cable Subm"/>
      <sheetName val="10.0 214 y 215 Sur-Pen"/>
      <sheetName val="10.1 214 y 215 Sur-Pen"/>
      <sheetName val="10.2 214 y 215 Sur-Pen"/>
      <sheetName val="11.0 216 y 217 Noroeste"/>
      <sheetName val="11.1  216 y 217 Noroeste "/>
      <sheetName val="11.2 216 y 217 Noroeste"/>
      <sheetName val="12.0 212 y 213 SF6"/>
      <sheetName val="12.1  212 y 213 SF6 "/>
      <sheetName val="12.2  212 y 213 SF6"/>
      <sheetName val="13 218 Noroeste"/>
      <sheetName val="14 219 Sur-Pen"/>
      <sheetName val="15 220 Oriental-Centro"/>
      <sheetName val="16 221 Occidental"/>
      <sheetName val="17 301 Centro"/>
      <sheetName val="18 302 Sureste"/>
      <sheetName val="19 303 Ixtapa-Pie"/>
      <sheetName val="20 304 Noroeste"/>
      <sheetName val="21 305 Centro- Ori"/>
      <sheetName val="22 306 Sureste"/>
      <sheetName val="23 307 Noreste"/>
      <sheetName val="24 308 Noroeste"/>
      <sheetName val="25 Los Azufres II"/>
      <sheetName val="26 CH Manuel Moreno T."/>
      <sheetName val="27 406 Red Aso. Tux II.."/>
      <sheetName val="28 407 Red Aso.  Alt"/>
      <sheetName val="29 408 Naco-Nogales"/>
      <sheetName val="30 411 Sistema Nacional"/>
      <sheetName val="31 LT Manuel Moreno T."/>
      <sheetName val="32 401 Occidental-Cen"/>
      <sheetName val="33 402 Oriental - Pen"/>
      <sheetName val="34 403 Noreste"/>
      <sheetName val="35 404 Noroeste-Nor"/>
      <sheetName val="36 405 Compensación"/>
      <sheetName val="37 Sistema Nacional"/>
      <sheetName val="38  El Sauz"/>
      <sheetName val="39 414  Nte.-Occ."/>
      <sheetName val="40 502 Oriental-Norte"/>
      <sheetName val="41 506 Saltillo- Cañada"/>
      <sheetName val="42 Red A Altamira VI"/>
      <sheetName val="43 Red  A Río Bravo III"/>
      <sheetName val="44 412 Comp. Nte."/>
      <sheetName val="45 413  Noroe-Occ"/>
      <sheetName val="46 503 Oriental "/>
      <sheetName val="47 504 Norte-Occidental"/>
      <sheetName val="TC"/>
      <sheetName val="Resumen A e I"/>
      <sheetName val="602"/>
      <sheetName val="603"/>
      <sheetName val="604"/>
      <sheetName val="607"/>
      <sheetName val="609"/>
      <sheetName val="610"/>
      <sheetName val="611"/>
      <sheetName val="612"/>
      <sheetName val="613"/>
      <sheetName val="614"/>
      <sheetName val="615"/>
      <sheetName val="TC (3)"/>
      <sheetName val="602 (2)"/>
      <sheetName val="CCI Baja Cal Sur I"/>
      <sheetName val="Tamazunchale"/>
      <sheetName val="Mexicali I"/>
      <sheetName val="Agua Prieta II"/>
      <sheetName val="Durango"/>
      <sheetName val="Tuxpan V"/>
      <sheetName val="Tamazunchale II"/>
      <sheetName val="Río Bravo IV"/>
      <sheetName val="Sum. Vapor"/>
      <sheetName val="TC (4)"/>
    </sheetNames>
    <sheetDataSet>
      <sheetData sheetId="0" refreshError="1"/>
      <sheetData sheetId="1" refreshError="1">
        <row r="4">
          <cell r="C4">
            <v>10.44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LUMENES  SEP 2003  "/>
      <sheetName val="VOLUMENES  JUN 2003  "/>
      <sheetName val="VOLUMENES  DIC 2002  "/>
      <sheetName val="VOLUMENES  SEPT 2002 "/>
      <sheetName val="VOLUMENES JUNIO 2002"/>
      <sheetName val="VOLUMENES A MZO 2002"/>
      <sheetName val="VOLUMENES A DIC"/>
      <sheetName val="VOLUMENES A SEPT"/>
      <sheetName val="VOLUMENES JUNIO"/>
      <sheetName val="VOLUMENES MARZO"/>
      <sheetName val="RGBCFE"/>
      <sheetName val="DGBSEN"/>
      <sheetName val="RGBCFE 02"/>
      <sheetName val="DGBSEN 02"/>
      <sheetName val="DGBSEN 03"/>
      <sheetName val="RGBCFE 03"/>
      <sheetName val="RU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M"/>
      <sheetName val="EVA 00"/>
      <sheetName val="Perfil"/>
      <sheetName val="CALIZ "/>
      <sheetName val="EVA PREFIN"/>
      <sheetName val="EVA FIN "/>
    </sheetNames>
    <sheetDataSet>
      <sheetData sheetId="0" refreshError="1">
        <row r="1">
          <cell r="A1" t="str">
            <v>Nombre de la Obra</v>
          </cell>
          <cell r="C1" t="str">
            <v>Costo Presupuestal</v>
          </cell>
          <cell r="D1" t="str">
            <v>Costo Total</v>
          </cell>
          <cell r="E1" t="str">
            <v>Tensión (Kv)</v>
          </cell>
          <cell r="F1" t="str">
            <v>Duración (Meses)</v>
          </cell>
          <cell r="G1" t="str">
            <v>Tipo de Construcción</v>
          </cell>
          <cell r="H1" t="str">
            <v>Capacidad (MVA/MVAR)</v>
          </cell>
          <cell r="I1" t="str">
            <v>Relación de Transformación</v>
          </cell>
          <cell r="J1" t="str">
            <v>Número de Circuitos</v>
          </cell>
          <cell r="K1" t="str">
            <v>Longitud (Km)</v>
          </cell>
          <cell r="L1" t="str">
            <v>Clase de Obra</v>
          </cell>
          <cell r="M1" t="str">
            <v>Tipo de Obra</v>
          </cell>
        </row>
        <row r="11">
          <cell r="C11">
            <v>26.251369</v>
          </cell>
          <cell r="D11">
            <v>343.03203600000001</v>
          </cell>
        </row>
      </sheetData>
      <sheetData sheetId="1" refreshError="1">
        <row r="11">
          <cell r="I11">
            <v>18.602378559215332</v>
          </cell>
          <cell r="K11">
            <v>4844.2793735302594</v>
          </cell>
          <cell r="M11">
            <v>0.60618644902465535</v>
          </cell>
        </row>
        <row r="13">
          <cell r="S13">
            <v>0.45565</v>
          </cell>
        </row>
        <row r="14">
          <cell r="F14">
            <v>1.22</v>
          </cell>
          <cell r="S14">
            <v>8.133E-2</v>
          </cell>
        </row>
        <row r="15">
          <cell r="S15">
            <v>0</v>
          </cell>
        </row>
        <row r="16">
          <cell r="S16">
            <v>0.45582</v>
          </cell>
        </row>
        <row r="17">
          <cell r="S17">
            <v>1.0932300000000001</v>
          </cell>
        </row>
        <row r="18">
          <cell r="S18">
            <v>1.5</v>
          </cell>
        </row>
        <row r="22">
          <cell r="A22">
            <v>2003</v>
          </cell>
          <cell r="H22">
            <v>8.7504563333333341</v>
          </cell>
        </row>
        <row r="54">
          <cell r="A54">
            <v>2035</v>
          </cell>
        </row>
      </sheetData>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x_trabajo"/>
      <sheetName val="usuarios"/>
      <sheetName val="PEM"/>
      <sheetName val="EVA 00"/>
      <sheetName val="Perfil"/>
      <sheetName val="Oculta"/>
      <sheetName val="Costos Marginales"/>
      <sheetName val="aux_areas"/>
      <sheetName val="aux_regiones"/>
      <sheetName val="aux_obras"/>
      <sheetName val="aux_tensiones"/>
      <sheetName val="aux_tensiones_copar"/>
      <sheetName val="aux_zonas"/>
      <sheetName val="aux_calibre"/>
      <sheetName val="aux_cve_cal"/>
      <sheetName val="aux_cond"/>
      <sheetName val="aux_mvar"/>
      <sheetName val="aux_tipo_trans"/>
      <sheetName val="aux_fases"/>
      <sheetName val="aux_ctos"/>
      <sheetName val="cons_copar_al"/>
      <sheetName val="cons_copar_bc"/>
      <sheetName val="cons_copar_co"/>
      <sheetName val="cons_copar_lt"/>
      <sheetName val="cons_copar_tpo_ctr"/>
      <sheetName val="cons_pem_prop"/>
      <sheetName val="datos_copar"/>
    </sheetNames>
    <sheetDataSet>
      <sheetData sheetId="0"/>
      <sheetData sheetId="1"/>
      <sheetData sheetId="2"/>
      <sheetData sheetId="3"/>
      <sheetData sheetId="4"/>
      <sheetData sheetId="5" refreshError="1">
        <row r="2">
          <cell r="B2" t="str">
            <v>I0F CAÑADA MVAR CEV</v>
          </cell>
        </row>
        <row r="5">
          <cell r="B5" t="str">
            <v>BAJIO</v>
          </cell>
        </row>
        <row r="7">
          <cell r="B7">
            <v>38961</v>
          </cell>
        </row>
        <row r="8">
          <cell r="B8">
            <v>0</v>
          </cell>
        </row>
      </sheetData>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atos Base"/>
      <sheetName val="Evaluación financiera"/>
      <sheetName val="Hoja1"/>
      <sheetName val="beneficios"/>
      <sheetName val="Programa de Eventos"/>
      <sheetName val="Programa detallado"/>
      <sheetName val="Programa de inv"/>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Tuxpan act"/>
      <sheetName val="TRI"/>
      <sheetName val="Opciones"/>
      <sheetName val="Base de Datos"/>
    </sheetNames>
    <sheetDataSet>
      <sheetData sheetId="0" refreshError="1"/>
      <sheetData sheetId="1" refreshError="1">
        <row r="10">
          <cell r="E10">
            <v>2003</v>
          </cell>
        </row>
        <row r="12">
          <cell r="E12">
            <v>0.12</v>
          </cell>
        </row>
        <row r="22">
          <cell r="F22">
            <v>0.74939999999999996</v>
          </cell>
          <cell r="H22">
            <v>0.71719999999999995</v>
          </cell>
        </row>
        <row r="23">
          <cell r="H23">
            <v>0.773725</v>
          </cell>
        </row>
        <row r="34">
          <cell r="E34">
            <v>2.5000000000000001E-3</v>
          </cell>
        </row>
        <row r="47">
          <cell r="E47">
            <v>37925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programa de eventos"/>
      <sheetName val="Programa detallado"/>
      <sheetName val="Programa de inv"/>
      <sheetName val="evaluación financiera"/>
      <sheetName val="Cuadro III"/>
      <sheetName val="79 RM Fco Pérez R U3"/>
      <sheetName val="79 RM Fco Pérez R U4"/>
      <sheetName val="Inversión Directa USD corr"/>
      <sheetName val="Inversión Directa Pesos corr"/>
      <sheetName val="Flujo Neto"/>
      <sheetName val="evaluación económica"/>
      <sheetName val="FPRU3y4"/>
      <sheetName val="Cuadro 4"/>
      <sheetName val="Gráfica económica"/>
      <sheetName val="amortización"/>
      <sheetName val="sensibilidad financiera"/>
      <sheetName val="sensibilidad económica"/>
      <sheetName val="datos UIDEP"/>
      <sheetName val="Formato"/>
      <sheetName val="Instructivo"/>
      <sheetName val="TRI"/>
      <sheetName val="Opciones"/>
      <sheetName val="Base de Datos"/>
    </sheetNames>
    <sheetDataSet>
      <sheetData sheetId="0">
        <row r="33">
          <cell r="H33">
            <v>8.9999999999999993E-3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5"/>
  <sheetViews>
    <sheetView showGridLines="0" tabSelected="1" topLeftCell="C1" zoomScale="90" zoomScaleNormal="90" workbookViewId="0">
      <selection sqref="A1:D1"/>
    </sheetView>
  </sheetViews>
  <sheetFormatPr baseColWidth="10" defaultRowHeight="15" x14ac:dyDescent="0.25"/>
  <cols>
    <col min="1" max="1" width="6.28515625" hidden="1" customWidth="1"/>
    <col min="2" max="2" width="5" hidden="1" customWidth="1"/>
    <col min="3" max="3" width="6.5703125" style="35" customWidth="1"/>
    <col min="4" max="4" width="55" customWidth="1"/>
    <col min="5" max="5" width="24.85546875" style="11" customWidth="1"/>
    <col min="6" max="6" width="11.28515625" customWidth="1"/>
    <col min="7" max="7" width="11.7109375" customWidth="1"/>
    <col min="8" max="8" width="13.140625" customWidth="1"/>
    <col min="9" max="9" width="11.42578125" customWidth="1"/>
    <col min="10" max="10" width="12.28515625" customWidth="1"/>
    <col min="11" max="11" width="10.28515625" customWidth="1"/>
    <col min="12" max="12" width="12.140625" customWidth="1"/>
    <col min="13" max="14" width="9.7109375" customWidth="1"/>
    <col min="15" max="15" width="13.7109375" customWidth="1"/>
    <col min="16" max="16" width="11.42578125" customWidth="1"/>
    <col min="17" max="17" width="9.5703125" style="2" customWidth="1"/>
    <col min="18" max="18" width="8.28515625" customWidth="1"/>
  </cols>
  <sheetData>
    <row r="1" spans="1:17" s="1" customFormat="1" ht="58.5" customHeight="1" x14ac:dyDescent="0.2">
      <c r="A1" s="415" t="s">
        <v>908</v>
      </c>
      <c r="B1" s="415"/>
      <c r="C1" s="415"/>
      <c r="D1" s="415"/>
      <c r="E1" s="129" t="s">
        <v>910</v>
      </c>
      <c r="F1" s="130"/>
    </row>
    <row r="2" spans="1:17" s="1" customFormat="1" ht="36" customHeight="1" thickBot="1" x14ac:dyDescent="0.45">
      <c r="A2" s="416" t="s">
        <v>909</v>
      </c>
      <c r="B2" s="416"/>
      <c r="C2" s="416"/>
      <c r="D2" s="416"/>
      <c r="E2" s="416"/>
      <c r="F2" s="416"/>
      <c r="G2" s="416"/>
      <c r="H2" s="416"/>
      <c r="I2" s="416"/>
      <c r="J2" s="416"/>
      <c r="K2" s="416"/>
      <c r="N2" s="131"/>
      <c r="O2" s="131"/>
    </row>
    <row r="3" spans="1:17" ht="6" customHeight="1" x14ac:dyDescent="0.4">
      <c r="A3" s="417"/>
      <c r="B3" s="417"/>
      <c r="C3" s="417"/>
      <c r="D3" s="417"/>
      <c r="E3" s="417"/>
      <c r="F3" s="417"/>
      <c r="G3" s="417"/>
      <c r="H3" s="417"/>
      <c r="I3" s="417"/>
      <c r="J3" s="417"/>
      <c r="K3" s="417"/>
      <c r="L3" s="132"/>
      <c r="M3" s="417"/>
      <c r="N3" s="418"/>
      <c r="O3" s="418"/>
      <c r="Q3"/>
    </row>
    <row r="4" spans="1:17" ht="20.25" x14ac:dyDescent="0.35">
      <c r="A4" s="1"/>
      <c r="B4" s="1"/>
      <c r="C4" s="133" t="s">
        <v>912</v>
      </c>
      <c r="D4" s="135"/>
      <c r="E4" s="135"/>
      <c r="F4" s="135"/>
      <c r="G4" s="135"/>
      <c r="H4" s="135"/>
      <c r="I4" s="135"/>
      <c r="J4" s="135"/>
      <c r="K4" s="135"/>
      <c r="L4" s="135"/>
      <c r="M4" s="137"/>
      <c r="N4" s="137"/>
      <c r="O4" s="138"/>
    </row>
    <row r="5" spans="1:17" ht="18.75" x14ac:dyDescent="0.35">
      <c r="A5" s="3"/>
      <c r="B5" s="3"/>
      <c r="C5" s="133" t="s">
        <v>0</v>
      </c>
      <c r="D5" s="134"/>
      <c r="E5" s="134"/>
      <c r="F5" s="134"/>
      <c r="G5" s="134"/>
      <c r="H5" s="134"/>
      <c r="I5" s="134"/>
      <c r="J5" s="134"/>
      <c r="K5" s="134"/>
      <c r="L5" s="134"/>
      <c r="M5" s="139"/>
      <c r="N5" s="139"/>
      <c r="O5" s="140"/>
    </row>
    <row r="6" spans="1:17" ht="18.75" x14ac:dyDescent="0.35">
      <c r="A6" s="3"/>
      <c r="B6" s="3"/>
      <c r="C6" s="133" t="s">
        <v>1</v>
      </c>
      <c r="D6" s="135"/>
      <c r="E6" s="135"/>
      <c r="F6" s="135"/>
      <c r="G6" s="135"/>
      <c r="H6" s="135"/>
      <c r="I6" s="135"/>
      <c r="J6" s="135"/>
      <c r="K6" s="135"/>
      <c r="L6" s="135"/>
      <c r="M6" s="140"/>
      <c r="N6" s="140"/>
      <c r="O6" s="140"/>
    </row>
    <row r="7" spans="1:17" s="3" customFormat="1" ht="18.75" x14ac:dyDescent="0.35">
      <c r="C7" s="133" t="s">
        <v>911</v>
      </c>
      <c r="D7" s="136"/>
      <c r="E7" s="136"/>
      <c r="F7" s="136"/>
      <c r="G7" s="136"/>
      <c r="H7" s="136"/>
      <c r="I7" s="136"/>
      <c r="J7" s="136"/>
      <c r="K7" s="136"/>
      <c r="L7" s="136"/>
      <c r="M7" s="139"/>
      <c r="N7" s="139"/>
      <c r="O7" s="140"/>
      <c r="Q7" s="4"/>
    </row>
    <row r="8" spans="1:17" ht="18.75" x14ac:dyDescent="0.35">
      <c r="A8" s="3"/>
      <c r="B8" s="3"/>
      <c r="C8" s="133" t="s">
        <v>925</v>
      </c>
      <c r="D8" s="135"/>
      <c r="E8" s="135"/>
      <c r="F8" s="135"/>
      <c r="G8" s="135"/>
      <c r="H8" s="135"/>
      <c r="I8" s="135"/>
      <c r="J8" s="135"/>
      <c r="K8" s="135"/>
      <c r="L8" s="135"/>
      <c r="M8" s="140"/>
      <c r="N8" s="140"/>
      <c r="O8" s="140"/>
      <c r="P8" s="5">
        <v>20.305800000000001</v>
      </c>
    </row>
    <row r="9" spans="1:17" ht="15" customHeight="1" x14ac:dyDescent="0.25">
      <c r="A9" s="1"/>
      <c r="B9" s="1"/>
      <c r="C9" s="423" t="s">
        <v>2</v>
      </c>
      <c r="D9" s="424" t="s">
        <v>3</v>
      </c>
      <c r="E9" s="425" t="s">
        <v>4</v>
      </c>
      <c r="F9" s="411" t="s">
        <v>929</v>
      </c>
      <c r="G9" s="411" t="s">
        <v>930</v>
      </c>
      <c r="H9" s="419" t="s">
        <v>5</v>
      </c>
      <c r="I9" s="419"/>
      <c r="J9" s="419"/>
      <c r="K9" s="419"/>
      <c r="L9" s="411" t="s">
        <v>6</v>
      </c>
      <c r="M9" s="421" t="s">
        <v>7</v>
      </c>
      <c r="N9" s="421"/>
      <c r="O9" s="421"/>
    </row>
    <row r="10" spans="1:17" x14ac:dyDescent="0.25">
      <c r="A10" s="6"/>
      <c r="B10" s="6"/>
      <c r="C10" s="423"/>
      <c r="D10" s="424"/>
      <c r="E10" s="425"/>
      <c r="F10" s="411"/>
      <c r="G10" s="411"/>
      <c r="H10" s="422">
        <v>2022</v>
      </c>
      <c r="I10" s="422"/>
      <c r="J10" s="422"/>
      <c r="K10" s="422"/>
      <c r="L10" s="411"/>
      <c r="M10" s="421">
        <v>2022</v>
      </c>
      <c r="N10" s="421"/>
      <c r="O10" s="421"/>
    </row>
    <row r="11" spans="1:17" ht="28.5" x14ac:dyDescent="0.25">
      <c r="A11" s="7"/>
      <c r="B11" s="7"/>
      <c r="C11" s="423"/>
      <c r="D11" s="424"/>
      <c r="E11" s="425"/>
      <c r="F11" s="411"/>
      <c r="G11" s="411"/>
      <c r="H11" s="197" t="s">
        <v>931</v>
      </c>
      <c r="I11" s="203" t="s">
        <v>932</v>
      </c>
      <c r="J11" s="196" t="s">
        <v>8</v>
      </c>
      <c r="K11" s="196" t="s">
        <v>9</v>
      </c>
      <c r="L11" s="411"/>
      <c r="M11" s="197" t="s">
        <v>10</v>
      </c>
      <c r="N11" s="196" t="s">
        <v>11</v>
      </c>
      <c r="O11" s="196" t="s">
        <v>8</v>
      </c>
    </row>
    <row r="12" spans="1:17" ht="15.75" thickBot="1" x14ac:dyDescent="0.3">
      <c r="A12" s="6"/>
      <c r="B12" s="6"/>
      <c r="C12" s="198"/>
      <c r="D12" s="199"/>
      <c r="E12" s="200" t="s">
        <v>12</v>
      </c>
      <c r="F12" s="199" t="s">
        <v>13</v>
      </c>
      <c r="G12" s="199" t="s">
        <v>14</v>
      </c>
      <c r="H12" s="199" t="s">
        <v>15</v>
      </c>
      <c r="I12" s="201" t="s">
        <v>16</v>
      </c>
      <c r="J12" s="199" t="s">
        <v>17</v>
      </c>
      <c r="K12" s="202" t="s">
        <v>18</v>
      </c>
      <c r="L12" s="199" t="s">
        <v>19</v>
      </c>
      <c r="M12" s="199" t="s">
        <v>20</v>
      </c>
      <c r="N12" s="199" t="s">
        <v>21</v>
      </c>
      <c r="O12" s="199" t="s">
        <v>22</v>
      </c>
    </row>
    <row r="13" spans="1:17" s="6" customFormat="1" ht="6" customHeight="1" thickBot="1" x14ac:dyDescent="0.35">
      <c r="C13" s="148"/>
      <c r="D13" s="149"/>
      <c r="E13" s="148"/>
      <c r="F13" s="149"/>
      <c r="G13" s="149"/>
      <c r="H13" s="149"/>
      <c r="I13" s="148"/>
      <c r="J13" s="149"/>
      <c r="K13" s="150"/>
      <c r="L13" s="149"/>
      <c r="M13" s="149"/>
      <c r="N13" s="149"/>
      <c r="O13" s="149"/>
      <c r="P13" s="151"/>
    </row>
    <row r="14" spans="1:17" x14ac:dyDescent="0.25">
      <c r="A14" s="1"/>
      <c r="B14" s="9"/>
      <c r="C14" s="395"/>
      <c r="D14" s="405" t="s">
        <v>23</v>
      </c>
      <c r="E14" s="152"/>
      <c r="F14" s="153">
        <f>+F16+F79</f>
        <v>348574.21235794341</v>
      </c>
      <c r="G14" s="153">
        <f>+G16+G79</f>
        <v>102079.75717690818</v>
      </c>
      <c r="H14" s="153">
        <f>+H16+H79</f>
        <v>32983.949086155</v>
      </c>
      <c r="I14" s="153">
        <f>+I16+I79</f>
        <v>683.05740238046474</v>
      </c>
      <c r="J14" s="153">
        <f>+J16+J79</f>
        <v>102762.81457928865</v>
      </c>
      <c r="K14" s="153">
        <f t="shared" ref="K14:K77" si="0">ROUND((J14/F14)*100,1)</f>
        <v>29.5</v>
      </c>
      <c r="L14" s="153"/>
      <c r="M14" s="153"/>
      <c r="N14" s="153"/>
      <c r="O14" s="154"/>
    </row>
    <row r="15" spans="1:17" x14ac:dyDescent="0.25">
      <c r="A15" s="1"/>
      <c r="B15" s="9"/>
      <c r="C15" s="406"/>
      <c r="D15" s="396" t="s">
        <v>24</v>
      </c>
      <c r="E15" s="152"/>
      <c r="F15" s="153">
        <f>+F17+F20+F23+F25+F29+F34+F42+F49+F52+F61+F67+F69+F80+F82</f>
        <v>322649.00709418312</v>
      </c>
      <c r="G15" s="153">
        <f>+G17+G20+G23+G25+G29+G34+G42+G49+G52+G61+G67+G69+G80+G82</f>
        <v>102079.75717690818</v>
      </c>
      <c r="H15" s="153">
        <f>+H17+H20+H23+H25+H29+H34+H42+H49+H52+H61+H67+H69+H80+H82</f>
        <v>27517.793908822197</v>
      </c>
      <c r="I15" s="153">
        <f>+I17+I20+I23+I25+I29+I34+I42+I49+I52+I61+I67+I69+I80+I82</f>
        <v>683.05740238046474</v>
      </c>
      <c r="J15" s="153">
        <f>+J17+J20+J23+J25+J29+J34+J42+J49+J52+J61+J67+J69+J80+J82</f>
        <v>102762.81457928865</v>
      </c>
      <c r="K15" s="153">
        <f t="shared" si="0"/>
        <v>31.8</v>
      </c>
      <c r="L15" s="153"/>
      <c r="M15" s="153"/>
      <c r="N15" s="153"/>
      <c r="O15" s="154"/>
    </row>
    <row r="16" spans="1:17" x14ac:dyDescent="0.25">
      <c r="A16" s="1"/>
      <c r="B16" s="9"/>
      <c r="C16" s="406"/>
      <c r="D16" s="397" t="s">
        <v>25</v>
      </c>
      <c r="E16" s="152"/>
      <c r="F16" s="153">
        <f>+F17+F20+F23+F25+F29+F34+F42+F49+F52+F61+F67+F69+F74</f>
        <v>291229.07361109077</v>
      </c>
      <c r="G16" s="153">
        <f t="shared" ref="G16:J16" si="1">+G17+G20+G23+G25+G29+G34+G42+G49+G52+G61+G67+G69+G74</f>
        <v>91287.690982357381</v>
      </c>
      <c r="H16" s="153">
        <f t="shared" si="1"/>
        <v>17734.293286155</v>
      </c>
      <c r="I16" s="153">
        <f t="shared" si="1"/>
        <v>683.05740238046474</v>
      </c>
      <c r="J16" s="153">
        <f t="shared" si="1"/>
        <v>91970.748384737846</v>
      </c>
      <c r="K16" s="153">
        <f t="shared" si="0"/>
        <v>31.6</v>
      </c>
      <c r="L16" s="153"/>
      <c r="M16" s="153"/>
      <c r="N16" s="153"/>
      <c r="O16" s="154"/>
    </row>
    <row r="17" spans="1:19" s="11" customFormat="1" ht="12.75" customHeight="1" x14ac:dyDescent="0.25">
      <c r="A17" s="10">
        <v>1</v>
      </c>
      <c r="B17"/>
      <c r="C17" s="402"/>
      <c r="D17" s="397" t="s">
        <v>26</v>
      </c>
      <c r="E17" s="155"/>
      <c r="F17" s="153">
        <f>SUBTOTAL(9,F18:F19)</f>
        <v>16556.115458368804</v>
      </c>
      <c r="G17" s="153">
        <f>SUBTOTAL(9,G18:G19)</f>
        <v>13735.518604141183</v>
      </c>
      <c r="H17" s="153">
        <f>SUBTOTAL(9,H18:H19)</f>
        <v>97.46784000000001</v>
      </c>
      <c r="I17" s="153">
        <f>SUBTOTAL(9,I18:I19)</f>
        <v>0</v>
      </c>
      <c r="J17" s="153">
        <f>SUBTOTAL(9,J18:J19)</f>
        <v>13735.518604141183</v>
      </c>
      <c r="K17" s="153">
        <f t="shared" si="0"/>
        <v>83</v>
      </c>
      <c r="L17" s="154"/>
      <c r="M17" s="156"/>
      <c r="N17" s="154"/>
      <c r="O17" s="154"/>
      <c r="Q17" s="12"/>
    </row>
    <row r="18" spans="1:19" x14ac:dyDescent="0.25">
      <c r="A18" s="10">
        <v>2</v>
      </c>
      <c r="B18" s="9">
        <v>2006</v>
      </c>
      <c r="C18" s="402">
        <v>171</v>
      </c>
      <c r="D18" s="403" t="s">
        <v>913</v>
      </c>
      <c r="E18" s="155" t="s">
        <v>27</v>
      </c>
      <c r="F18" s="154">
        <v>11594.634298826402</v>
      </c>
      <c r="G18" s="154">
        <v>9537.1963006201677</v>
      </c>
      <c r="H18" s="154">
        <v>0</v>
      </c>
      <c r="I18" s="154">
        <v>0</v>
      </c>
      <c r="J18" s="154">
        <f>G18+I18</f>
        <v>9537.1963006201677</v>
      </c>
      <c r="K18" s="154">
        <f t="shared" si="0"/>
        <v>82.3</v>
      </c>
      <c r="L18" s="154">
        <v>99.87299999999999</v>
      </c>
      <c r="M18" s="156">
        <v>0</v>
      </c>
      <c r="N18" s="154">
        <v>0</v>
      </c>
      <c r="O18" s="154">
        <f>L18+N18</f>
        <v>99.87299999999999</v>
      </c>
      <c r="Q18" s="13"/>
      <c r="R18" s="14"/>
      <c r="S18" s="15"/>
    </row>
    <row r="19" spans="1:19" ht="12.75" customHeight="1" x14ac:dyDescent="0.25">
      <c r="A19" s="10">
        <v>3</v>
      </c>
      <c r="B19" s="9">
        <v>2006</v>
      </c>
      <c r="C19" s="402">
        <v>188</v>
      </c>
      <c r="D19" s="403" t="s">
        <v>28</v>
      </c>
      <c r="E19" s="155" t="s">
        <v>27</v>
      </c>
      <c r="F19" s="154">
        <v>4961.4811595424007</v>
      </c>
      <c r="G19" s="154">
        <v>4198.3223035210158</v>
      </c>
      <c r="H19" s="154">
        <v>97.46784000000001</v>
      </c>
      <c r="I19" s="154">
        <v>0</v>
      </c>
      <c r="J19" s="154">
        <f>G19+I19</f>
        <v>4198.3223035210158</v>
      </c>
      <c r="K19" s="154">
        <f t="shared" si="0"/>
        <v>84.6</v>
      </c>
      <c r="L19" s="154">
        <v>99.899999999999991</v>
      </c>
      <c r="M19" s="156">
        <v>1</v>
      </c>
      <c r="N19" s="154">
        <v>0</v>
      </c>
      <c r="O19" s="154">
        <f>L19+N19</f>
        <v>99.899999999999991</v>
      </c>
      <c r="Q19" s="13"/>
      <c r="R19" s="14"/>
      <c r="S19" s="15"/>
    </row>
    <row r="20" spans="1:19" ht="12.75" customHeight="1" x14ac:dyDescent="0.25">
      <c r="A20" s="10">
        <v>4</v>
      </c>
      <c r="C20" s="402"/>
      <c r="D20" s="396" t="s">
        <v>29</v>
      </c>
      <c r="E20" s="155"/>
      <c r="F20" s="153">
        <f>SUBTOTAL(9,F21:F22)</f>
        <v>7595.6281596000008</v>
      </c>
      <c r="G20" s="153">
        <f>SUBTOTAL(9,G21:G22)</f>
        <v>5478.6875922000008</v>
      </c>
      <c r="H20" s="153">
        <f>SUBTOTAL(9,H21:H22)</f>
        <v>570.58026856920003</v>
      </c>
      <c r="I20" s="153">
        <f>SUBTOTAL(9,I21:I22)</f>
        <v>0</v>
      </c>
      <c r="J20" s="153">
        <f>SUBTOTAL(9,J21:J22)</f>
        <v>5478.6875922000008</v>
      </c>
      <c r="K20" s="153">
        <f t="shared" si="0"/>
        <v>72.099999999999994</v>
      </c>
      <c r="L20" s="154"/>
      <c r="M20" s="156"/>
      <c r="N20" s="154"/>
      <c r="O20" s="154"/>
      <c r="R20" s="11"/>
    </row>
    <row r="21" spans="1:19" ht="12.75" customHeight="1" x14ac:dyDescent="0.25">
      <c r="A21" s="10">
        <v>5</v>
      </c>
      <c r="B21" s="9">
        <v>2007</v>
      </c>
      <c r="C21" s="402">
        <v>209</v>
      </c>
      <c r="D21" s="403" t="s">
        <v>30</v>
      </c>
      <c r="E21" s="155" t="s">
        <v>27</v>
      </c>
      <c r="F21" s="154">
        <v>2700.4886478000003</v>
      </c>
      <c r="G21" s="154">
        <v>1269.1125000000002</v>
      </c>
      <c r="H21" s="154">
        <v>165.88528875899999</v>
      </c>
      <c r="I21" s="154">
        <v>0</v>
      </c>
      <c r="J21" s="154">
        <f>+G21+I21</f>
        <v>1269.1125000000002</v>
      </c>
      <c r="K21" s="154">
        <f t="shared" si="0"/>
        <v>47</v>
      </c>
      <c r="L21" s="154">
        <v>67.8</v>
      </c>
      <c r="M21" s="156">
        <v>6.14</v>
      </c>
      <c r="N21" s="154">
        <v>0</v>
      </c>
      <c r="O21" s="154">
        <f>+L21+N21</f>
        <v>67.8</v>
      </c>
      <c r="Q21" s="13"/>
      <c r="R21" s="14"/>
      <c r="S21" s="15"/>
    </row>
    <row r="22" spans="1:19" ht="12.75" customHeight="1" x14ac:dyDescent="0.25">
      <c r="A22" s="10">
        <v>6</v>
      </c>
      <c r="B22" s="9">
        <v>2007</v>
      </c>
      <c r="C22" s="402">
        <v>214</v>
      </c>
      <c r="D22" s="403" t="s">
        <v>31</v>
      </c>
      <c r="E22" s="155" t="s">
        <v>27</v>
      </c>
      <c r="F22" s="154">
        <v>4895.1395118</v>
      </c>
      <c r="G22" s="154">
        <v>4209.5750922000007</v>
      </c>
      <c r="H22" s="154">
        <v>404.69497981020004</v>
      </c>
      <c r="I22" s="154">
        <v>0</v>
      </c>
      <c r="J22" s="154">
        <f>+G22+I22</f>
        <v>4209.5750922000007</v>
      </c>
      <c r="K22" s="154">
        <f t="shared" si="0"/>
        <v>86</v>
      </c>
      <c r="L22" s="154">
        <v>99.93</v>
      </c>
      <c r="M22" s="156">
        <v>8.27</v>
      </c>
      <c r="N22" s="154">
        <v>0</v>
      </c>
      <c r="O22" s="154">
        <f>+L22+N22</f>
        <v>99.93</v>
      </c>
      <c r="Q22" s="13"/>
      <c r="R22" s="14"/>
      <c r="S22" s="15"/>
    </row>
    <row r="23" spans="1:19" ht="12.75" customHeight="1" x14ac:dyDescent="0.25">
      <c r="A23" s="10">
        <v>7</v>
      </c>
      <c r="C23" s="402"/>
      <c r="D23" s="396" t="s">
        <v>32</v>
      </c>
      <c r="E23" s="155"/>
      <c r="F23" s="153">
        <f>SUBTOTAL(9,F24:F24)</f>
        <v>1896.1627922532</v>
      </c>
      <c r="G23" s="153">
        <f>SUBTOTAL(9,G24:G24)</f>
        <v>872.2102567500001</v>
      </c>
      <c r="H23" s="157">
        <f>SUBTOTAL(9,H24:H24)</f>
        <v>0</v>
      </c>
      <c r="I23" s="153">
        <f>SUBTOTAL(9,I24:I24)</f>
        <v>0</v>
      </c>
      <c r="J23" s="153">
        <f>SUBTOTAL(9,J24:J24)</f>
        <v>872.2102567500001</v>
      </c>
      <c r="K23" s="153">
        <f t="shared" si="0"/>
        <v>46</v>
      </c>
      <c r="L23" s="154"/>
      <c r="M23" s="156"/>
      <c r="N23" s="154"/>
      <c r="O23" s="154"/>
      <c r="R23" s="11"/>
    </row>
    <row r="24" spans="1:19" ht="12.75" customHeight="1" x14ac:dyDescent="0.25">
      <c r="A24" s="10">
        <v>8</v>
      </c>
      <c r="B24" s="9">
        <v>2008</v>
      </c>
      <c r="C24" s="402">
        <v>245</v>
      </c>
      <c r="D24" s="403" t="s">
        <v>914</v>
      </c>
      <c r="E24" s="155" t="s">
        <v>27</v>
      </c>
      <c r="F24" s="154">
        <v>1896.1627922532</v>
      </c>
      <c r="G24" s="154">
        <v>872.2102567500001</v>
      </c>
      <c r="H24" s="154">
        <v>0</v>
      </c>
      <c r="I24" s="154">
        <v>0</v>
      </c>
      <c r="J24" s="154">
        <f>+G24+I24</f>
        <v>872.2102567500001</v>
      </c>
      <c r="K24" s="154">
        <f t="shared" si="0"/>
        <v>46</v>
      </c>
      <c r="L24" s="154">
        <v>96.5</v>
      </c>
      <c r="M24" s="156">
        <v>0</v>
      </c>
      <c r="N24" s="154">
        <v>0</v>
      </c>
      <c r="O24" s="154">
        <f>+L24+N24</f>
        <v>96.5</v>
      </c>
      <c r="Q24" s="13"/>
      <c r="R24" s="14"/>
      <c r="S24" s="15"/>
    </row>
    <row r="25" spans="1:19" s="11" customFormat="1" ht="12.75" customHeight="1" x14ac:dyDescent="0.25">
      <c r="A25" s="10">
        <v>9</v>
      </c>
      <c r="B25"/>
      <c r="C25" s="402"/>
      <c r="D25" s="396" t="s">
        <v>33</v>
      </c>
      <c r="E25" s="155"/>
      <c r="F25" s="153">
        <f>SUBTOTAL(9,F26:F28)</f>
        <v>10823.299216117462</v>
      </c>
      <c r="G25" s="153">
        <f>SUBTOTAL(9,G26:G28)</f>
        <v>4089.5881200000003</v>
      </c>
      <c r="H25" s="153">
        <f>SUBTOTAL(9,H26:H28)</f>
        <v>102.21369127020002</v>
      </c>
      <c r="I25" s="153">
        <f>SUBTOTAL(9,I26:I28)</f>
        <v>0</v>
      </c>
      <c r="J25" s="153">
        <f>SUBTOTAL(9,J26:J28)</f>
        <v>4089.5881200000003</v>
      </c>
      <c r="K25" s="153">
        <f t="shared" si="0"/>
        <v>37.799999999999997</v>
      </c>
      <c r="L25" s="154"/>
      <c r="M25" s="156"/>
      <c r="N25" s="154"/>
      <c r="O25" s="154"/>
      <c r="Q25" s="12"/>
    </row>
    <row r="26" spans="1:19" s="11" customFormat="1" ht="12.75" customHeight="1" x14ac:dyDescent="0.25">
      <c r="A26" s="10">
        <v>10</v>
      </c>
      <c r="B26" s="9">
        <v>2009</v>
      </c>
      <c r="C26" s="402">
        <v>249</v>
      </c>
      <c r="D26" s="403" t="s">
        <v>34</v>
      </c>
      <c r="E26" s="155" t="s">
        <v>27</v>
      </c>
      <c r="F26" s="154">
        <v>1165.3327853174626</v>
      </c>
      <c r="G26" s="154">
        <v>909.69983999999999</v>
      </c>
      <c r="H26" s="154">
        <v>39.479186145600003</v>
      </c>
      <c r="I26" s="154">
        <v>0</v>
      </c>
      <c r="J26" s="154">
        <f>G26+I26</f>
        <v>909.69983999999999</v>
      </c>
      <c r="K26" s="154">
        <f t="shared" si="0"/>
        <v>78.099999999999994</v>
      </c>
      <c r="L26" s="154">
        <v>100</v>
      </c>
      <c r="M26" s="156">
        <v>1</v>
      </c>
      <c r="N26" s="154">
        <v>0</v>
      </c>
      <c r="O26" s="154">
        <f>L26+N26</f>
        <v>100</v>
      </c>
      <c r="Q26" s="16"/>
      <c r="R26" s="14"/>
      <c r="S26" s="14"/>
    </row>
    <row r="27" spans="1:19" ht="30" customHeight="1" x14ac:dyDescent="0.25">
      <c r="A27" s="17">
        <v>11</v>
      </c>
      <c r="B27" s="18">
        <v>2009</v>
      </c>
      <c r="C27" s="402">
        <v>257</v>
      </c>
      <c r="D27" s="403" t="s">
        <v>35</v>
      </c>
      <c r="E27" s="155" t="s">
        <v>36</v>
      </c>
      <c r="F27" s="154">
        <v>913.15182600000003</v>
      </c>
      <c r="G27" s="154">
        <v>0</v>
      </c>
      <c r="H27" s="154">
        <v>62.734484818800006</v>
      </c>
      <c r="I27" s="154">
        <v>0</v>
      </c>
      <c r="J27" s="154">
        <f>G27+I27</f>
        <v>0</v>
      </c>
      <c r="K27" s="154">
        <f t="shared" si="0"/>
        <v>0</v>
      </c>
      <c r="L27" s="154">
        <v>0</v>
      </c>
      <c r="M27" s="156">
        <v>70.03</v>
      </c>
      <c r="N27" s="154">
        <v>0</v>
      </c>
      <c r="O27" s="154">
        <f>L27+N27</f>
        <v>0</v>
      </c>
      <c r="Q27" s="13"/>
      <c r="R27" s="14"/>
      <c r="S27" s="15"/>
    </row>
    <row r="28" spans="1:19" ht="12.75" customHeight="1" x14ac:dyDescent="0.25">
      <c r="A28" s="17">
        <v>12</v>
      </c>
      <c r="B28" s="18">
        <v>2009</v>
      </c>
      <c r="C28" s="402">
        <v>258</v>
      </c>
      <c r="D28" s="403" t="s">
        <v>37</v>
      </c>
      <c r="E28" s="155" t="s">
        <v>38</v>
      </c>
      <c r="F28" s="154">
        <v>8744.8146047999999</v>
      </c>
      <c r="G28" s="154">
        <v>3179.8882800000001</v>
      </c>
      <c r="H28" s="154">
        <v>2.0305800000000001E-5</v>
      </c>
      <c r="I28" s="154">
        <v>0</v>
      </c>
      <c r="J28" s="154">
        <f>G28+I28</f>
        <v>3179.8882800000001</v>
      </c>
      <c r="K28" s="154">
        <f t="shared" si="0"/>
        <v>36.4</v>
      </c>
      <c r="L28" s="154">
        <v>41.209600000000002</v>
      </c>
      <c r="M28" s="156">
        <v>1</v>
      </c>
      <c r="N28" s="154">
        <v>0</v>
      </c>
      <c r="O28" s="154">
        <f>L28+N28</f>
        <v>41.209600000000002</v>
      </c>
      <c r="Q28" s="13"/>
      <c r="R28" s="14"/>
      <c r="S28" s="15"/>
    </row>
    <row r="29" spans="1:19" s="11" customFormat="1" ht="12.75" customHeight="1" x14ac:dyDescent="0.25">
      <c r="A29" s="10">
        <v>15</v>
      </c>
      <c r="B29"/>
      <c r="C29" s="402"/>
      <c r="D29" s="396" t="s">
        <v>39</v>
      </c>
      <c r="E29" s="155"/>
      <c r="F29" s="153">
        <f>SUBTOTAL(9,F30:F33)</f>
        <v>23224.732230625199</v>
      </c>
      <c r="G29" s="153">
        <f>SUBTOTAL(9,G30:G33)</f>
        <v>17097.153546465459</v>
      </c>
      <c r="H29" s="157">
        <f>SUBTOTAL(9,H30:H33)</f>
        <v>85.055960361600015</v>
      </c>
      <c r="I29" s="153">
        <f>SUBTOTAL(9,I30:I33)</f>
        <v>5.5675315293843246</v>
      </c>
      <c r="J29" s="153">
        <f>SUBTOTAL(9,J30:J33)</f>
        <v>17102.721077994844</v>
      </c>
      <c r="K29" s="153">
        <f t="shared" si="0"/>
        <v>73.599999999999994</v>
      </c>
      <c r="L29" s="154"/>
      <c r="M29" s="156"/>
      <c r="N29" s="154"/>
      <c r="O29" s="154"/>
      <c r="Q29" s="12"/>
      <c r="R29" s="19"/>
    </row>
    <row r="30" spans="1:19" s="11" customFormat="1" ht="12.75" customHeight="1" x14ac:dyDescent="0.25">
      <c r="A30" s="10">
        <v>16</v>
      </c>
      <c r="B30" s="9">
        <v>2011</v>
      </c>
      <c r="C30" s="402">
        <v>264</v>
      </c>
      <c r="D30" s="403" t="s">
        <v>40</v>
      </c>
      <c r="E30" s="155" t="s">
        <v>27</v>
      </c>
      <c r="F30" s="154">
        <v>14819.276074687201</v>
      </c>
      <c r="G30" s="154">
        <v>12277.030888263813</v>
      </c>
      <c r="H30" s="154">
        <v>20.305800000000001</v>
      </c>
      <c r="I30" s="154">
        <v>0</v>
      </c>
      <c r="J30" s="154">
        <f>G30+I30</f>
        <v>12277.030888263813</v>
      </c>
      <c r="K30" s="154">
        <f t="shared" si="0"/>
        <v>82.8</v>
      </c>
      <c r="L30" s="154">
        <v>99.88</v>
      </c>
      <c r="M30" s="156">
        <v>0.1</v>
      </c>
      <c r="N30" s="154">
        <v>0</v>
      </c>
      <c r="O30" s="154">
        <f>L30+N30</f>
        <v>99.88</v>
      </c>
      <c r="Q30" s="16"/>
      <c r="R30" s="14"/>
      <c r="S30" s="14"/>
    </row>
    <row r="31" spans="1:19" s="11" customFormat="1" ht="12.75" customHeight="1" x14ac:dyDescent="0.25">
      <c r="A31" s="10">
        <v>17</v>
      </c>
      <c r="B31" s="9">
        <v>2011</v>
      </c>
      <c r="C31" s="402">
        <v>266</v>
      </c>
      <c r="D31" s="403" t="s">
        <v>41</v>
      </c>
      <c r="E31" s="155" t="s">
        <v>27</v>
      </c>
      <c r="F31" s="154">
        <v>3609.8839008000004</v>
      </c>
      <c r="G31" s="154">
        <v>1714.8116799846471</v>
      </c>
      <c r="H31" s="154">
        <v>44.444360361600005</v>
      </c>
      <c r="I31" s="154">
        <v>0</v>
      </c>
      <c r="J31" s="154">
        <f>G31+I31</f>
        <v>1714.8116799846471</v>
      </c>
      <c r="K31" s="154">
        <f t="shared" si="0"/>
        <v>47.5</v>
      </c>
      <c r="L31" s="154">
        <v>92.59</v>
      </c>
      <c r="M31" s="156">
        <v>2.4</v>
      </c>
      <c r="N31" s="154">
        <v>0</v>
      </c>
      <c r="O31" s="154">
        <f>L31+N31</f>
        <v>92.59</v>
      </c>
      <c r="Q31" s="16"/>
      <c r="R31" s="14"/>
      <c r="S31" s="14"/>
    </row>
    <row r="32" spans="1:19" ht="12.75" customHeight="1" x14ac:dyDescent="0.25">
      <c r="A32" s="17">
        <v>18</v>
      </c>
      <c r="B32" s="18">
        <v>2011</v>
      </c>
      <c r="C32" s="402">
        <v>274</v>
      </c>
      <c r="D32" s="403" t="s">
        <v>915</v>
      </c>
      <c r="E32" s="155" t="s">
        <v>27</v>
      </c>
      <c r="F32" s="154">
        <v>4376.5775045460005</v>
      </c>
      <c r="G32" s="154">
        <v>2713.8973191817267</v>
      </c>
      <c r="H32" s="154">
        <v>0</v>
      </c>
      <c r="I32" s="154">
        <v>0</v>
      </c>
      <c r="J32" s="154">
        <f>G32+I32</f>
        <v>2713.8973191817267</v>
      </c>
      <c r="K32" s="154">
        <f t="shared" si="0"/>
        <v>62</v>
      </c>
      <c r="L32" s="154">
        <v>62.3</v>
      </c>
      <c r="M32" s="156">
        <v>0</v>
      </c>
      <c r="N32" s="154">
        <v>0</v>
      </c>
      <c r="O32" s="154">
        <f>L32+N32</f>
        <v>62.3</v>
      </c>
      <c r="Q32" s="13"/>
      <c r="R32" s="14"/>
      <c r="S32" s="15"/>
    </row>
    <row r="33" spans="1:19" s="11" customFormat="1" ht="12.75" customHeight="1" x14ac:dyDescent="0.25">
      <c r="A33" s="10">
        <v>19</v>
      </c>
      <c r="B33" s="9">
        <v>2011</v>
      </c>
      <c r="C33" s="402">
        <v>268</v>
      </c>
      <c r="D33" s="403" t="s">
        <v>42</v>
      </c>
      <c r="E33" s="155" t="s">
        <v>38</v>
      </c>
      <c r="F33" s="154">
        <v>418.994750592</v>
      </c>
      <c r="G33" s="154">
        <v>391.41365903527122</v>
      </c>
      <c r="H33" s="154">
        <v>20.305800000000001</v>
      </c>
      <c r="I33" s="154">
        <v>5.5675315293843246</v>
      </c>
      <c r="J33" s="154">
        <f>G33+I33</f>
        <v>396.98119056465555</v>
      </c>
      <c r="K33" s="154">
        <f t="shared" si="0"/>
        <v>94.7</v>
      </c>
      <c r="L33" s="154">
        <v>93.599000000000004</v>
      </c>
      <c r="M33" s="156">
        <v>5</v>
      </c>
      <c r="N33" s="154">
        <v>0.67300000000000182</v>
      </c>
      <c r="O33" s="154">
        <f>L33+N33</f>
        <v>94.272000000000006</v>
      </c>
      <c r="Q33" s="16"/>
      <c r="R33" s="14"/>
      <c r="S33" s="14"/>
    </row>
    <row r="34" spans="1:19" ht="12.75" customHeight="1" x14ac:dyDescent="0.25">
      <c r="A34" s="10">
        <v>20</v>
      </c>
      <c r="C34" s="398"/>
      <c r="D34" s="396" t="s">
        <v>43</v>
      </c>
      <c r="E34" s="154"/>
      <c r="F34" s="153">
        <f>SUBTOTAL(9,F35:F41)</f>
        <v>21209.529265203862</v>
      </c>
      <c r="G34" s="153">
        <f>SUBTOTAL(9,G35:G41)</f>
        <v>9942.9685556890981</v>
      </c>
      <c r="H34" s="157">
        <f>SUBTOTAL(9,H35:H41)</f>
        <v>1683.4723096014002</v>
      </c>
      <c r="I34" s="153">
        <f>SUBTOTAL(9,I35:I41)</f>
        <v>0</v>
      </c>
      <c r="J34" s="153">
        <f>SUBTOTAL(9,J35:J41)</f>
        <v>9942.9685556890981</v>
      </c>
      <c r="K34" s="153">
        <f t="shared" si="0"/>
        <v>46.9</v>
      </c>
      <c r="L34" s="154"/>
      <c r="M34" s="156"/>
      <c r="N34" s="153"/>
      <c r="O34" s="154"/>
      <c r="R34" s="19"/>
    </row>
    <row r="35" spans="1:19" ht="12.75" customHeight="1" x14ac:dyDescent="0.25">
      <c r="A35" s="17">
        <v>21</v>
      </c>
      <c r="B35" s="18">
        <v>2012</v>
      </c>
      <c r="C35" s="398">
        <v>278</v>
      </c>
      <c r="D35" s="403" t="s">
        <v>44</v>
      </c>
      <c r="E35" s="154" t="s">
        <v>27</v>
      </c>
      <c r="F35" s="154">
        <v>4923.9128304000005</v>
      </c>
      <c r="G35" s="154">
        <v>4345.1366129999997</v>
      </c>
      <c r="H35" s="154">
        <v>40.611600000000003</v>
      </c>
      <c r="I35" s="154">
        <v>0</v>
      </c>
      <c r="J35" s="154">
        <f>+G35+I35</f>
        <v>4345.1366129999997</v>
      </c>
      <c r="K35" s="154">
        <f t="shared" si="0"/>
        <v>88.2</v>
      </c>
      <c r="L35" s="154">
        <v>99.96</v>
      </c>
      <c r="M35" s="156">
        <v>0.1</v>
      </c>
      <c r="N35" s="154">
        <v>4.0000000000006253E-2</v>
      </c>
      <c r="O35" s="154">
        <f>+L35+N35</f>
        <v>100</v>
      </c>
      <c r="Q35" s="13"/>
      <c r="R35" s="14"/>
      <c r="S35" s="15"/>
    </row>
    <row r="36" spans="1:19" ht="12.75" customHeight="1" x14ac:dyDescent="0.25">
      <c r="A36" s="17">
        <v>22</v>
      </c>
      <c r="B36" s="18">
        <v>2012</v>
      </c>
      <c r="C36" s="402">
        <v>280</v>
      </c>
      <c r="D36" s="403" t="s">
        <v>916</v>
      </c>
      <c r="E36" s="154" t="s">
        <v>27</v>
      </c>
      <c r="F36" s="154">
        <v>2063.5972308</v>
      </c>
      <c r="G36" s="154">
        <v>477.206799517332</v>
      </c>
      <c r="H36" s="154">
        <v>0</v>
      </c>
      <c r="I36" s="154">
        <v>0</v>
      </c>
      <c r="J36" s="154">
        <f>G36+I36</f>
        <v>477.206799517332</v>
      </c>
      <c r="K36" s="154">
        <f t="shared" si="0"/>
        <v>23.1</v>
      </c>
      <c r="L36" s="154">
        <v>23.09469129787071</v>
      </c>
      <c r="M36" s="156">
        <v>0</v>
      </c>
      <c r="N36" s="154">
        <v>0</v>
      </c>
      <c r="O36" s="154">
        <f>L36+N36</f>
        <v>23.09469129787071</v>
      </c>
      <c r="Q36" s="13"/>
      <c r="R36" s="14"/>
      <c r="S36" s="15"/>
    </row>
    <row r="37" spans="1:19" ht="12.75" customHeight="1" x14ac:dyDescent="0.25">
      <c r="A37" s="10">
        <v>23</v>
      </c>
      <c r="B37" s="9">
        <v>2012</v>
      </c>
      <c r="C37" s="402">
        <v>281</v>
      </c>
      <c r="D37" s="403" t="s">
        <v>45</v>
      </c>
      <c r="E37" s="155" t="s">
        <v>27</v>
      </c>
      <c r="F37" s="154">
        <v>1909.7309049446626</v>
      </c>
      <c r="G37" s="154">
        <v>1751.9237557679439</v>
      </c>
      <c r="H37" s="154">
        <v>20.305800000000001</v>
      </c>
      <c r="I37" s="154">
        <v>0</v>
      </c>
      <c r="J37" s="154">
        <f>+G37+I37</f>
        <v>1751.9237557679439</v>
      </c>
      <c r="K37" s="154">
        <f t="shared" si="0"/>
        <v>91.7</v>
      </c>
      <c r="L37" s="154">
        <v>99.899999999999991</v>
      </c>
      <c r="M37" s="156">
        <v>1</v>
      </c>
      <c r="N37" s="154">
        <v>0</v>
      </c>
      <c r="O37" s="154">
        <f>+L37+N37</f>
        <v>99.899999999999991</v>
      </c>
      <c r="Q37" s="13"/>
      <c r="R37" s="14"/>
      <c r="S37" s="15"/>
    </row>
    <row r="38" spans="1:19" ht="12.75" customHeight="1" x14ac:dyDescent="0.25">
      <c r="A38" s="17">
        <v>24</v>
      </c>
      <c r="B38" s="18">
        <v>2012</v>
      </c>
      <c r="C38" s="402">
        <v>282</v>
      </c>
      <c r="D38" s="403" t="s">
        <v>917</v>
      </c>
      <c r="E38" s="155" t="s">
        <v>27</v>
      </c>
      <c r="F38" s="154">
        <v>1218.3480000000002</v>
      </c>
      <c r="G38" s="154">
        <v>239.87491707456002</v>
      </c>
      <c r="H38" s="154">
        <v>0</v>
      </c>
      <c r="I38" s="154">
        <v>0</v>
      </c>
      <c r="J38" s="154">
        <f>G38+I38</f>
        <v>239.87491707456002</v>
      </c>
      <c r="K38" s="154">
        <f t="shared" si="0"/>
        <v>19.7</v>
      </c>
      <c r="L38" s="154">
        <v>24.711446129394801</v>
      </c>
      <c r="M38" s="156">
        <v>0</v>
      </c>
      <c r="N38" s="154">
        <v>0</v>
      </c>
      <c r="O38" s="154">
        <f>L38+N38</f>
        <v>24.711446129394801</v>
      </c>
      <c r="Q38" s="13"/>
      <c r="R38" s="14"/>
      <c r="S38" s="15"/>
    </row>
    <row r="39" spans="1:19" ht="12.75" customHeight="1" x14ac:dyDescent="0.25">
      <c r="A39" s="10">
        <v>25</v>
      </c>
      <c r="B39" s="9">
        <v>2012</v>
      </c>
      <c r="C39" s="402">
        <v>284</v>
      </c>
      <c r="D39" s="403" t="s">
        <v>918</v>
      </c>
      <c r="E39" s="155" t="s">
        <v>27</v>
      </c>
      <c r="F39" s="154">
        <v>2638.0261794779999</v>
      </c>
      <c r="G39" s="154">
        <v>873.14940000000001</v>
      </c>
      <c r="H39" s="154">
        <v>0</v>
      </c>
      <c r="I39" s="154">
        <v>0</v>
      </c>
      <c r="J39" s="154">
        <f>G39+I39</f>
        <v>873.14940000000001</v>
      </c>
      <c r="K39" s="154">
        <f t="shared" si="0"/>
        <v>33.1</v>
      </c>
      <c r="L39" s="154">
        <v>36.299999999999997</v>
      </c>
      <c r="M39" s="156">
        <v>5</v>
      </c>
      <c r="N39" s="154">
        <v>0</v>
      </c>
      <c r="O39" s="154">
        <f>L39+N39</f>
        <v>36.299999999999997</v>
      </c>
      <c r="Q39" s="13"/>
      <c r="R39" s="14"/>
      <c r="S39" s="15"/>
    </row>
    <row r="40" spans="1:19" ht="12.75" customHeight="1" x14ac:dyDescent="0.25">
      <c r="A40" s="10">
        <v>26</v>
      </c>
      <c r="B40" s="9">
        <v>2012</v>
      </c>
      <c r="C40" s="402">
        <v>289</v>
      </c>
      <c r="D40" s="403" t="s">
        <v>46</v>
      </c>
      <c r="E40" s="155" t="s">
        <v>38</v>
      </c>
      <c r="F40" s="154">
        <v>8407.3020343812004</v>
      </c>
      <c r="G40" s="154">
        <v>2255.6770703292623</v>
      </c>
      <c r="H40" s="154">
        <v>1608.3168684516002</v>
      </c>
      <c r="I40" s="154">
        <v>0</v>
      </c>
      <c r="J40" s="154">
        <f>G40+I40</f>
        <v>2255.6770703292623</v>
      </c>
      <c r="K40" s="154">
        <f t="shared" si="0"/>
        <v>26.8</v>
      </c>
      <c r="L40" s="154">
        <v>25.63</v>
      </c>
      <c r="M40" s="156">
        <v>19.13</v>
      </c>
      <c r="N40" s="154">
        <v>0</v>
      </c>
      <c r="O40" s="154">
        <f>L40+N40</f>
        <v>25.63</v>
      </c>
      <c r="Q40" s="13"/>
      <c r="R40" s="14"/>
      <c r="S40" s="15"/>
    </row>
    <row r="41" spans="1:19" ht="12.75" customHeight="1" x14ac:dyDescent="0.25">
      <c r="A41" s="10">
        <v>27</v>
      </c>
      <c r="B41" s="9">
        <v>2012</v>
      </c>
      <c r="C41" s="402">
        <v>290</v>
      </c>
      <c r="D41" s="403" t="s">
        <v>47</v>
      </c>
      <c r="E41" s="155" t="s">
        <v>36</v>
      </c>
      <c r="F41" s="154">
        <v>48.612085200000003</v>
      </c>
      <c r="G41" s="154">
        <v>0</v>
      </c>
      <c r="H41" s="154">
        <v>14.238041149800003</v>
      </c>
      <c r="I41" s="154">
        <v>0</v>
      </c>
      <c r="J41" s="154">
        <f>G41+I41</f>
        <v>0</v>
      </c>
      <c r="K41" s="154">
        <f t="shared" si="0"/>
        <v>0</v>
      </c>
      <c r="L41" s="154">
        <v>0</v>
      </c>
      <c r="M41" s="156">
        <v>41.06</v>
      </c>
      <c r="N41" s="154">
        <v>0</v>
      </c>
      <c r="O41" s="154">
        <f>L41+N41</f>
        <v>0</v>
      </c>
      <c r="Q41" s="13"/>
      <c r="R41" s="14"/>
      <c r="S41" s="15"/>
    </row>
    <row r="42" spans="1:19" ht="12.75" customHeight="1" x14ac:dyDescent="0.25">
      <c r="A42" s="10">
        <v>28</v>
      </c>
      <c r="C42" s="402"/>
      <c r="D42" s="396" t="s">
        <v>48</v>
      </c>
      <c r="E42" s="155"/>
      <c r="F42" s="153">
        <f>SUBTOTAL(9,F43:F48)</f>
        <v>44751.788793796113</v>
      </c>
      <c r="G42" s="153">
        <f>SUBTOTAL(9,G43:G48)</f>
        <v>28752.543966935817</v>
      </c>
      <c r="H42" s="157">
        <f>SUBTOTAL(9,H43:H48)</f>
        <v>749.54799539999999</v>
      </c>
      <c r="I42" s="153">
        <f>SUBTOTAL(9,I43:I48)</f>
        <v>588.58158618628943</v>
      </c>
      <c r="J42" s="153">
        <f>SUBTOTAL(9,J43:J48)</f>
        <v>29341.125553122103</v>
      </c>
      <c r="K42" s="153">
        <f t="shared" si="0"/>
        <v>65.599999999999994</v>
      </c>
      <c r="L42" s="154"/>
      <c r="M42" s="156"/>
      <c r="N42" s="154"/>
      <c r="O42" s="154"/>
      <c r="R42" s="19"/>
    </row>
    <row r="43" spans="1:19" ht="12.75" customHeight="1" x14ac:dyDescent="0.25">
      <c r="A43" s="10">
        <v>29</v>
      </c>
      <c r="B43" s="9">
        <v>2013</v>
      </c>
      <c r="C43" s="402">
        <v>296</v>
      </c>
      <c r="D43" s="403" t="s">
        <v>49</v>
      </c>
      <c r="E43" s="155" t="s">
        <v>27</v>
      </c>
      <c r="F43" s="154">
        <v>14676.5042892</v>
      </c>
      <c r="G43" s="154">
        <v>9853.5863975744414</v>
      </c>
      <c r="H43" s="154">
        <v>700.55010000000004</v>
      </c>
      <c r="I43" s="154">
        <v>0</v>
      </c>
      <c r="J43" s="154">
        <f>G43+I43</f>
        <v>9853.5863975744414</v>
      </c>
      <c r="K43" s="154">
        <f t="shared" si="0"/>
        <v>67.099999999999994</v>
      </c>
      <c r="L43" s="154">
        <v>99.899999999999991</v>
      </c>
      <c r="M43" s="156">
        <v>0.5</v>
      </c>
      <c r="N43" s="154">
        <v>0</v>
      </c>
      <c r="O43" s="154">
        <f>L43+N43</f>
        <v>99.899999999999991</v>
      </c>
      <c r="Q43" s="13"/>
      <c r="R43" s="14"/>
      <c r="S43" s="15"/>
    </row>
    <row r="44" spans="1:19" ht="12.75" customHeight="1" x14ac:dyDescent="0.25">
      <c r="A44" s="10">
        <v>30</v>
      </c>
      <c r="B44" s="9">
        <v>2013</v>
      </c>
      <c r="C44" s="402">
        <v>297</v>
      </c>
      <c r="D44" s="403" t="s">
        <v>50</v>
      </c>
      <c r="E44" s="155" t="s">
        <v>27</v>
      </c>
      <c r="F44" s="154">
        <v>2921.3811309062585</v>
      </c>
      <c r="G44" s="154">
        <v>1922.7055670484681</v>
      </c>
      <c r="H44" s="154">
        <v>8.3862953999999998</v>
      </c>
      <c r="I44" s="154">
        <v>0</v>
      </c>
      <c r="J44" s="154">
        <f>G44+I44</f>
        <v>1922.7055670484681</v>
      </c>
      <c r="K44" s="154">
        <f t="shared" si="0"/>
        <v>65.8</v>
      </c>
      <c r="L44" s="154">
        <v>99.929999999999978</v>
      </c>
      <c r="M44" s="156">
        <v>1</v>
      </c>
      <c r="N44" s="154">
        <v>0</v>
      </c>
      <c r="O44" s="154">
        <f>L44+N44</f>
        <v>99.929999999999978</v>
      </c>
      <c r="Q44" s="13"/>
      <c r="R44" s="14"/>
      <c r="S44" s="15"/>
    </row>
    <row r="45" spans="1:19" ht="12.75" customHeight="1" x14ac:dyDescent="0.25">
      <c r="A45" s="10">
        <v>31</v>
      </c>
      <c r="B45" s="9">
        <v>2013</v>
      </c>
      <c r="C45" s="402">
        <v>298</v>
      </c>
      <c r="D45" s="403" t="s">
        <v>51</v>
      </c>
      <c r="E45" s="155" t="s">
        <v>38</v>
      </c>
      <c r="F45" s="154">
        <v>14188.769329158</v>
      </c>
      <c r="G45" s="154">
        <v>8630.174470487591</v>
      </c>
      <c r="H45" s="154">
        <v>20.305800000000001</v>
      </c>
      <c r="I45" s="154">
        <v>0.89778383944871976</v>
      </c>
      <c r="J45" s="154">
        <f>G45+I45</f>
        <v>8631.0722543270404</v>
      </c>
      <c r="K45" s="154">
        <f t="shared" si="0"/>
        <v>60.8</v>
      </c>
      <c r="L45" s="154">
        <v>99.939000000000007</v>
      </c>
      <c r="M45" s="156">
        <v>0.6</v>
      </c>
      <c r="N45" s="154">
        <v>1.0499999999993292E-2</v>
      </c>
      <c r="O45" s="154">
        <f>L45+N45</f>
        <v>99.9495</v>
      </c>
      <c r="Q45" s="13"/>
      <c r="R45" s="14"/>
      <c r="S45" s="15"/>
    </row>
    <row r="46" spans="1:19" ht="12.75" customHeight="1" x14ac:dyDescent="0.25">
      <c r="A46" s="10">
        <v>32</v>
      </c>
      <c r="B46" s="9">
        <v>2013</v>
      </c>
      <c r="C46" s="402">
        <v>304</v>
      </c>
      <c r="D46" s="403" t="s">
        <v>919</v>
      </c>
      <c r="E46" s="155" t="s">
        <v>38</v>
      </c>
      <c r="F46" s="154">
        <v>3445.89426</v>
      </c>
      <c r="G46" s="154">
        <v>1144.9751718603611</v>
      </c>
      <c r="H46" s="154">
        <v>0</v>
      </c>
      <c r="I46" s="154">
        <v>0</v>
      </c>
      <c r="J46" s="154">
        <f>G46+I46</f>
        <v>1144.9751718603611</v>
      </c>
      <c r="K46" s="154">
        <f t="shared" si="0"/>
        <v>33.200000000000003</v>
      </c>
      <c r="L46" s="154">
        <v>44.019999999999996</v>
      </c>
      <c r="M46" s="156">
        <v>0</v>
      </c>
      <c r="N46" s="154">
        <v>0</v>
      </c>
      <c r="O46" s="154">
        <f>L46+N46</f>
        <v>44.019999999999996</v>
      </c>
      <c r="Q46" s="13"/>
      <c r="R46" s="14"/>
      <c r="S46" s="15"/>
    </row>
    <row r="47" spans="1:19" ht="12.75" customHeight="1" x14ac:dyDescent="0.25">
      <c r="A47" s="10">
        <v>33</v>
      </c>
      <c r="B47" s="9">
        <v>2013</v>
      </c>
      <c r="C47" s="402">
        <v>310</v>
      </c>
      <c r="D47" s="403" t="s">
        <v>920</v>
      </c>
      <c r="E47" s="155" t="s">
        <v>27</v>
      </c>
      <c r="F47" s="154">
        <v>2376.2659392</v>
      </c>
      <c r="G47" s="154">
        <v>640.7481302863381</v>
      </c>
      <c r="H47" s="154">
        <v>0</v>
      </c>
      <c r="I47" s="154">
        <v>0</v>
      </c>
      <c r="J47" s="154">
        <f>+G47+I47</f>
        <v>640.7481302863381</v>
      </c>
      <c r="K47" s="154">
        <f t="shared" si="0"/>
        <v>27</v>
      </c>
      <c r="L47" s="154">
        <v>26.975791240479758</v>
      </c>
      <c r="M47" s="156">
        <v>0</v>
      </c>
      <c r="N47" s="154">
        <v>0</v>
      </c>
      <c r="O47" s="154">
        <f>+L47+N47</f>
        <v>26.975791240479758</v>
      </c>
      <c r="Q47" s="13"/>
      <c r="R47" s="14"/>
      <c r="S47" s="15"/>
    </row>
    <row r="48" spans="1:19" ht="12.75" customHeight="1" x14ac:dyDescent="0.25">
      <c r="A48" s="10">
        <v>34</v>
      </c>
      <c r="B48" s="9">
        <v>2013</v>
      </c>
      <c r="C48" s="398">
        <v>311</v>
      </c>
      <c r="D48" s="403" t="s">
        <v>52</v>
      </c>
      <c r="E48" s="154" t="s">
        <v>27</v>
      </c>
      <c r="F48" s="154">
        <v>7142.9738453318587</v>
      </c>
      <c r="G48" s="154">
        <v>6560.3542296786127</v>
      </c>
      <c r="H48" s="154">
        <v>20.305800000000001</v>
      </c>
      <c r="I48" s="154">
        <v>587.68380234684071</v>
      </c>
      <c r="J48" s="154">
        <f>+G48+I48</f>
        <v>7148.0380320254535</v>
      </c>
      <c r="K48" s="154">
        <f>ROUND((J48/F48)*100,0)</f>
        <v>100</v>
      </c>
      <c r="L48" s="154">
        <v>100</v>
      </c>
      <c r="M48" s="156">
        <v>0.05</v>
      </c>
      <c r="N48" s="154">
        <v>0</v>
      </c>
      <c r="O48" s="154">
        <f>+L48+N48</f>
        <v>100</v>
      </c>
      <c r="Q48" s="13"/>
      <c r="R48" s="14"/>
      <c r="S48" s="15"/>
    </row>
    <row r="49" spans="1:19" ht="12.75" customHeight="1" x14ac:dyDescent="0.25">
      <c r="A49" s="10">
        <v>35</v>
      </c>
      <c r="C49" s="402"/>
      <c r="D49" s="396" t="s">
        <v>53</v>
      </c>
      <c r="E49" s="155"/>
      <c r="F49" s="153">
        <f>SUBTOTAL(9,F50:F51)</f>
        <v>15919.787811600001</v>
      </c>
      <c r="G49" s="153">
        <f>SUBTOTAL(9,G50:G51)</f>
        <v>8690.2619203397335</v>
      </c>
      <c r="H49" s="157">
        <f>SUBTOTAL(9,H50:H51)</f>
        <v>40.611600000000003</v>
      </c>
      <c r="I49" s="153">
        <f>SUBTOTAL(9,I50:I51)</f>
        <v>0</v>
      </c>
      <c r="J49" s="153">
        <f>SUBTOTAL(9,J50:J51)</f>
        <v>8690.2619203397335</v>
      </c>
      <c r="K49" s="153">
        <f t="shared" si="0"/>
        <v>54.6</v>
      </c>
      <c r="L49" s="154"/>
      <c r="M49" s="156"/>
      <c r="N49" s="154"/>
      <c r="O49" s="154"/>
      <c r="R49" s="11"/>
    </row>
    <row r="50" spans="1:19" ht="12.75" customHeight="1" x14ac:dyDescent="0.25">
      <c r="A50" s="10">
        <v>36</v>
      </c>
      <c r="B50" s="9">
        <v>2014</v>
      </c>
      <c r="C50" s="402">
        <v>313</v>
      </c>
      <c r="D50" s="403" t="s">
        <v>54</v>
      </c>
      <c r="E50" s="155" t="s">
        <v>27</v>
      </c>
      <c r="F50" s="154">
        <v>14727.146954400001</v>
      </c>
      <c r="G50" s="154">
        <v>8114.3140155832425</v>
      </c>
      <c r="H50" s="154">
        <v>40.611600000000003</v>
      </c>
      <c r="I50" s="154">
        <v>0</v>
      </c>
      <c r="J50" s="154">
        <f>G50+I50</f>
        <v>8114.3140155832425</v>
      </c>
      <c r="K50" s="154">
        <f t="shared" si="0"/>
        <v>55.1</v>
      </c>
      <c r="L50" s="154">
        <v>99.929999999999993</v>
      </c>
      <c r="M50" s="156">
        <v>0.5</v>
      </c>
      <c r="N50" s="154">
        <v>0</v>
      </c>
      <c r="O50" s="154">
        <f>L50+N50</f>
        <v>99.929999999999993</v>
      </c>
      <c r="Q50" s="13"/>
      <c r="R50" s="14"/>
      <c r="S50" s="15"/>
    </row>
    <row r="51" spans="1:19" ht="12.75" customHeight="1" x14ac:dyDescent="0.25">
      <c r="A51" s="10">
        <v>37</v>
      </c>
      <c r="B51" s="9">
        <v>2014</v>
      </c>
      <c r="C51" s="402">
        <v>321</v>
      </c>
      <c r="D51" s="407" t="s">
        <v>921</v>
      </c>
      <c r="E51" s="155" t="s">
        <v>27</v>
      </c>
      <c r="F51" s="154">
        <v>1192.6408572</v>
      </c>
      <c r="G51" s="154">
        <v>575.94790475649006</v>
      </c>
      <c r="H51" s="154">
        <v>0</v>
      </c>
      <c r="I51" s="154">
        <v>0</v>
      </c>
      <c r="J51" s="154">
        <f>+G51+I51</f>
        <v>575.94790475649006</v>
      </c>
      <c r="K51" s="154">
        <f t="shared" si="0"/>
        <v>48.3</v>
      </c>
      <c r="L51" s="154">
        <v>49.207630484016569</v>
      </c>
      <c r="M51" s="156">
        <v>0</v>
      </c>
      <c r="N51" s="154">
        <v>0</v>
      </c>
      <c r="O51" s="154">
        <f>+L51+N51</f>
        <v>49.207630484016569</v>
      </c>
      <c r="Q51" s="13"/>
      <c r="R51" s="14"/>
      <c r="S51" s="15"/>
    </row>
    <row r="52" spans="1:19" ht="12.75" customHeight="1" x14ac:dyDescent="0.25">
      <c r="A52" s="10">
        <v>38</v>
      </c>
      <c r="C52" s="402"/>
      <c r="D52" s="396" t="s">
        <v>55</v>
      </c>
      <c r="E52" s="155"/>
      <c r="F52" s="153">
        <f>SUBTOTAL(9,F53:F60)</f>
        <v>58181.748245067603</v>
      </c>
      <c r="G52" s="153">
        <f>SUBTOTAL(9,G53:G60)</f>
        <v>2185.6190388426498</v>
      </c>
      <c r="H52" s="157">
        <f>SUBTOTAL(9,H53:H60)</f>
        <v>2791.9486919771998</v>
      </c>
      <c r="I52" s="153">
        <f>SUBTOTAL(9,I53:I60)</f>
        <v>64.887293064415715</v>
      </c>
      <c r="J52" s="153">
        <f>SUBTOTAL(9,J53:J60)</f>
        <v>2250.5063319070655</v>
      </c>
      <c r="K52" s="153">
        <f t="shared" si="0"/>
        <v>3.9</v>
      </c>
      <c r="L52" s="154"/>
      <c r="M52" s="156"/>
      <c r="N52" s="154"/>
      <c r="O52" s="154"/>
      <c r="R52" s="19"/>
    </row>
    <row r="53" spans="1:19" ht="27.75" customHeight="1" x14ac:dyDescent="0.25">
      <c r="A53" s="10">
        <v>39</v>
      </c>
      <c r="B53" s="9">
        <v>2015</v>
      </c>
      <c r="C53" s="402">
        <v>323</v>
      </c>
      <c r="D53" s="403" t="s">
        <v>56</v>
      </c>
      <c r="E53" s="155" t="s">
        <v>36</v>
      </c>
      <c r="F53" s="154">
        <v>17542.505512800002</v>
      </c>
      <c r="G53" s="154">
        <v>0</v>
      </c>
      <c r="H53" s="154">
        <v>391.34050493580003</v>
      </c>
      <c r="I53" s="154">
        <v>0</v>
      </c>
      <c r="J53" s="154">
        <f t="shared" ref="J53:J59" si="2">G53+I53</f>
        <v>0</v>
      </c>
      <c r="K53" s="154">
        <f t="shared" si="0"/>
        <v>0</v>
      </c>
      <c r="L53" s="154">
        <v>0</v>
      </c>
      <c r="M53" s="156">
        <v>12.12</v>
      </c>
      <c r="N53" s="154">
        <v>0</v>
      </c>
      <c r="O53" s="154">
        <f t="shared" ref="O53:O59" si="3">L53+N53</f>
        <v>0</v>
      </c>
      <c r="Q53" s="13"/>
      <c r="R53" s="14"/>
      <c r="S53" s="15"/>
    </row>
    <row r="54" spans="1:19" ht="27.75" customHeight="1" x14ac:dyDescent="0.25">
      <c r="A54" s="10">
        <v>40</v>
      </c>
      <c r="B54" s="9">
        <v>2015</v>
      </c>
      <c r="C54" s="402">
        <v>325</v>
      </c>
      <c r="D54" s="403" t="s">
        <v>57</v>
      </c>
      <c r="E54" s="155" t="s">
        <v>36</v>
      </c>
      <c r="F54" s="154">
        <v>20428.284585600002</v>
      </c>
      <c r="G54" s="154">
        <v>0</v>
      </c>
      <c r="H54" s="154">
        <v>262.68011332380001</v>
      </c>
      <c r="I54" s="154">
        <v>0</v>
      </c>
      <c r="J54" s="154">
        <f t="shared" si="2"/>
        <v>0</v>
      </c>
      <c r="K54" s="154">
        <f t="shared" si="0"/>
        <v>0</v>
      </c>
      <c r="L54" s="154">
        <v>0</v>
      </c>
      <c r="M54" s="156">
        <v>21</v>
      </c>
      <c r="N54" s="154">
        <v>0</v>
      </c>
      <c r="O54" s="154">
        <f t="shared" si="3"/>
        <v>0</v>
      </c>
      <c r="Q54" s="13"/>
      <c r="R54" s="14"/>
      <c r="S54" s="15"/>
    </row>
    <row r="55" spans="1:19" s="11" customFormat="1" ht="27.75" customHeight="1" x14ac:dyDescent="0.25">
      <c r="A55" s="10">
        <v>42</v>
      </c>
      <c r="B55" s="9">
        <v>2015</v>
      </c>
      <c r="C55" s="402">
        <v>329</v>
      </c>
      <c r="D55" s="403" t="s">
        <v>58</v>
      </c>
      <c r="E55" s="155" t="s">
        <v>36</v>
      </c>
      <c r="F55" s="154">
        <v>1322.1847135584001</v>
      </c>
      <c r="G55" s="154">
        <v>0</v>
      </c>
      <c r="H55" s="154">
        <v>979.89627989700011</v>
      </c>
      <c r="I55" s="154">
        <v>0</v>
      </c>
      <c r="J55" s="154">
        <f t="shared" si="2"/>
        <v>0</v>
      </c>
      <c r="K55" s="154">
        <f t="shared" si="0"/>
        <v>0</v>
      </c>
      <c r="L55" s="154">
        <v>0</v>
      </c>
      <c r="M55" s="156">
        <v>37.08</v>
      </c>
      <c r="N55" s="154">
        <v>0</v>
      </c>
      <c r="O55" s="154">
        <f t="shared" si="3"/>
        <v>0</v>
      </c>
      <c r="Q55" s="16"/>
      <c r="R55" s="14"/>
      <c r="S55" s="14"/>
    </row>
    <row r="56" spans="1:19" s="11" customFormat="1" ht="27.75" customHeight="1" x14ac:dyDescent="0.25">
      <c r="A56" s="10">
        <v>43</v>
      </c>
      <c r="B56" s="9">
        <v>2015</v>
      </c>
      <c r="C56" s="402">
        <v>330</v>
      </c>
      <c r="D56" s="403" t="s">
        <v>59</v>
      </c>
      <c r="E56" s="155" t="s">
        <v>36</v>
      </c>
      <c r="F56" s="154">
        <v>11904.146795509201</v>
      </c>
      <c r="G56" s="154">
        <v>0</v>
      </c>
      <c r="H56" s="154">
        <v>642.52000200780003</v>
      </c>
      <c r="I56" s="154">
        <v>0</v>
      </c>
      <c r="J56" s="154">
        <f t="shared" si="2"/>
        <v>0</v>
      </c>
      <c r="K56" s="154">
        <f t="shared" si="0"/>
        <v>0</v>
      </c>
      <c r="L56" s="154">
        <v>0</v>
      </c>
      <c r="M56" s="156">
        <v>28.49</v>
      </c>
      <c r="N56" s="154">
        <v>0</v>
      </c>
      <c r="O56" s="154">
        <f t="shared" si="3"/>
        <v>0</v>
      </c>
      <c r="Q56" s="16"/>
      <c r="R56" s="14"/>
      <c r="S56" s="14"/>
    </row>
    <row r="57" spans="1:19" s="11" customFormat="1" ht="27.75" customHeight="1" x14ac:dyDescent="0.25">
      <c r="A57" s="10">
        <v>44</v>
      </c>
      <c r="B57" s="9">
        <v>2015</v>
      </c>
      <c r="C57" s="402">
        <v>331</v>
      </c>
      <c r="D57" s="403" t="s">
        <v>60</v>
      </c>
      <c r="E57" s="155" t="s">
        <v>36</v>
      </c>
      <c r="F57" s="154">
        <v>546.63213600000006</v>
      </c>
      <c r="G57" s="154">
        <v>0</v>
      </c>
      <c r="H57" s="154">
        <v>487.33920000000001</v>
      </c>
      <c r="I57" s="154">
        <v>0</v>
      </c>
      <c r="J57" s="154">
        <f t="shared" si="2"/>
        <v>0</v>
      </c>
      <c r="K57" s="154">
        <f t="shared" si="0"/>
        <v>0</v>
      </c>
      <c r="L57" s="154">
        <v>0</v>
      </c>
      <c r="M57" s="156">
        <v>0</v>
      </c>
      <c r="N57" s="154">
        <v>0</v>
      </c>
      <c r="O57" s="154">
        <f t="shared" si="3"/>
        <v>0</v>
      </c>
      <c r="Q57" s="16"/>
      <c r="R57" s="14"/>
      <c r="S57" s="14"/>
    </row>
    <row r="58" spans="1:19" s="11" customFormat="1" ht="27.75" customHeight="1" x14ac:dyDescent="0.25">
      <c r="A58" s="10">
        <v>45</v>
      </c>
      <c r="B58" s="9">
        <v>2015</v>
      </c>
      <c r="C58" s="402">
        <v>334</v>
      </c>
      <c r="D58" s="403" t="s">
        <v>61</v>
      </c>
      <c r="E58" s="155" t="s">
        <v>36</v>
      </c>
      <c r="F58" s="154">
        <v>103.84386120000001</v>
      </c>
      <c r="G58" s="154">
        <v>0</v>
      </c>
      <c r="H58" s="154">
        <v>6.8859404496000014</v>
      </c>
      <c r="I58" s="154">
        <v>0</v>
      </c>
      <c r="J58" s="154">
        <f t="shared" si="2"/>
        <v>0</v>
      </c>
      <c r="K58" s="154">
        <f t="shared" si="0"/>
        <v>0</v>
      </c>
      <c r="L58" s="154">
        <v>0</v>
      </c>
      <c r="M58" s="156">
        <v>93</v>
      </c>
      <c r="N58" s="154">
        <v>0</v>
      </c>
      <c r="O58" s="154">
        <f t="shared" si="3"/>
        <v>0</v>
      </c>
      <c r="Q58" s="16"/>
      <c r="R58" s="14"/>
      <c r="S58" s="14"/>
    </row>
    <row r="59" spans="1:19" s="11" customFormat="1" ht="12.75" customHeight="1" x14ac:dyDescent="0.25">
      <c r="A59" s="10">
        <v>46</v>
      </c>
      <c r="B59" s="9">
        <v>2015</v>
      </c>
      <c r="C59" s="402">
        <v>337</v>
      </c>
      <c r="D59" s="403" t="s">
        <v>62</v>
      </c>
      <c r="E59" s="155" t="s">
        <v>27</v>
      </c>
      <c r="F59" s="154">
        <v>2951.4074184000006</v>
      </c>
      <c r="G59" s="154">
        <v>1532.1232705471782</v>
      </c>
      <c r="H59" s="154">
        <v>21.286651363200001</v>
      </c>
      <c r="I59" s="154">
        <v>0</v>
      </c>
      <c r="J59" s="154">
        <f t="shared" si="2"/>
        <v>1532.1232705471782</v>
      </c>
      <c r="K59" s="154">
        <f t="shared" si="0"/>
        <v>51.9</v>
      </c>
      <c r="L59" s="154">
        <v>99.899999999999991</v>
      </c>
      <c r="M59" s="156">
        <v>1</v>
      </c>
      <c r="N59" s="154">
        <v>0</v>
      </c>
      <c r="O59" s="154">
        <f t="shared" si="3"/>
        <v>99.899999999999991</v>
      </c>
      <c r="Q59" s="16"/>
      <c r="R59" s="14"/>
      <c r="S59" s="14"/>
    </row>
    <row r="60" spans="1:19" s="11" customFormat="1" ht="12.75" customHeight="1" x14ac:dyDescent="0.25">
      <c r="A60" s="10">
        <v>47</v>
      </c>
      <c r="B60" s="9">
        <v>2015</v>
      </c>
      <c r="C60" s="402">
        <v>338</v>
      </c>
      <c r="D60" s="403" t="s">
        <v>922</v>
      </c>
      <c r="E60" s="155" t="s">
        <v>27</v>
      </c>
      <c r="F60" s="154">
        <v>3382.7432220000005</v>
      </c>
      <c r="G60" s="154">
        <v>653.49576829547163</v>
      </c>
      <c r="H60" s="154">
        <v>0</v>
      </c>
      <c r="I60" s="154">
        <v>64.887293064415715</v>
      </c>
      <c r="J60" s="154">
        <f>+G60+I60</f>
        <v>718.38306135988739</v>
      </c>
      <c r="K60" s="154">
        <f t="shared" si="0"/>
        <v>21.2</v>
      </c>
      <c r="L60" s="154">
        <v>19.260925013096497</v>
      </c>
      <c r="M60" s="156">
        <v>0</v>
      </c>
      <c r="N60" s="154">
        <v>0.67768757526454948</v>
      </c>
      <c r="O60" s="154">
        <f>+L60+N60</f>
        <v>19.938612588361046</v>
      </c>
      <c r="Q60" s="16"/>
      <c r="R60" s="14"/>
      <c r="S60" s="14"/>
    </row>
    <row r="61" spans="1:19" s="11" customFormat="1" ht="12.75" customHeight="1" x14ac:dyDescent="0.25">
      <c r="A61" s="10">
        <v>48</v>
      </c>
      <c r="B61"/>
      <c r="C61" s="402"/>
      <c r="D61" s="396" t="s">
        <v>63</v>
      </c>
      <c r="E61" s="155"/>
      <c r="F61" s="153">
        <f>SUBTOTAL(9,F62:F66)</f>
        <v>53542.615690620005</v>
      </c>
      <c r="G61" s="153">
        <f>SUBTOTAL(9,G62:G66)</f>
        <v>443.13938099344131</v>
      </c>
      <c r="H61" s="153">
        <f>SUBTOTAL(9,H62:H66)</f>
        <v>3275.4670511202003</v>
      </c>
      <c r="I61" s="153">
        <f>SUBTOTAL(9,I62:I66)</f>
        <v>24.020991600375254</v>
      </c>
      <c r="J61" s="153">
        <f>SUBTOTAL(9,J62:J66)</f>
        <v>467.16037259381653</v>
      </c>
      <c r="K61" s="153">
        <f t="shared" si="0"/>
        <v>0.9</v>
      </c>
      <c r="L61" s="154"/>
      <c r="M61" s="156"/>
      <c r="N61" s="154"/>
      <c r="O61" s="154"/>
      <c r="Q61" s="12"/>
    </row>
    <row r="62" spans="1:19" s="11" customFormat="1" ht="29.25" customHeight="1" x14ac:dyDescent="0.25">
      <c r="A62" s="17">
        <v>49</v>
      </c>
      <c r="B62" s="18">
        <v>2016</v>
      </c>
      <c r="C62" s="402">
        <v>340</v>
      </c>
      <c r="D62" s="403" t="s">
        <v>64</v>
      </c>
      <c r="E62" s="155" t="s">
        <v>36</v>
      </c>
      <c r="F62" s="154">
        <v>6590.2453594199997</v>
      </c>
      <c r="G62" s="154">
        <v>0</v>
      </c>
      <c r="H62" s="154">
        <v>1206.0149068656001</v>
      </c>
      <c r="I62" s="154">
        <v>0</v>
      </c>
      <c r="J62" s="154">
        <f t="shared" ref="J62:J65" si="4">G62+I62</f>
        <v>0</v>
      </c>
      <c r="K62" s="154">
        <f t="shared" si="0"/>
        <v>0</v>
      </c>
      <c r="L62" s="154">
        <v>0</v>
      </c>
      <c r="M62" s="156">
        <v>10</v>
      </c>
      <c r="N62" s="154">
        <v>0</v>
      </c>
      <c r="O62" s="154">
        <f t="shared" ref="O62:O65" si="5">L62+N62</f>
        <v>0</v>
      </c>
      <c r="Q62" s="16"/>
      <c r="R62" s="14"/>
      <c r="S62" s="14"/>
    </row>
    <row r="63" spans="1:19" ht="29.25" customHeight="1" x14ac:dyDescent="0.25">
      <c r="A63" s="17">
        <v>51</v>
      </c>
      <c r="B63" s="18">
        <v>2016</v>
      </c>
      <c r="C63" s="402">
        <v>342</v>
      </c>
      <c r="D63" s="403" t="s">
        <v>65</v>
      </c>
      <c r="E63" s="155" t="s">
        <v>36</v>
      </c>
      <c r="F63" s="154">
        <v>18191.600715600001</v>
      </c>
      <c r="G63" s="154">
        <v>0</v>
      </c>
      <c r="H63" s="154">
        <v>1387.3842006624002</v>
      </c>
      <c r="I63" s="154">
        <v>0</v>
      </c>
      <c r="J63" s="154">
        <f t="shared" si="4"/>
        <v>0</v>
      </c>
      <c r="K63" s="154">
        <f t="shared" si="0"/>
        <v>0</v>
      </c>
      <c r="L63" s="154">
        <v>0</v>
      </c>
      <c r="M63" s="156">
        <v>24.94</v>
      </c>
      <c r="N63" s="154">
        <v>0</v>
      </c>
      <c r="O63" s="154">
        <f t="shared" si="5"/>
        <v>0</v>
      </c>
      <c r="Q63" s="13"/>
      <c r="R63" s="14"/>
      <c r="S63" s="15"/>
    </row>
    <row r="64" spans="1:19" ht="29.25" customHeight="1" x14ac:dyDescent="0.25">
      <c r="A64" s="17">
        <v>53</v>
      </c>
      <c r="B64" s="18">
        <v>2016</v>
      </c>
      <c r="C64" s="402">
        <v>346</v>
      </c>
      <c r="D64" s="403" t="s">
        <v>66</v>
      </c>
      <c r="E64" s="155" t="s">
        <v>36</v>
      </c>
      <c r="F64" s="154">
        <v>13649.193255600001</v>
      </c>
      <c r="G64" s="154">
        <v>0</v>
      </c>
      <c r="H64" s="154">
        <v>301.36781999700003</v>
      </c>
      <c r="I64" s="154">
        <v>0</v>
      </c>
      <c r="J64" s="154">
        <f t="shared" si="4"/>
        <v>0</v>
      </c>
      <c r="K64" s="154">
        <f t="shared" si="0"/>
        <v>0</v>
      </c>
      <c r="L64" s="154">
        <v>0</v>
      </c>
      <c r="M64" s="156">
        <v>10</v>
      </c>
      <c r="N64" s="154">
        <v>0</v>
      </c>
      <c r="O64" s="154">
        <f t="shared" si="5"/>
        <v>0</v>
      </c>
      <c r="Q64" s="13"/>
      <c r="R64" s="14"/>
      <c r="S64" s="15"/>
    </row>
    <row r="65" spans="1:19" ht="29.25" customHeight="1" x14ac:dyDescent="0.25">
      <c r="A65" s="17">
        <v>54</v>
      </c>
      <c r="B65" s="18">
        <v>2016</v>
      </c>
      <c r="C65" s="402">
        <v>347</v>
      </c>
      <c r="D65" s="403" t="s">
        <v>67</v>
      </c>
      <c r="E65" s="155" t="s">
        <v>36</v>
      </c>
      <c r="F65" s="154">
        <v>13426.154348400001</v>
      </c>
      <c r="G65" s="154">
        <v>0</v>
      </c>
      <c r="H65" s="154">
        <v>35.327563806599997</v>
      </c>
      <c r="I65" s="154">
        <v>0</v>
      </c>
      <c r="J65" s="154">
        <f t="shared" si="4"/>
        <v>0</v>
      </c>
      <c r="K65" s="154">
        <f t="shared" si="0"/>
        <v>0</v>
      </c>
      <c r="L65" s="154">
        <v>0</v>
      </c>
      <c r="M65" s="156">
        <v>10</v>
      </c>
      <c r="N65" s="154">
        <v>0</v>
      </c>
      <c r="O65" s="154">
        <f t="shared" si="5"/>
        <v>0</v>
      </c>
      <c r="Q65" s="13"/>
      <c r="R65" s="14"/>
      <c r="S65" s="15"/>
    </row>
    <row r="66" spans="1:19" ht="12.75" customHeight="1" x14ac:dyDescent="0.25">
      <c r="A66" s="17">
        <v>56</v>
      </c>
      <c r="B66" s="18">
        <v>2016</v>
      </c>
      <c r="C66" s="402">
        <v>349</v>
      </c>
      <c r="D66" s="403" t="s">
        <v>68</v>
      </c>
      <c r="E66" s="155" t="s">
        <v>27</v>
      </c>
      <c r="F66" s="154">
        <v>1685.4220116000001</v>
      </c>
      <c r="G66" s="154">
        <v>443.13938099344131</v>
      </c>
      <c r="H66" s="154">
        <v>345.37255978860003</v>
      </c>
      <c r="I66" s="154">
        <v>24.020991600375254</v>
      </c>
      <c r="J66" s="154">
        <f>+G66+I66</f>
        <v>467.16037259381653</v>
      </c>
      <c r="K66" s="154">
        <f t="shared" si="0"/>
        <v>27.7</v>
      </c>
      <c r="L66" s="154">
        <v>26.284575149448223</v>
      </c>
      <c r="M66" s="156">
        <v>20.49</v>
      </c>
      <c r="N66" s="154">
        <v>1.3879618081491998</v>
      </c>
      <c r="O66" s="154">
        <f>+L66+N66</f>
        <v>27.672536957597423</v>
      </c>
      <c r="Q66" s="13"/>
      <c r="R66" s="14"/>
      <c r="S66" s="15"/>
    </row>
    <row r="67" spans="1:19" ht="12.75" customHeight="1" x14ac:dyDescent="0.25">
      <c r="A67" s="10">
        <v>57</v>
      </c>
      <c r="C67" s="402"/>
      <c r="D67" s="396" t="s">
        <v>69</v>
      </c>
      <c r="E67" s="155"/>
      <c r="F67" s="153">
        <f>SUBTOTAL(9,F68:F68)</f>
        <v>2802.9354699600003</v>
      </c>
      <c r="G67" s="153">
        <f>SUBTOTAL(9,G68:G68)</f>
        <v>0</v>
      </c>
      <c r="H67" s="153">
        <f>SUBTOTAL(9,H68:H68)</f>
        <v>25.829464939200001</v>
      </c>
      <c r="I67" s="153">
        <f>SUBTOTAL(9,I68:I68)</f>
        <v>0</v>
      </c>
      <c r="J67" s="153">
        <f>SUBTOTAL(9,J68:J68)</f>
        <v>0</v>
      </c>
      <c r="K67" s="153">
        <f t="shared" si="0"/>
        <v>0</v>
      </c>
      <c r="L67" s="154"/>
      <c r="M67" s="156"/>
      <c r="N67" s="154"/>
      <c r="O67" s="154"/>
      <c r="R67" s="11"/>
    </row>
    <row r="68" spans="1:19" ht="33" customHeight="1" x14ac:dyDescent="0.25">
      <c r="A68" s="17">
        <v>58</v>
      </c>
      <c r="B68" s="18">
        <v>2021</v>
      </c>
      <c r="C68" s="402">
        <v>351</v>
      </c>
      <c r="D68" s="403" t="s">
        <v>70</v>
      </c>
      <c r="E68" s="155" t="s">
        <v>36</v>
      </c>
      <c r="F68" s="154">
        <v>2802.9354699600003</v>
      </c>
      <c r="G68" s="154">
        <v>0</v>
      </c>
      <c r="H68" s="154">
        <v>25.829464939200001</v>
      </c>
      <c r="I68" s="154">
        <v>0</v>
      </c>
      <c r="J68" s="154">
        <f>G68+I68</f>
        <v>0</v>
      </c>
      <c r="K68" s="154">
        <f t="shared" si="0"/>
        <v>0</v>
      </c>
      <c r="L68" s="154">
        <v>0</v>
      </c>
      <c r="M68" s="156">
        <v>13</v>
      </c>
      <c r="N68" s="154">
        <v>0</v>
      </c>
      <c r="O68" s="154">
        <f>L68+N68</f>
        <v>0</v>
      </c>
      <c r="P68" s="20"/>
      <c r="Q68" s="13"/>
      <c r="R68" s="14"/>
      <c r="S68" s="15"/>
    </row>
    <row r="69" spans="1:19" ht="12.75" customHeight="1" x14ac:dyDescent="0.25">
      <c r="A69" s="10">
        <v>59</v>
      </c>
      <c r="C69" s="399"/>
      <c r="D69" s="396" t="s">
        <v>71</v>
      </c>
      <c r="E69" s="155"/>
      <c r="F69" s="153">
        <f>SUBTOTAL(9,F70:F73)</f>
        <v>8799.5252141182427</v>
      </c>
      <c r="G69" s="153">
        <f>SUBTOTAL(9,G70:G73)</f>
        <v>0</v>
      </c>
      <c r="H69" s="153">
        <f>SUBTOTAL(9,H70:H73)</f>
        <v>2845.9432355832</v>
      </c>
      <c r="I69" s="153">
        <f>SUBTOTAL(9,I70:I73)</f>
        <v>0</v>
      </c>
      <c r="J69" s="153">
        <f>SUBTOTAL(9,J70:J73)</f>
        <v>0</v>
      </c>
      <c r="K69" s="153">
        <f t="shared" si="0"/>
        <v>0</v>
      </c>
      <c r="L69" s="154"/>
      <c r="M69" s="156"/>
      <c r="N69" s="154"/>
      <c r="O69" s="154"/>
      <c r="P69" s="21"/>
      <c r="R69" s="11"/>
    </row>
    <row r="70" spans="1:19" ht="29.25" customHeight="1" x14ac:dyDescent="0.25">
      <c r="A70" s="17">
        <v>60</v>
      </c>
      <c r="B70" s="18">
        <v>2021</v>
      </c>
      <c r="C70" s="402">
        <v>352</v>
      </c>
      <c r="D70" s="403" t="s">
        <v>72</v>
      </c>
      <c r="E70" s="155" t="s">
        <v>36</v>
      </c>
      <c r="F70" s="154">
        <v>1700.4854840150626</v>
      </c>
      <c r="G70" s="154">
        <v>0</v>
      </c>
      <c r="H70" s="154">
        <v>802.78823945340002</v>
      </c>
      <c r="I70" s="154">
        <v>0</v>
      </c>
      <c r="J70" s="154">
        <f>G70+I70</f>
        <v>0</v>
      </c>
      <c r="K70" s="154">
        <f t="shared" si="0"/>
        <v>0</v>
      </c>
      <c r="L70" s="154">
        <v>0</v>
      </c>
      <c r="M70" s="156">
        <v>47.21</v>
      </c>
      <c r="N70" s="154">
        <v>0</v>
      </c>
      <c r="O70" s="154">
        <f>L70+N70</f>
        <v>0</v>
      </c>
      <c r="P70" s="20"/>
      <c r="Q70" s="13"/>
      <c r="R70" s="14"/>
      <c r="S70" s="15"/>
    </row>
    <row r="71" spans="1:19" ht="33.75" customHeight="1" x14ac:dyDescent="0.25">
      <c r="A71" s="10">
        <v>61</v>
      </c>
      <c r="B71" s="9">
        <v>2021</v>
      </c>
      <c r="C71" s="402">
        <v>353</v>
      </c>
      <c r="D71" s="403" t="s">
        <v>73</v>
      </c>
      <c r="E71" s="155" t="s">
        <v>36</v>
      </c>
      <c r="F71" s="154">
        <v>1291.4811464114625</v>
      </c>
      <c r="G71" s="154">
        <v>0</v>
      </c>
      <c r="H71" s="154">
        <v>1027.3864493412</v>
      </c>
      <c r="I71" s="154">
        <v>0</v>
      </c>
      <c r="J71" s="154">
        <f>G71+I71</f>
        <v>0</v>
      </c>
      <c r="K71" s="154">
        <f t="shared" si="0"/>
        <v>0</v>
      </c>
      <c r="L71" s="154">
        <v>0</v>
      </c>
      <c r="M71" s="156">
        <v>79.55</v>
      </c>
      <c r="N71" s="154">
        <v>0</v>
      </c>
      <c r="O71" s="154">
        <f>L71+N71</f>
        <v>0</v>
      </c>
      <c r="P71" s="20"/>
      <c r="Q71" s="13"/>
      <c r="R71" s="14"/>
      <c r="S71" s="15"/>
    </row>
    <row r="72" spans="1:19" ht="33.75" customHeight="1" x14ac:dyDescent="0.25">
      <c r="A72" s="10">
        <v>62</v>
      </c>
      <c r="B72" s="9">
        <v>2021</v>
      </c>
      <c r="C72" s="402">
        <v>354</v>
      </c>
      <c r="D72" s="403" t="s">
        <v>74</v>
      </c>
      <c r="E72" s="155" t="s">
        <v>36</v>
      </c>
      <c r="F72" s="154">
        <v>2848.0801575530591</v>
      </c>
      <c r="G72" s="154">
        <v>0</v>
      </c>
      <c r="H72" s="154">
        <v>152.5956299982</v>
      </c>
      <c r="I72" s="154">
        <v>0</v>
      </c>
      <c r="J72" s="154">
        <f>G72+I72</f>
        <v>0</v>
      </c>
      <c r="K72" s="154">
        <f t="shared" si="0"/>
        <v>0</v>
      </c>
      <c r="L72" s="154">
        <v>0</v>
      </c>
      <c r="M72" s="156">
        <v>5.36</v>
      </c>
      <c r="N72" s="154">
        <v>0</v>
      </c>
      <c r="O72" s="154">
        <f>L72+N72</f>
        <v>0</v>
      </c>
      <c r="P72" s="20"/>
      <c r="Q72" s="13"/>
      <c r="R72" s="14"/>
      <c r="S72" s="15"/>
    </row>
    <row r="73" spans="1:19" ht="33.75" customHeight="1" x14ac:dyDescent="0.25">
      <c r="A73" s="10">
        <v>63</v>
      </c>
      <c r="B73" s="9">
        <v>2021</v>
      </c>
      <c r="C73" s="402">
        <v>355</v>
      </c>
      <c r="D73" s="403" t="s">
        <v>75</v>
      </c>
      <c r="E73" s="155" t="s">
        <v>36</v>
      </c>
      <c r="F73" s="154">
        <v>2959.478426138659</v>
      </c>
      <c r="G73" s="154">
        <v>0</v>
      </c>
      <c r="H73" s="154">
        <v>863.1729167904</v>
      </c>
      <c r="I73" s="154">
        <v>0</v>
      </c>
      <c r="J73" s="154">
        <f>G73+I73</f>
        <v>0</v>
      </c>
      <c r="K73" s="154">
        <f t="shared" si="0"/>
        <v>0</v>
      </c>
      <c r="L73" s="154">
        <v>0</v>
      </c>
      <c r="M73" s="156">
        <v>29.17</v>
      </c>
      <c r="N73" s="154">
        <v>0</v>
      </c>
      <c r="O73" s="154">
        <f>L73+N73</f>
        <v>0</v>
      </c>
      <c r="P73" s="20"/>
      <c r="Q73" s="13"/>
      <c r="R73" s="14"/>
      <c r="S73" s="15"/>
    </row>
    <row r="74" spans="1:19" ht="12.75" customHeight="1" x14ac:dyDescent="0.25">
      <c r="A74" s="10">
        <v>64</v>
      </c>
      <c r="C74" s="402"/>
      <c r="D74" s="396" t="s">
        <v>76</v>
      </c>
      <c r="E74" s="155"/>
      <c r="F74" s="153">
        <f>SUBTOTAL(9,F75:F78)</f>
        <v>25925.205263760261</v>
      </c>
      <c r="G74" s="153">
        <f>SUBTOTAL(9,G75:G78)</f>
        <v>0</v>
      </c>
      <c r="H74" s="153">
        <f>SUBTOTAL(9,H75:H78)</f>
        <v>5466.155177332801</v>
      </c>
      <c r="I74" s="153">
        <f>SUBTOTAL(9,I75:I78)</f>
        <v>0</v>
      </c>
      <c r="J74" s="153">
        <f>SUBTOTAL(9,J75:J78)</f>
        <v>0</v>
      </c>
      <c r="K74" s="153">
        <f t="shared" si="0"/>
        <v>0</v>
      </c>
      <c r="L74" s="154"/>
      <c r="M74" s="156"/>
      <c r="N74" s="154"/>
      <c r="O74" s="154"/>
      <c r="P74" s="21"/>
      <c r="R74" s="11"/>
    </row>
    <row r="75" spans="1:19" ht="30" customHeight="1" x14ac:dyDescent="0.25">
      <c r="A75" s="10">
        <v>65</v>
      </c>
      <c r="B75" s="9">
        <v>2022</v>
      </c>
      <c r="C75" s="402">
        <v>356</v>
      </c>
      <c r="D75" s="403" t="s">
        <v>77</v>
      </c>
      <c r="E75" s="155" t="s">
        <v>78</v>
      </c>
      <c r="F75" s="154">
        <v>2027.0955247200002</v>
      </c>
      <c r="G75" s="154">
        <v>0</v>
      </c>
      <c r="H75" s="154">
        <v>592.6328953200001</v>
      </c>
      <c r="I75" s="154">
        <v>0</v>
      </c>
      <c r="J75" s="154">
        <f>G75+I75</f>
        <v>0</v>
      </c>
      <c r="K75" s="154">
        <f t="shared" si="0"/>
        <v>0</v>
      </c>
      <c r="L75" s="154">
        <v>0</v>
      </c>
      <c r="M75" s="156">
        <v>0</v>
      </c>
      <c r="N75" s="154">
        <v>0</v>
      </c>
      <c r="O75" s="154">
        <f>L75+N75</f>
        <v>0</v>
      </c>
      <c r="P75" s="20"/>
      <c r="Q75" s="13"/>
      <c r="R75" s="14"/>
      <c r="S75" s="15"/>
    </row>
    <row r="76" spans="1:19" ht="30" customHeight="1" x14ac:dyDescent="0.25">
      <c r="A76" s="10">
        <v>66</v>
      </c>
      <c r="B76" s="9">
        <v>2022</v>
      </c>
      <c r="C76" s="402">
        <v>357</v>
      </c>
      <c r="D76" s="404" t="s">
        <v>79</v>
      </c>
      <c r="E76" s="155" t="s">
        <v>78</v>
      </c>
      <c r="F76" s="154">
        <v>1922.91052608</v>
      </c>
      <c r="G76" s="154">
        <v>0</v>
      </c>
      <c r="H76" s="154">
        <v>558.33233796000002</v>
      </c>
      <c r="I76" s="154">
        <v>0</v>
      </c>
      <c r="J76" s="154">
        <f>G76+I76</f>
        <v>0</v>
      </c>
      <c r="K76" s="154">
        <f t="shared" si="0"/>
        <v>0</v>
      </c>
      <c r="L76" s="154">
        <v>0</v>
      </c>
      <c r="M76" s="156">
        <v>0</v>
      </c>
      <c r="N76" s="154">
        <v>0</v>
      </c>
      <c r="O76" s="154">
        <f>L76+N76</f>
        <v>0</v>
      </c>
      <c r="P76" s="20"/>
      <c r="Q76" s="13"/>
      <c r="R76" s="14"/>
      <c r="S76" s="15"/>
    </row>
    <row r="77" spans="1:19" ht="30" customHeight="1" x14ac:dyDescent="0.25">
      <c r="A77" s="10">
        <v>67</v>
      </c>
      <c r="B77" s="9">
        <v>2022</v>
      </c>
      <c r="C77" s="402">
        <v>358</v>
      </c>
      <c r="D77" s="404" t="s">
        <v>80</v>
      </c>
      <c r="E77" s="155" t="s">
        <v>78</v>
      </c>
      <c r="F77" s="154">
        <v>6893.7278457348002</v>
      </c>
      <c r="G77" s="154">
        <v>0</v>
      </c>
      <c r="H77" s="154">
        <v>2152.8318608262002</v>
      </c>
      <c r="I77" s="154">
        <v>0</v>
      </c>
      <c r="J77" s="154">
        <f>G77+I77</f>
        <v>0</v>
      </c>
      <c r="K77" s="154">
        <f t="shared" si="0"/>
        <v>0</v>
      </c>
      <c r="L77" s="154">
        <v>0</v>
      </c>
      <c r="M77" s="156">
        <v>0</v>
      </c>
      <c r="N77" s="154">
        <v>0</v>
      </c>
      <c r="O77" s="154">
        <f>L77+N77</f>
        <v>0</v>
      </c>
      <c r="P77" s="20"/>
      <c r="Q77" s="13"/>
      <c r="R77" s="14"/>
      <c r="S77" s="15"/>
    </row>
    <row r="78" spans="1:19" ht="30" customHeight="1" x14ac:dyDescent="0.25">
      <c r="A78" s="10">
        <v>68</v>
      </c>
      <c r="B78" s="9">
        <v>2022</v>
      </c>
      <c r="C78" s="402">
        <v>359</v>
      </c>
      <c r="D78" s="404" t="s">
        <v>81</v>
      </c>
      <c r="E78" s="155" t="s">
        <v>78</v>
      </c>
      <c r="F78" s="154">
        <v>15081.471367225458</v>
      </c>
      <c r="G78" s="154">
        <v>0</v>
      </c>
      <c r="H78" s="154">
        <v>2162.3580832266002</v>
      </c>
      <c r="I78" s="154">
        <v>0</v>
      </c>
      <c r="J78" s="154">
        <f>G78+I78</f>
        <v>0</v>
      </c>
      <c r="K78" s="154">
        <f t="shared" ref="K78" si="6">ROUND((J78/F78)*100,1)</f>
        <v>0</v>
      </c>
      <c r="L78" s="154">
        <v>0</v>
      </c>
      <c r="M78" s="156">
        <v>0</v>
      </c>
      <c r="N78" s="154">
        <v>0</v>
      </c>
      <c r="O78" s="154">
        <f>L78+N78</f>
        <v>0</v>
      </c>
      <c r="P78" s="20"/>
      <c r="Q78" s="13"/>
      <c r="R78" s="14"/>
      <c r="S78" s="15"/>
    </row>
    <row r="79" spans="1:19" ht="12.75" customHeight="1" x14ac:dyDescent="0.25">
      <c r="A79" s="10">
        <v>70</v>
      </c>
      <c r="B79" s="9"/>
      <c r="C79" s="398"/>
      <c r="D79" s="397" t="s">
        <v>82</v>
      </c>
      <c r="E79" s="155"/>
      <c r="F79" s="153">
        <f>+F82+F80</f>
        <v>57345.138746852666</v>
      </c>
      <c r="G79" s="153">
        <f>+G82+G80</f>
        <v>10792.0661945508</v>
      </c>
      <c r="H79" s="153">
        <f>+H82+H80</f>
        <v>15249.6558</v>
      </c>
      <c r="I79" s="153">
        <f>+I82+I80</f>
        <v>0</v>
      </c>
      <c r="J79" s="153">
        <f>+J82+J80</f>
        <v>10792.0661945508</v>
      </c>
      <c r="K79" s="153">
        <f t="shared" ref="K79:K84" si="7">ROUND((J79/F79)*100,1)</f>
        <v>18.8</v>
      </c>
      <c r="L79" s="159"/>
      <c r="M79" s="156"/>
      <c r="N79" s="154"/>
      <c r="O79" s="154"/>
      <c r="P79" s="21"/>
      <c r="R79" s="19"/>
    </row>
    <row r="80" spans="1:19" s="1" customFormat="1" ht="12.75" customHeight="1" x14ac:dyDescent="0.25">
      <c r="A80" s="10">
        <v>72</v>
      </c>
      <c r="B80" s="9"/>
      <c r="C80" s="398"/>
      <c r="D80" s="397" t="s">
        <v>83</v>
      </c>
      <c r="E80" s="155"/>
      <c r="F80" s="153">
        <f>SUM(F81)</f>
        <v>11429.217607014001</v>
      </c>
      <c r="G80" s="153">
        <f>SUM(G81)</f>
        <v>3179.8882800000001</v>
      </c>
      <c r="H80" s="153">
        <f>SUM(H81)</f>
        <v>0</v>
      </c>
      <c r="I80" s="153">
        <f>SUM(I81)</f>
        <v>0</v>
      </c>
      <c r="J80" s="153">
        <f>SUM(J81)</f>
        <v>3179.8882800000001</v>
      </c>
      <c r="K80" s="153">
        <f t="shared" si="7"/>
        <v>27.8</v>
      </c>
      <c r="L80" s="153"/>
      <c r="M80" s="156"/>
      <c r="N80" s="153"/>
      <c r="O80" s="154"/>
      <c r="P80" s="21"/>
      <c r="R80" s="11"/>
    </row>
    <row r="81" spans="1:19" ht="12.75" customHeight="1" x14ac:dyDescent="0.25">
      <c r="A81" s="17">
        <v>73</v>
      </c>
      <c r="B81" s="18">
        <v>2011</v>
      </c>
      <c r="C81" s="402">
        <v>40</v>
      </c>
      <c r="D81" s="403" t="s">
        <v>923</v>
      </c>
      <c r="E81" s="155" t="s">
        <v>84</v>
      </c>
      <c r="F81" s="154">
        <v>11429.217607014001</v>
      </c>
      <c r="G81" s="154">
        <v>3179.8882800000001</v>
      </c>
      <c r="H81" s="154">
        <v>0</v>
      </c>
      <c r="I81" s="154">
        <v>0</v>
      </c>
      <c r="J81" s="154">
        <f>G81+I81</f>
        <v>3179.8882800000001</v>
      </c>
      <c r="K81" s="154">
        <f t="shared" si="7"/>
        <v>27.8</v>
      </c>
      <c r="L81" s="154">
        <v>34.5</v>
      </c>
      <c r="M81" s="156">
        <v>0</v>
      </c>
      <c r="N81" s="154">
        <v>0</v>
      </c>
      <c r="O81" s="154">
        <f>L81+N81</f>
        <v>34.5</v>
      </c>
      <c r="P81" s="20"/>
      <c r="Q81" s="13"/>
      <c r="R81" s="14"/>
      <c r="S81" s="15"/>
    </row>
    <row r="82" spans="1:19" s="1" customFormat="1" ht="12.75" customHeight="1" x14ac:dyDescent="0.25">
      <c r="A82" s="10">
        <v>74</v>
      </c>
      <c r="B82" s="9"/>
      <c r="C82" s="398"/>
      <c r="D82" s="397" t="s">
        <v>85</v>
      </c>
      <c r="E82" s="155"/>
      <c r="F82" s="153">
        <f>SUM(F83:F84)</f>
        <v>45915.921139838661</v>
      </c>
      <c r="G82" s="153">
        <f>SUM(G83:G84)</f>
        <v>7612.1779145508008</v>
      </c>
      <c r="H82" s="153">
        <f>SUM(H83:H84)</f>
        <v>15249.6558</v>
      </c>
      <c r="I82" s="153">
        <f>SUM(I83:I84)</f>
        <v>0</v>
      </c>
      <c r="J82" s="153">
        <f>SUM(J83:J84)</f>
        <v>7612.1779145508008</v>
      </c>
      <c r="K82" s="153">
        <f t="shared" si="7"/>
        <v>16.600000000000001</v>
      </c>
      <c r="L82" s="153"/>
      <c r="M82" s="156"/>
      <c r="N82" s="153"/>
      <c r="O82" s="154"/>
      <c r="P82" s="21"/>
      <c r="R82" s="19"/>
    </row>
    <row r="83" spans="1:19" ht="12.75" customHeight="1" x14ac:dyDescent="0.25">
      <c r="A83" s="10">
        <v>75</v>
      </c>
      <c r="B83" s="9">
        <v>2013</v>
      </c>
      <c r="C83" s="402">
        <v>45</v>
      </c>
      <c r="D83" s="403" t="s">
        <v>924</v>
      </c>
      <c r="E83" s="155" t="s">
        <v>84</v>
      </c>
      <c r="F83" s="154">
        <v>12810.391197523202</v>
      </c>
      <c r="G83" s="154">
        <v>7612.1779145508008</v>
      </c>
      <c r="H83" s="154">
        <v>0</v>
      </c>
      <c r="I83" s="154">
        <v>0</v>
      </c>
      <c r="J83" s="154">
        <f>G83+I83</f>
        <v>7612.1779145508008</v>
      </c>
      <c r="K83" s="154">
        <f t="shared" si="7"/>
        <v>59.4</v>
      </c>
      <c r="L83" s="154">
        <v>100</v>
      </c>
      <c r="M83" s="156">
        <v>0</v>
      </c>
      <c r="N83" s="154">
        <v>0</v>
      </c>
      <c r="O83" s="154">
        <f>L83+N83</f>
        <v>100</v>
      </c>
      <c r="P83" s="20"/>
      <c r="Q83" s="13"/>
      <c r="R83" s="14"/>
      <c r="S83" s="15"/>
    </row>
    <row r="84" spans="1:19" ht="33.75" customHeight="1" thickBot="1" x14ac:dyDescent="0.3">
      <c r="A84" s="10">
        <v>76</v>
      </c>
      <c r="B84" s="9">
        <v>2013</v>
      </c>
      <c r="C84" s="401">
        <v>303</v>
      </c>
      <c r="D84" s="400" t="s">
        <v>86</v>
      </c>
      <c r="E84" s="160" t="s">
        <v>36</v>
      </c>
      <c r="F84" s="161">
        <v>33105.529942315457</v>
      </c>
      <c r="G84" s="161">
        <v>0</v>
      </c>
      <c r="H84" s="161">
        <v>15249.6558</v>
      </c>
      <c r="I84" s="161">
        <v>0</v>
      </c>
      <c r="J84" s="161">
        <f>G84+I84</f>
        <v>0</v>
      </c>
      <c r="K84" s="161">
        <f t="shared" si="7"/>
        <v>0</v>
      </c>
      <c r="L84" s="161">
        <v>0</v>
      </c>
      <c r="M84" s="162">
        <v>40.4</v>
      </c>
      <c r="N84" s="161">
        <v>0</v>
      </c>
      <c r="O84" s="161">
        <f>L84+N84</f>
        <v>0</v>
      </c>
      <c r="P84" s="20"/>
      <c r="Q84" s="13"/>
      <c r="R84" s="14"/>
      <c r="S84" s="15"/>
    </row>
    <row r="85" spans="1:19" ht="12.75" customHeight="1" x14ac:dyDescent="0.25">
      <c r="A85" s="10"/>
      <c r="B85" s="9"/>
      <c r="C85" s="420" t="s">
        <v>906</v>
      </c>
      <c r="D85" s="420"/>
      <c r="E85" s="420"/>
      <c r="F85" s="420"/>
      <c r="G85" s="420"/>
      <c r="H85" s="420"/>
      <c r="I85" s="420"/>
      <c r="J85" s="420"/>
      <c r="K85" s="420"/>
      <c r="L85" s="420"/>
      <c r="M85" s="420"/>
      <c r="N85" s="420"/>
      <c r="O85" s="420"/>
      <c r="P85" s="20"/>
      <c r="Q85" s="13"/>
      <c r="R85" s="14"/>
      <c r="S85" s="15"/>
    </row>
    <row r="86" spans="1:19" ht="31.5" customHeight="1" x14ac:dyDescent="0.25">
      <c r="A86" s="10">
        <v>78</v>
      </c>
      <c r="B86" s="9"/>
      <c r="C86" s="413" t="s">
        <v>87</v>
      </c>
      <c r="D86" s="413"/>
      <c r="E86" s="413"/>
      <c r="F86" s="413"/>
      <c r="G86" s="413"/>
      <c r="H86" s="413"/>
      <c r="I86" s="413"/>
      <c r="J86" s="413"/>
      <c r="K86" s="413"/>
      <c r="L86" s="413"/>
      <c r="M86" s="413"/>
      <c r="N86" s="413"/>
      <c r="O86" s="413"/>
      <c r="Q86" s="21"/>
    </row>
    <row r="87" spans="1:19" x14ac:dyDescent="0.25">
      <c r="A87" s="10">
        <v>79</v>
      </c>
      <c r="B87" s="1"/>
      <c r="C87" s="413" t="s">
        <v>950</v>
      </c>
      <c r="D87" s="413"/>
      <c r="E87" s="413"/>
      <c r="F87" s="413"/>
      <c r="G87" s="413"/>
      <c r="H87" s="413"/>
      <c r="I87" s="413"/>
      <c r="J87" s="413"/>
      <c r="K87" s="413"/>
      <c r="L87" s="413"/>
      <c r="M87" s="413"/>
      <c r="N87" s="413"/>
      <c r="O87" s="413"/>
      <c r="Q87" s="21"/>
    </row>
    <row r="88" spans="1:19" ht="32.25" customHeight="1" x14ac:dyDescent="0.25">
      <c r="A88" s="1"/>
      <c r="B88" s="22"/>
      <c r="C88" s="412" t="s">
        <v>951</v>
      </c>
      <c r="D88" s="412"/>
      <c r="E88" s="412"/>
      <c r="F88" s="412"/>
      <c r="G88" s="412"/>
      <c r="H88" s="412"/>
      <c r="I88" s="412"/>
      <c r="J88" s="412"/>
      <c r="K88" s="412"/>
      <c r="L88" s="412"/>
      <c r="M88" s="412"/>
      <c r="N88" s="412"/>
      <c r="O88" s="412"/>
    </row>
    <row r="89" spans="1:19" ht="27" customHeight="1" x14ac:dyDescent="0.25">
      <c r="A89" s="1"/>
      <c r="B89" s="22"/>
      <c r="C89" s="413" t="s">
        <v>926</v>
      </c>
      <c r="D89" s="413"/>
      <c r="E89" s="413"/>
      <c r="F89" s="413"/>
      <c r="G89" s="413"/>
      <c r="H89" s="413"/>
      <c r="I89" s="413"/>
      <c r="J89" s="413"/>
      <c r="K89" s="413"/>
      <c r="L89" s="413"/>
      <c r="M89" s="413"/>
      <c r="N89" s="413"/>
      <c r="O89" s="413"/>
    </row>
    <row r="90" spans="1:19" s="23" customFormat="1" x14ac:dyDescent="0.25">
      <c r="C90" s="414" t="s">
        <v>88</v>
      </c>
      <c r="D90" s="414"/>
      <c r="E90" s="414"/>
      <c r="F90" s="414"/>
      <c r="G90" s="414"/>
      <c r="H90" s="414"/>
      <c r="I90" s="414"/>
      <c r="J90" s="414"/>
      <c r="K90" s="414"/>
      <c r="L90" s="414"/>
      <c r="M90" s="414"/>
      <c r="N90" s="414"/>
      <c r="O90" s="414"/>
    </row>
    <row r="91" spans="1:19" s="23" customFormat="1" x14ac:dyDescent="0.25">
      <c r="C91" s="143"/>
      <c r="D91" s="144"/>
      <c r="E91" s="145"/>
      <c r="F91" s="146"/>
      <c r="G91" s="146"/>
      <c r="H91" s="146"/>
      <c r="I91" s="146"/>
      <c r="J91" s="146"/>
      <c r="K91" s="147"/>
      <c r="L91" s="147"/>
      <c r="M91" s="147"/>
      <c r="N91" s="147"/>
      <c r="O91" s="147"/>
    </row>
    <row r="92" spans="1:19" s="23" customFormat="1" ht="30" customHeight="1" x14ac:dyDescent="0.25">
      <c r="C92" s="412"/>
      <c r="D92" s="412"/>
      <c r="E92" s="412"/>
      <c r="F92" s="412"/>
      <c r="G92" s="412"/>
      <c r="H92" s="412"/>
      <c r="I92" s="412"/>
      <c r="J92" s="412"/>
      <c r="K92" s="412"/>
      <c r="L92" s="412"/>
      <c r="M92" s="412"/>
      <c r="N92" s="412"/>
      <c r="O92" s="412"/>
    </row>
    <row r="93" spans="1:19" s="23" customFormat="1" x14ac:dyDescent="0.25">
      <c r="C93" s="27"/>
      <c r="D93" s="25"/>
      <c r="E93" s="28"/>
      <c r="F93" s="26"/>
      <c r="G93" s="26"/>
      <c r="H93" s="26"/>
      <c r="I93" s="26"/>
      <c r="J93" s="26"/>
    </row>
    <row r="94" spans="1:19" s="23" customFormat="1" x14ac:dyDescent="0.25">
      <c r="C94" s="27"/>
      <c r="E94" s="29"/>
      <c r="F94" s="26"/>
      <c r="G94" s="26"/>
      <c r="H94" s="26"/>
      <c r="I94" s="26"/>
      <c r="J94" s="26"/>
    </row>
    <row r="95" spans="1:19" s="23" customFormat="1" x14ac:dyDescent="0.25">
      <c r="C95" s="27"/>
      <c r="E95" s="29"/>
      <c r="F95" s="26"/>
      <c r="G95" s="26"/>
      <c r="H95" s="26"/>
      <c r="I95" s="26"/>
      <c r="J95" s="26"/>
    </row>
    <row r="96" spans="1:19" s="23" customFormat="1" x14ac:dyDescent="0.25">
      <c r="C96" s="27"/>
      <c r="E96" s="29"/>
      <c r="F96" s="26"/>
      <c r="G96" s="26"/>
      <c r="H96" s="26"/>
      <c r="I96" s="26"/>
      <c r="J96" s="26"/>
    </row>
    <row r="97" spans="3:17" s="23" customFormat="1" x14ac:dyDescent="0.25">
      <c r="C97" s="27"/>
      <c r="E97" s="30"/>
      <c r="F97" s="26"/>
      <c r="G97" s="26"/>
      <c r="H97" s="26"/>
      <c r="I97" s="26"/>
      <c r="J97" s="26"/>
    </row>
    <row r="98" spans="3:17" s="23" customFormat="1" x14ac:dyDescent="0.25">
      <c r="C98" s="27"/>
      <c r="E98" s="30"/>
      <c r="F98" s="26"/>
      <c r="G98" s="26"/>
      <c r="H98" s="26"/>
      <c r="I98" s="26"/>
      <c r="J98" s="26"/>
    </row>
    <row r="99" spans="3:17" s="23" customFormat="1" x14ac:dyDescent="0.25">
      <c r="C99" s="27"/>
      <c r="E99" s="31"/>
      <c r="F99" s="26"/>
      <c r="G99" s="26"/>
      <c r="H99" s="26"/>
      <c r="I99" s="26"/>
      <c r="J99" s="26"/>
    </row>
    <row r="100" spans="3:17" s="23" customFormat="1" x14ac:dyDescent="0.25">
      <c r="C100" s="27"/>
      <c r="E100" s="30"/>
      <c r="F100" s="26"/>
      <c r="G100" s="26"/>
      <c r="H100" s="26"/>
      <c r="I100" s="26"/>
      <c r="J100" s="26"/>
    </row>
    <row r="101" spans="3:17" s="23" customFormat="1" x14ac:dyDescent="0.25">
      <c r="C101" s="27"/>
      <c r="E101" s="29"/>
      <c r="F101" s="26"/>
      <c r="G101" s="26"/>
      <c r="H101" s="26"/>
      <c r="I101" s="26"/>
      <c r="J101" s="26"/>
    </row>
    <row r="102" spans="3:17" s="23" customFormat="1" x14ac:dyDescent="0.25">
      <c r="C102" s="27"/>
      <c r="E102" s="29"/>
      <c r="F102" s="26"/>
      <c r="G102" s="26"/>
      <c r="H102" s="26"/>
      <c r="I102" s="26"/>
      <c r="J102" s="26"/>
    </row>
    <row r="103" spans="3:17" s="23" customFormat="1" x14ac:dyDescent="0.25">
      <c r="C103" s="27"/>
      <c r="E103" s="29"/>
      <c r="F103" s="26"/>
      <c r="G103" s="26"/>
      <c r="H103" s="26"/>
      <c r="I103" s="26"/>
      <c r="J103" s="26"/>
    </row>
    <row r="104" spans="3:17" s="23" customFormat="1" x14ac:dyDescent="0.25">
      <c r="C104" s="32"/>
      <c r="E104" s="33"/>
      <c r="F104" s="26"/>
      <c r="G104" s="26"/>
      <c r="H104" s="26"/>
      <c r="I104" s="26"/>
      <c r="J104" s="26"/>
    </row>
    <row r="105" spans="3:17" s="23" customFormat="1" x14ac:dyDescent="0.25">
      <c r="C105" s="32"/>
      <c r="E105" s="34"/>
      <c r="Q105" s="24"/>
    </row>
  </sheetData>
  <mergeCells count="22">
    <mergeCell ref="F9:F11"/>
    <mergeCell ref="A1:D1"/>
    <mergeCell ref="A2:K2"/>
    <mergeCell ref="A3:F3"/>
    <mergeCell ref="G3:K3"/>
    <mergeCell ref="M3:O3"/>
    <mergeCell ref="G9:G11"/>
    <mergeCell ref="C88:O88"/>
    <mergeCell ref="C89:O89"/>
    <mergeCell ref="C90:O90"/>
    <mergeCell ref="C92:O92"/>
    <mergeCell ref="C87:O87"/>
    <mergeCell ref="C86:O86"/>
    <mergeCell ref="H9:K9"/>
    <mergeCell ref="C85:O85"/>
    <mergeCell ref="L9:L11"/>
    <mergeCell ref="M9:O9"/>
    <mergeCell ref="H10:K10"/>
    <mergeCell ref="M10:O10"/>
    <mergeCell ref="C9:C11"/>
    <mergeCell ref="D9:D11"/>
    <mergeCell ref="E9:E11"/>
  </mergeCells>
  <conditionalFormatting sqref="K40 K47 K51:K54 O17 K19 K34:K35 K25 K37 K58:K63 K66 K84 K28:K30 K69:K70 K17 O79 O90 K90">
    <cfRule type="cellIs" dxfId="138" priority="137" stopIfTrue="1" operator="greaterThan">
      <formula>100</formula>
    </cfRule>
  </conditionalFormatting>
  <conditionalFormatting sqref="K40 K47 K51:K54 K17 K19 K34:K35 K25 K37 K58:K63 K66 K84 K28:K30 K69:K70">
    <cfRule type="cellIs" dxfId="137" priority="135" stopIfTrue="1" operator="greaterThan">
      <formula>100</formula>
    </cfRule>
    <cfRule type="cellIs" dxfId="136" priority="136" stopIfTrue="1" operator="greaterThan">
      <formula>100</formula>
    </cfRule>
  </conditionalFormatting>
  <conditionalFormatting sqref="K20 K22">
    <cfRule type="cellIs" dxfId="135" priority="134" stopIfTrue="1" operator="greaterThan">
      <formula>100</formula>
    </cfRule>
  </conditionalFormatting>
  <conditionalFormatting sqref="K20 K22">
    <cfRule type="cellIs" dxfId="134" priority="132" stopIfTrue="1" operator="greaterThan">
      <formula>100</formula>
    </cfRule>
    <cfRule type="cellIs" dxfId="133" priority="133" stopIfTrue="1" operator="greaterThan">
      <formula>100</formula>
    </cfRule>
  </conditionalFormatting>
  <conditionalFormatting sqref="K31 K33">
    <cfRule type="cellIs" dxfId="132" priority="131" stopIfTrue="1" operator="greaterThan">
      <formula>100</formula>
    </cfRule>
  </conditionalFormatting>
  <conditionalFormatting sqref="K31 K33">
    <cfRule type="cellIs" dxfId="131" priority="129" stopIfTrue="1" operator="greaterThan">
      <formula>100</formula>
    </cfRule>
    <cfRule type="cellIs" dxfId="130" priority="130" stopIfTrue="1" operator="greaterThan">
      <formula>100</formula>
    </cfRule>
  </conditionalFormatting>
  <conditionalFormatting sqref="K39">
    <cfRule type="cellIs" dxfId="129" priority="128" stopIfTrue="1" operator="greaterThan">
      <formula>100</formula>
    </cfRule>
  </conditionalFormatting>
  <conditionalFormatting sqref="K39">
    <cfRule type="cellIs" dxfId="128" priority="126" stopIfTrue="1" operator="greaterThan">
      <formula>100</formula>
    </cfRule>
    <cfRule type="cellIs" dxfId="127" priority="127" stopIfTrue="1" operator="greaterThan">
      <formula>100</formula>
    </cfRule>
  </conditionalFormatting>
  <conditionalFormatting sqref="K41:K45">
    <cfRule type="cellIs" dxfId="126" priority="125" stopIfTrue="1" operator="greaterThan">
      <formula>100</formula>
    </cfRule>
  </conditionalFormatting>
  <conditionalFormatting sqref="K41:K45">
    <cfRule type="cellIs" dxfId="125" priority="123" stopIfTrue="1" operator="greaterThan">
      <formula>100</formula>
    </cfRule>
    <cfRule type="cellIs" dxfId="124" priority="124" stopIfTrue="1" operator="greaterThan">
      <formula>100</formula>
    </cfRule>
  </conditionalFormatting>
  <conditionalFormatting sqref="K49:K50">
    <cfRule type="cellIs" dxfId="123" priority="122" stopIfTrue="1" operator="greaterThan">
      <formula>100</formula>
    </cfRule>
  </conditionalFormatting>
  <conditionalFormatting sqref="K49:K50">
    <cfRule type="cellIs" dxfId="122" priority="120" stopIfTrue="1" operator="greaterThan">
      <formula>100</formula>
    </cfRule>
    <cfRule type="cellIs" dxfId="121" priority="121" stopIfTrue="1" operator="greaterThan">
      <formula>100</formula>
    </cfRule>
  </conditionalFormatting>
  <conditionalFormatting sqref="K46">
    <cfRule type="cellIs" dxfId="120" priority="119" stopIfTrue="1" operator="greaterThan">
      <formula>100</formula>
    </cfRule>
  </conditionalFormatting>
  <conditionalFormatting sqref="K46">
    <cfRule type="cellIs" dxfId="119" priority="117" stopIfTrue="1" operator="greaterThan">
      <formula>100</formula>
    </cfRule>
    <cfRule type="cellIs" dxfId="118" priority="118" stopIfTrue="1" operator="greaterThan">
      <formula>100</formula>
    </cfRule>
  </conditionalFormatting>
  <conditionalFormatting sqref="K56:K57">
    <cfRule type="cellIs" dxfId="117" priority="116" stopIfTrue="1" operator="greaterThan">
      <formula>100</formula>
    </cfRule>
  </conditionalFormatting>
  <conditionalFormatting sqref="K55">
    <cfRule type="cellIs" dxfId="116" priority="115" stopIfTrue="1" operator="greaterThan">
      <formula>100</formula>
    </cfRule>
  </conditionalFormatting>
  <conditionalFormatting sqref="K55">
    <cfRule type="cellIs" dxfId="115" priority="113" stopIfTrue="1" operator="greaterThan">
      <formula>100</formula>
    </cfRule>
    <cfRule type="cellIs" dxfId="114" priority="114" stopIfTrue="1" operator="greaterThan">
      <formula>100</formula>
    </cfRule>
  </conditionalFormatting>
  <conditionalFormatting sqref="K82">
    <cfRule type="cellIs" dxfId="113" priority="112" stopIfTrue="1" operator="greaterThan">
      <formula>100</formula>
    </cfRule>
  </conditionalFormatting>
  <conditionalFormatting sqref="K82">
    <cfRule type="cellIs" dxfId="112" priority="110" stopIfTrue="1" operator="greaterThan">
      <formula>100</formula>
    </cfRule>
    <cfRule type="cellIs" dxfId="111" priority="111" stopIfTrue="1" operator="greaterThan">
      <formula>100</formula>
    </cfRule>
  </conditionalFormatting>
  <conditionalFormatting sqref="K48">
    <cfRule type="cellIs" dxfId="110" priority="109" stopIfTrue="1" operator="greaterThan">
      <formula>100</formula>
    </cfRule>
  </conditionalFormatting>
  <conditionalFormatting sqref="K48">
    <cfRule type="cellIs" dxfId="109" priority="107" stopIfTrue="1" operator="greaterThan">
      <formula>100</formula>
    </cfRule>
    <cfRule type="cellIs" dxfId="108" priority="108" stopIfTrue="1" operator="greaterThan">
      <formula>100</formula>
    </cfRule>
  </conditionalFormatting>
  <conditionalFormatting sqref="K17 K19:K20 K25 K84 K33:K35 K37 K66 K82 K22 K28:K31 K39:K63 K69:K70">
    <cfRule type="cellIs" dxfId="107" priority="106" operator="greaterThan">
      <formula>100</formula>
    </cfRule>
  </conditionalFormatting>
  <conditionalFormatting sqref="K79">
    <cfRule type="cellIs" dxfId="106" priority="105" stopIfTrue="1" operator="greaterThan">
      <formula>100</formula>
    </cfRule>
  </conditionalFormatting>
  <conditionalFormatting sqref="K79">
    <cfRule type="cellIs" dxfId="105" priority="103" stopIfTrue="1" operator="greaterThan">
      <formula>100</formula>
    </cfRule>
    <cfRule type="cellIs" dxfId="104" priority="104" stopIfTrue="1" operator="greaterThan">
      <formula>100</formula>
    </cfRule>
  </conditionalFormatting>
  <conditionalFormatting sqref="K18">
    <cfRule type="cellIs" dxfId="103" priority="102" stopIfTrue="1" operator="greaterThan">
      <formula>100</formula>
    </cfRule>
  </conditionalFormatting>
  <conditionalFormatting sqref="K18">
    <cfRule type="cellIs" dxfId="102" priority="100" stopIfTrue="1" operator="greaterThan">
      <formula>100</formula>
    </cfRule>
    <cfRule type="cellIs" dxfId="101" priority="101" stopIfTrue="1" operator="greaterThan">
      <formula>100</formula>
    </cfRule>
  </conditionalFormatting>
  <conditionalFormatting sqref="K18">
    <cfRule type="cellIs" dxfId="100" priority="99" operator="greaterThan">
      <formula>100</formula>
    </cfRule>
  </conditionalFormatting>
  <conditionalFormatting sqref="K23:K24">
    <cfRule type="cellIs" dxfId="99" priority="98" stopIfTrue="1" operator="greaterThan">
      <formula>100</formula>
    </cfRule>
  </conditionalFormatting>
  <conditionalFormatting sqref="K23:K24">
    <cfRule type="cellIs" dxfId="98" priority="96" stopIfTrue="1" operator="greaterThan">
      <formula>100</formula>
    </cfRule>
    <cfRule type="cellIs" dxfId="97" priority="97" stopIfTrue="1" operator="greaterThan">
      <formula>100</formula>
    </cfRule>
  </conditionalFormatting>
  <conditionalFormatting sqref="K23:K24">
    <cfRule type="cellIs" dxfId="96" priority="95" operator="greaterThan">
      <formula>100</formula>
    </cfRule>
  </conditionalFormatting>
  <conditionalFormatting sqref="B88:B89">
    <cfRule type="duplicateValues" dxfId="95" priority="138"/>
  </conditionalFormatting>
  <conditionalFormatting sqref="K83">
    <cfRule type="cellIs" dxfId="94" priority="94" stopIfTrue="1" operator="greaterThan">
      <formula>100</formula>
    </cfRule>
  </conditionalFormatting>
  <conditionalFormatting sqref="K83">
    <cfRule type="cellIs" dxfId="93" priority="92" stopIfTrue="1" operator="greaterThan">
      <formula>100</formula>
    </cfRule>
    <cfRule type="cellIs" dxfId="92" priority="93" stopIfTrue="1" operator="greaterThan">
      <formula>100</formula>
    </cfRule>
  </conditionalFormatting>
  <conditionalFormatting sqref="K83">
    <cfRule type="cellIs" dxfId="91" priority="91" operator="greaterThan">
      <formula>100</formula>
    </cfRule>
  </conditionalFormatting>
  <conditionalFormatting sqref="K32">
    <cfRule type="cellIs" dxfId="90" priority="90" stopIfTrue="1" operator="greaterThan">
      <formula>100</formula>
    </cfRule>
  </conditionalFormatting>
  <conditionalFormatting sqref="K32">
    <cfRule type="cellIs" dxfId="89" priority="88" stopIfTrue="1" operator="greaterThan">
      <formula>100</formula>
    </cfRule>
    <cfRule type="cellIs" dxfId="88" priority="89" stopIfTrue="1" operator="greaterThan">
      <formula>100</formula>
    </cfRule>
  </conditionalFormatting>
  <conditionalFormatting sqref="K32">
    <cfRule type="cellIs" dxfId="87" priority="87" operator="greaterThan">
      <formula>100</formula>
    </cfRule>
  </conditionalFormatting>
  <conditionalFormatting sqref="K36">
    <cfRule type="cellIs" dxfId="86" priority="86" stopIfTrue="1" operator="greaterThan">
      <formula>100</formula>
    </cfRule>
  </conditionalFormatting>
  <conditionalFormatting sqref="K36">
    <cfRule type="cellIs" dxfId="85" priority="84" stopIfTrue="1" operator="greaterThan">
      <formula>100</formula>
    </cfRule>
    <cfRule type="cellIs" dxfId="84" priority="85" stopIfTrue="1" operator="greaterThan">
      <formula>100</formula>
    </cfRule>
  </conditionalFormatting>
  <conditionalFormatting sqref="K36">
    <cfRule type="cellIs" dxfId="83" priority="83" operator="greaterThan">
      <formula>100</formula>
    </cfRule>
  </conditionalFormatting>
  <conditionalFormatting sqref="K38">
    <cfRule type="cellIs" dxfId="82" priority="82" stopIfTrue="1" operator="greaterThan">
      <formula>100</formula>
    </cfRule>
  </conditionalFormatting>
  <conditionalFormatting sqref="K38">
    <cfRule type="cellIs" dxfId="81" priority="80" stopIfTrue="1" operator="greaterThan">
      <formula>100</formula>
    </cfRule>
    <cfRule type="cellIs" dxfId="80" priority="81" stopIfTrue="1" operator="greaterThan">
      <formula>100</formula>
    </cfRule>
  </conditionalFormatting>
  <conditionalFormatting sqref="K38">
    <cfRule type="cellIs" dxfId="79" priority="79" operator="greaterThan">
      <formula>100</formula>
    </cfRule>
  </conditionalFormatting>
  <conditionalFormatting sqref="K80">
    <cfRule type="cellIs" dxfId="78" priority="78" stopIfTrue="1" operator="greaterThan">
      <formula>100</formula>
    </cfRule>
  </conditionalFormatting>
  <conditionalFormatting sqref="K80">
    <cfRule type="cellIs" dxfId="77" priority="76" stopIfTrue="1" operator="greaterThan">
      <formula>100</formula>
    </cfRule>
    <cfRule type="cellIs" dxfId="76" priority="77" stopIfTrue="1" operator="greaterThan">
      <formula>100</formula>
    </cfRule>
  </conditionalFormatting>
  <conditionalFormatting sqref="K80">
    <cfRule type="cellIs" dxfId="75" priority="75" operator="greaterThan">
      <formula>100</formula>
    </cfRule>
  </conditionalFormatting>
  <conditionalFormatting sqref="K81">
    <cfRule type="cellIs" dxfId="74" priority="74" stopIfTrue="1" operator="greaterThan">
      <formula>100</formula>
    </cfRule>
  </conditionalFormatting>
  <conditionalFormatting sqref="K81">
    <cfRule type="cellIs" dxfId="73" priority="72" stopIfTrue="1" operator="greaterThan">
      <formula>100</formula>
    </cfRule>
    <cfRule type="cellIs" dxfId="72" priority="73" stopIfTrue="1" operator="greaterThan">
      <formula>100</formula>
    </cfRule>
  </conditionalFormatting>
  <conditionalFormatting sqref="K81">
    <cfRule type="cellIs" dxfId="71" priority="71" operator="greaterThan">
      <formula>100</formula>
    </cfRule>
  </conditionalFormatting>
  <conditionalFormatting sqref="K74:K75 K77">
    <cfRule type="cellIs" dxfId="70" priority="70" stopIfTrue="1" operator="greaterThan">
      <formula>100</formula>
    </cfRule>
  </conditionalFormatting>
  <conditionalFormatting sqref="K74:K75 K77">
    <cfRule type="cellIs" dxfId="69" priority="68" stopIfTrue="1" operator="greaterThan">
      <formula>100</formula>
    </cfRule>
    <cfRule type="cellIs" dxfId="68" priority="69" stopIfTrue="1" operator="greaterThan">
      <formula>100</formula>
    </cfRule>
  </conditionalFormatting>
  <conditionalFormatting sqref="K74:K75 K77">
    <cfRule type="cellIs" dxfId="67" priority="67" operator="greaterThan">
      <formula>100</formula>
    </cfRule>
  </conditionalFormatting>
  <conditionalFormatting sqref="K76">
    <cfRule type="cellIs" dxfId="66" priority="66" stopIfTrue="1" operator="greaterThan">
      <formula>100</formula>
    </cfRule>
  </conditionalFormatting>
  <conditionalFormatting sqref="K76">
    <cfRule type="cellIs" dxfId="65" priority="64" stopIfTrue="1" operator="greaterThan">
      <formula>100</formula>
    </cfRule>
    <cfRule type="cellIs" dxfId="64" priority="65" stopIfTrue="1" operator="greaterThan">
      <formula>100</formula>
    </cfRule>
  </conditionalFormatting>
  <conditionalFormatting sqref="K76">
    <cfRule type="cellIs" dxfId="63" priority="63" operator="greaterThan">
      <formula>100</formula>
    </cfRule>
  </conditionalFormatting>
  <conditionalFormatting sqref="K78">
    <cfRule type="cellIs" dxfId="62" priority="62" stopIfTrue="1" operator="greaterThan">
      <formula>100</formula>
    </cfRule>
  </conditionalFormatting>
  <conditionalFormatting sqref="K78">
    <cfRule type="cellIs" dxfId="61" priority="60" stopIfTrue="1" operator="greaterThan">
      <formula>100</formula>
    </cfRule>
    <cfRule type="cellIs" dxfId="60" priority="61" stopIfTrue="1" operator="greaterThan">
      <formula>100</formula>
    </cfRule>
  </conditionalFormatting>
  <conditionalFormatting sqref="K78">
    <cfRule type="cellIs" dxfId="59" priority="59" operator="greaterThan">
      <formula>100</formula>
    </cfRule>
  </conditionalFormatting>
  <conditionalFormatting sqref="K21">
    <cfRule type="cellIs" dxfId="58" priority="58" stopIfTrue="1" operator="greaterThan">
      <formula>100</formula>
    </cfRule>
  </conditionalFormatting>
  <conditionalFormatting sqref="K21">
    <cfRule type="cellIs" dxfId="57" priority="56" stopIfTrue="1" operator="greaterThan">
      <formula>100</formula>
    </cfRule>
    <cfRule type="cellIs" dxfId="56" priority="57" stopIfTrue="1" operator="greaterThan">
      <formula>100</formula>
    </cfRule>
  </conditionalFormatting>
  <conditionalFormatting sqref="K21">
    <cfRule type="cellIs" dxfId="55" priority="55" operator="greaterThan">
      <formula>100</formula>
    </cfRule>
  </conditionalFormatting>
  <conditionalFormatting sqref="K26:K27">
    <cfRule type="cellIs" dxfId="54" priority="54" stopIfTrue="1" operator="greaterThan">
      <formula>100</formula>
    </cfRule>
  </conditionalFormatting>
  <conditionalFormatting sqref="K26:K27">
    <cfRule type="cellIs" dxfId="53" priority="52" stopIfTrue="1" operator="greaterThan">
      <formula>100</formula>
    </cfRule>
    <cfRule type="cellIs" dxfId="52" priority="53" stopIfTrue="1" operator="greaterThan">
      <formula>100</formula>
    </cfRule>
  </conditionalFormatting>
  <conditionalFormatting sqref="K26:K27">
    <cfRule type="cellIs" dxfId="51" priority="51" operator="greaterThan">
      <formula>100</formula>
    </cfRule>
  </conditionalFormatting>
  <conditionalFormatting sqref="K64:K65">
    <cfRule type="cellIs" dxfId="50" priority="50" stopIfTrue="1" operator="greaterThan">
      <formula>100</formula>
    </cfRule>
  </conditionalFormatting>
  <conditionalFormatting sqref="K64:K65">
    <cfRule type="cellIs" dxfId="49" priority="48" stopIfTrue="1" operator="greaterThan">
      <formula>100</formula>
    </cfRule>
    <cfRule type="cellIs" dxfId="48" priority="49" stopIfTrue="1" operator="greaterThan">
      <formula>100</formula>
    </cfRule>
  </conditionalFormatting>
  <conditionalFormatting sqref="K64:K65">
    <cfRule type="cellIs" dxfId="47" priority="47" operator="greaterThan">
      <formula>100</formula>
    </cfRule>
  </conditionalFormatting>
  <conditionalFormatting sqref="K67:K68">
    <cfRule type="cellIs" dxfId="46" priority="46" stopIfTrue="1" operator="greaterThan">
      <formula>100</formula>
    </cfRule>
  </conditionalFormatting>
  <conditionalFormatting sqref="K67:K68">
    <cfRule type="cellIs" dxfId="45" priority="44" stopIfTrue="1" operator="greaterThan">
      <formula>100</formula>
    </cfRule>
    <cfRule type="cellIs" dxfId="44" priority="45" stopIfTrue="1" operator="greaterThan">
      <formula>100</formula>
    </cfRule>
  </conditionalFormatting>
  <conditionalFormatting sqref="K67:K68">
    <cfRule type="cellIs" dxfId="43" priority="43" operator="greaterThan">
      <formula>100</formula>
    </cfRule>
  </conditionalFormatting>
  <conditionalFormatting sqref="K71:K73">
    <cfRule type="cellIs" dxfId="42" priority="42" stopIfTrue="1" operator="greaterThan">
      <formula>100</formula>
    </cfRule>
  </conditionalFormatting>
  <conditionalFormatting sqref="K71:K73">
    <cfRule type="cellIs" dxfId="41" priority="40" stopIfTrue="1" operator="greaterThan">
      <formula>100</formula>
    </cfRule>
    <cfRule type="cellIs" dxfId="40" priority="41" stopIfTrue="1" operator="greaterThan">
      <formula>100</formula>
    </cfRule>
  </conditionalFormatting>
  <conditionalFormatting sqref="K71:K73">
    <cfRule type="cellIs" dxfId="39" priority="39" operator="greaterThan">
      <formula>100</formula>
    </cfRule>
  </conditionalFormatting>
  <conditionalFormatting sqref="C91 C4:C12 C93:C1048576 C14:C84">
    <cfRule type="duplicateValues" dxfId="38" priority="38"/>
  </conditionalFormatting>
  <conditionalFormatting sqref="G19:G25 G27:G67">
    <cfRule type="cellIs" dxfId="37" priority="37" operator="equal">
      <formula>$G$17</formula>
    </cfRule>
  </conditionalFormatting>
  <conditionalFormatting sqref="O86">
    <cfRule type="cellIs" dxfId="36" priority="36" stopIfTrue="1" operator="greaterThan">
      <formula>100</formula>
    </cfRule>
  </conditionalFormatting>
  <conditionalFormatting sqref="C86">
    <cfRule type="duplicateValues" dxfId="35" priority="35"/>
  </conditionalFormatting>
  <conditionalFormatting sqref="C86">
    <cfRule type="duplicateValues" dxfId="34" priority="34"/>
  </conditionalFormatting>
  <conditionalFormatting sqref="K87:K88 O87:O88">
    <cfRule type="cellIs" dxfId="33" priority="33" stopIfTrue="1" operator="greaterThan">
      <formula>100</formula>
    </cfRule>
  </conditionalFormatting>
  <conditionalFormatting sqref="K92 O92">
    <cfRule type="cellIs" dxfId="32" priority="30" stopIfTrue="1" operator="greaterThan">
      <formula>100</formula>
    </cfRule>
  </conditionalFormatting>
  <conditionalFormatting sqref="C92">
    <cfRule type="duplicateValues" dxfId="31" priority="29"/>
  </conditionalFormatting>
  <conditionalFormatting sqref="C92">
    <cfRule type="duplicateValues" dxfId="30" priority="28"/>
  </conditionalFormatting>
  <conditionalFormatting sqref="O89">
    <cfRule type="cellIs" dxfId="29" priority="27" stopIfTrue="1" operator="greaterThan">
      <formula>100</formula>
    </cfRule>
  </conditionalFormatting>
  <conditionalFormatting sqref="C89">
    <cfRule type="duplicateValues" dxfId="28" priority="26"/>
  </conditionalFormatting>
  <conditionalFormatting sqref="O40 O47 O51:O54 O19 O34:O35 O25 O37 O58:O63 O66 O84 O28:O30 O69:O70">
    <cfRule type="cellIs" dxfId="27" priority="25" stopIfTrue="1" operator="greaterThan">
      <formula>100</formula>
    </cfRule>
  </conditionalFormatting>
  <conditionalFormatting sqref="O20 O22">
    <cfRule type="cellIs" dxfId="26" priority="24" stopIfTrue="1" operator="greaterThan">
      <formula>100</formula>
    </cfRule>
  </conditionalFormatting>
  <conditionalFormatting sqref="O31 O33">
    <cfRule type="cellIs" dxfId="25" priority="23" stopIfTrue="1" operator="greaterThan">
      <formula>100</formula>
    </cfRule>
  </conditionalFormatting>
  <conditionalFormatting sqref="O39">
    <cfRule type="cellIs" dxfId="24" priority="22" stopIfTrue="1" operator="greaterThan">
      <formula>100</formula>
    </cfRule>
  </conditionalFormatting>
  <conditionalFormatting sqref="O41:O46">
    <cfRule type="cellIs" dxfId="23" priority="21" stopIfTrue="1" operator="greaterThan">
      <formula>100</formula>
    </cfRule>
  </conditionalFormatting>
  <conditionalFormatting sqref="O48:O50">
    <cfRule type="cellIs" dxfId="22" priority="20" stopIfTrue="1" operator="greaterThan">
      <formula>100</formula>
    </cfRule>
  </conditionalFormatting>
  <conditionalFormatting sqref="O82">
    <cfRule type="cellIs" dxfId="21" priority="19" stopIfTrue="1" operator="greaterThan">
      <formula>100</formula>
    </cfRule>
  </conditionalFormatting>
  <conditionalFormatting sqref="O18">
    <cfRule type="cellIs" dxfId="20" priority="18" stopIfTrue="1" operator="greaterThan">
      <formula>100</formula>
    </cfRule>
  </conditionalFormatting>
  <conditionalFormatting sqref="O23:O24">
    <cfRule type="cellIs" dxfId="19" priority="17" stopIfTrue="1" operator="greaterThan">
      <formula>100</formula>
    </cfRule>
  </conditionalFormatting>
  <conditionalFormatting sqref="O83">
    <cfRule type="cellIs" dxfId="18" priority="16" stopIfTrue="1" operator="greaterThan">
      <formula>100</formula>
    </cfRule>
  </conditionalFormatting>
  <conditionalFormatting sqref="O32">
    <cfRule type="cellIs" dxfId="17" priority="15" stopIfTrue="1" operator="greaterThan">
      <formula>100</formula>
    </cfRule>
  </conditionalFormatting>
  <conditionalFormatting sqref="O36">
    <cfRule type="cellIs" dxfId="16" priority="14" stopIfTrue="1" operator="greaterThan">
      <formula>100</formula>
    </cfRule>
  </conditionalFormatting>
  <conditionalFormatting sqref="O38">
    <cfRule type="cellIs" dxfId="15" priority="13" stopIfTrue="1" operator="greaterThan">
      <formula>100</formula>
    </cfRule>
  </conditionalFormatting>
  <conditionalFormatting sqref="O80">
    <cfRule type="cellIs" dxfId="14" priority="12" stopIfTrue="1" operator="greaterThan">
      <formula>100</formula>
    </cfRule>
  </conditionalFormatting>
  <conditionalFormatting sqref="O81">
    <cfRule type="cellIs" dxfId="13" priority="11" stopIfTrue="1" operator="greaterThan">
      <formula>100</formula>
    </cfRule>
  </conditionalFormatting>
  <conditionalFormatting sqref="O74:O75 O77">
    <cfRule type="cellIs" dxfId="12" priority="10" stopIfTrue="1" operator="greaterThan">
      <formula>100</formula>
    </cfRule>
  </conditionalFormatting>
  <conditionalFormatting sqref="O76">
    <cfRule type="cellIs" dxfId="11" priority="9" stopIfTrue="1" operator="greaterThan">
      <formula>100</formula>
    </cfRule>
  </conditionalFormatting>
  <conditionalFormatting sqref="O78">
    <cfRule type="cellIs" dxfId="10" priority="8" stopIfTrue="1" operator="greaterThan">
      <formula>100</formula>
    </cfRule>
  </conditionalFormatting>
  <conditionalFormatting sqref="O21">
    <cfRule type="cellIs" dxfId="9" priority="7" stopIfTrue="1" operator="greaterThan">
      <formula>100</formula>
    </cfRule>
  </conditionalFormatting>
  <conditionalFormatting sqref="O26:O27">
    <cfRule type="cellIs" dxfId="8" priority="6" stopIfTrue="1" operator="greaterThan">
      <formula>100</formula>
    </cfRule>
  </conditionalFormatting>
  <conditionalFormatting sqref="O64:O65">
    <cfRule type="cellIs" dxfId="7" priority="5" stopIfTrue="1" operator="greaterThan">
      <formula>100</formula>
    </cfRule>
  </conditionalFormatting>
  <conditionalFormatting sqref="O67:O68">
    <cfRule type="cellIs" dxfId="6" priority="4" stopIfTrue="1" operator="greaterThan">
      <formula>100</formula>
    </cfRule>
  </conditionalFormatting>
  <conditionalFormatting sqref="O71:O73">
    <cfRule type="cellIs" dxfId="5" priority="3" stopIfTrue="1" operator="greaterThan">
      <formula>100</formula>
    </cfRule>
  </conditionalFormatting>
  <conditionalFormatting sqref="A17:A87">
    <cfRule type="duplicateValues" dxfId="4" priority="139" stopIfTrue="1"/>
  </conditionalFormatting>
  <conditionalFormatting sqref="C13">
    <cfRule type="duplicateValues" dxfId="3" priority="2"/>
  </conditionalFormatting>
  <conditionalFormatting sqref="C85">
    <cfRule type="duplicateValues" dxfId="2" priority="1"/>
  </conditionalFormatting>
  <conditionalFormatting sqref="C87:C88 C90">
    <cfRule type="duplicateValues" dxfId="1" priority="145"/>
  </conditionalFormatting>
  <conditionalFormatting sqref="C86:C88 C90">
    <cfRule type="duplicateValues" dxfId="0" priority="147"/>
  </conditionalFormatting>
  <pageMargins left="0.70866141732283472" right="0.70866141732283472" top="0.74803149606299213" bottom="0.74803149606299213" header="0.31496062992125984" footer="0.31496062992125984"/>
  <pageSetup scale="60" fitToHeight="0" orientation="landscape" r:id="rId1"/>
  <ignoredErrors>
    <ignoredError sqref="J36:K50 O36:O37 J82" formula="1"/>
    <ignoredError sqref="E12:K12 L12:P1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88"/>
  <sheetViews>
    <sheetView zoomScale="90" zoomScaleNormal="90" zoomScaleSheetLayoutView="80" workbookViewId="0">
      <selection activeCell="C27" sqref="C27"/>
    </sheetView>
  </sheetViews>
  <sheetFormatPr baseColWidth="10" defaultRowHeight="15" x14ac:dyDescent="0.25"/>
  <cols>
    <col min="1" max="1" width="6.5703125" customWidth="1"/>
    <col min="2" max="2" width="5.7109375" customWidth="1"/>
    <col min="3" max="3" width="52.85546875" customWidth="1"/>
    <col min="4" max="4" width="13.28515625" customWidth="1"/>
    <col min="5" max="5" width="19.5703125" customWidth="1"/>
    <col min="6" max="6" width="16.140625" customWidth="1"/>
    <col min="7" max="7" width="14.7109375" customWidth="1"/>
    <col min="8" max="8" width="15.42578125" customWidth="1"/>
    <col min="9" max="9" width="2.28515625" customWidth="1"/>
    <col min="10" max="10" width="10.5703125" customWidth="1"/>
    <col min="11" max="11" width="20.85546875" customWidth="1"/>
    <col min="12" max="12" width="15.85546875" customWidth="1"/>
    <col min="13" max="13" width="15.28515625" customWidth="1"/>
    <col min="14" max="14" width="12.5703125" bestFit="1" customWidth="1"/>
    <col min="15" max="15" width="12.5703125" customWidth="1"/>
    <col min="16" max="17" width="11.5703125" hidden="1" customWidth="1"/>
    <col min="18" max="18" width="12.5703125" hidden="1" customWidth="1"/>
    <col min="19" max="19" width="14.140625" hidden="1" customWidth="1"/>
    <col min="20" max="20" width="14" hidden="1" customWidth="1"/>
    <col min="21" max="21" width="11.5703125" hidden="1" customWidth="1"/>
  </cols>
  <sheetData>
    <row r="1" spans="1:22" s="1" customFormat="1" ht="60" customHeight="1" x14ac:dyDescent="0.2">
      <c r="A1" s="415" t="s">
        <v>908</v>
      </c>
      <c r="B1" s="415"/>
      <c r="C1" s="415"/>
      <c r="D1" s="415"/>
      <c r="E1" s="440" t="s">
        <v>910</v>
      </c>
      <c r="F1" s="440"/>
      <c r="G1" s="440"/>
      <c r="H1" s="440"/>
      <c r="I1" s="440"/>
      <c r="J1" s="440"/>
      <c r="K1" s="440"/>
      <c r="L1" s="440"/>
      <c r="M1" s="440"/>
      <c r="N1" s="440"/>
      <c r="O1" s="440"/>
    </row>
    <row r="2" spans="1:22" s="1" customFormat="1" ht="36" customHeight="1" thickBot="1" x14ac:dyDescent="0.45">
      <c r="A2" s="441" t="s">
        <v>909</v>
      </c>
      <c r="B2" s="441"/>
      <c r="C2" s="441"/>
      <c r="D2" s="441"/>
      <c r="E2" s="441"/>
      <c r="F2" s="441"/>
      <c r="G2" s="441"/>
      <c r="H2" s="441"/>
      <c r="I2" s="441"/>
      <c r="J2" s="441"/>
      <c r="K2" s="441"/>
      <c r="L2" s="441"/>
      <c r="M2" s="441"/>
      <c r="N2" s="441"/>
      <c r="O2" s="441"/>
    </row>
    <row r="3" spans="1:22" ht="6" customHeight="1" x14ac:dyDescent="0.4">
      <c r="A3" s="417"/>
      <c r="B3" s="417"/>
      <c r="C3" s="417"/>
      <c r="D3" s="417"/>
      <c r="E3" s="417"/>
      <c r="F3" s="417"/>
      <c r="G3" s="417"/>
      <c r="H3" s="417"/>
      <c r="I3" s="417"/>
      <c r="J3" s="417"/>
      <c r="K3" s="417"/>
      <c r="L3" s="417"/>
      <c r="M3" s="417"/>
      <c r="N3" s="417"/>
      <c r="O3" s="417"/>
    </row>
    <row r="4" spans="1:22" s="37" customFormat="1" ht="21" customHeight="1" x14ac:dyDescent="0.2">
      <c r="A4" s="435" t="s">
        <v>89</v>
      </c>
      <c r="B4" s="435"/>
      <c r="C4" s="435"/>
      <c r="D4" s="435"/>
      <c r="E4" s="435"/>
      <c r="F4" s="435"/>
      <c r="G4" s="435"/>
      <c r="H4" s="435"/>
      <c r="I4" s="435"/>
      <c r="J4" s="435"/>
      <c r="K4" s="435"/>
      <c r="L4" s="435"/>
      <c r="M4" s="435"/>
      <c r="N4" s="163"/>
      <c r="O4" s="163"/>
      <c r="P4" s="36"/>
    </row>
    <row r="5" spans="1:22" s="37" customFormat="1" ht="15" customHeight="1" x14ac:dyDescent="0.2">
      <c r="A5" s="435" t="s">
        <v>90</v>
      </c>
      <c r="B5" s="435"/>
      <c r="C5" s="435"/>
      <c r="D5" s="435"/>
      <c r="E5" s="435"/>
      <c r="F5" s="435"/>
      <c r="G5" s="435"/>
      <c r="H5" s="435"/>
      <c r="I5" s="435"/>
      <c r="J5" s="435"/>
      <c r="K5" s="435"/>
      <c r="L5" s="435"/>
      <c r="M5" s="435"/>
      <c r="N5" s="163"/>
      <c r="O5" s="163"/>
      <c r="P5" s="36"/>
      <c r="S5" s="38"/>
    </row>
    <row r="6" spans="1:22" s="37" customFormat="1" ht="15" customHeight="1" x14ac:dyDescent="0.2">
      <c r="A6" s="435" t="s">
        <v>1</v>
      </c>
      <c r="B6" s="435"/>
      <c r="C6" s="435"/>
      <c r="D6" s="435"/>
      <c r="E6" s="435"/>
      <c r="F6" s="435"/>
      <c r="G6" s="435"/>
      <c r="H6" s="435"/>
      <c r="I6" s="435"/>
      <c r="J6" s="435"/>
      <c r="K6" s="435"/>
      <c r="L6" s="435"/>
      <c r="M6" s="435"/>
      <c r="N6" s="163"/>
      <c r="O6" s="163"/>
      <c r="P6" s="39"/>
      <c r="S6" s="38"/>
    </row>
    <row r="7" spans="1:22" s="37" customFormat="1" ht="15" customHeight="1" x14ac:dyDescent="0.2">
      <c r="A7" s="436" t="s">
        <v>933</v>
      </c>
      <c r="B7" s="435"/>
      <c r="C7" s="435"/>
      <c r="D7" s="435"/>
      <c r="E7" s="435"/>
      <c r="F7" s="435"/>
      <c r="G7" s="435"/>
      <c r="H7" s="435"/>
      <c r="I7" s="435"/>
      <c r="J7" s="435"/>
      <c r="K7" s="435"/>
      <c r="L7" s="435"/>
      <c r="M7" s="435"/>
      <c r="N7" s="163"/>
      <c r="O7" s="163"/>
      <c r="P7" s="39"/>
      <c r="Q7" s="40"/>
    </row>
    <row r="8" spans="1:22" s="37" customFormat="1" ht="15" customHeight="1" x14ac:dyDescent="0.2">
      <c r="A8" s="435" t="s">
        <v>927</v>
      </c>
      <c r="B8" s="435"/>
      <c r="C8" s="435"/>
      <c r="D8" s="435"/>
      <c r="E8" s="435"/>
      <c r="F8" s="435"/>
      <c r="G8" s="435"/>
      <c r="H8" s="435"/>
      <c r="I8" s="435"/>
      <c r="J8" s="435"/>
      <c r="K8" s="435"/>
      <c r="L8" s="435"/>
      <c r="M8" s="435"/>
      <c r="N8" s="163"/>
      <c r="O8" s="163"/>
      <c r="P8" s="39"/>
    </row>
    <row r="9" spans="1:22" s="42" customFormat="1" ht="15" customHeight="1" x14ac:dyDescent="0.25">
      <c r="A9" s="426" t="s">
        <v>3</v>
      </c>
      <c r="B9" s="426"/>
      <c r="C9" s="426"/>
      <c r="D9" s="437" t="s">
        <v>91</v>
      </c>
      <c r="E9" s="437"/>
      <c r="F9" s="437"/>
      <c r="G9" s="437"/>
      <c r="H9" s="437"/>
      <c r="I9" s="204"/>
      <c r="J9" s="437" t="s">
        <v>92</v>
      </c>
      <c r="K9" s="437"/>
      <c r="L9" s="437"/>
      <c r="M9" s="437"/>
      <c r="N9" s="437"/>
      <c r="O9" s="205"/>
      <c r="P9" s="41" t="s">
        <v>93</v>
      </c>
      <c r="Q9" s="41"/>
      <c r="R9" s="41"/>
      <c r="S9" s="41" t="s">
        <v>92</v>
      </c>
      <c r="T9" s="41"/>
      <c r="U9" s="41"/>
    </row>
    <row r="10" spans="1:22" s="42" customFormat="1" ht="15" customHeight="1" x14ac:dyDescent="0.25">
      <c r="A10" s="426"/>
      <c r="B10" s="426"/>
      <c r="C10" s="426"/>
      <c r="D10" s="205"/>
      <c r="E10" s="438" t="s">
        <v>94</v>
      </c>
      <c r="F10" s="438"/>
      <c r="G10" s="438"/>
      <c r="H10" s="205"/>
      <c r="I10" s="205"/>
      <c r="J10" s="205"/>
      <c r="K10" s="438" t="s">
        <v>95</v>
      </c>
      <c r="L10" s="438"/>
      <c r="M10" s="438"/>
      <c r="N10" s="205"/>
      <c r="O10" s="205"/>
      <c r="P10" s="431" t="s">
        <v>96</v>
      </c>
      <c r="Q10" s="431"/>
      <c r="R10" s="431"/>
      <c r="S10" s="432" t="s">
        <v>96</v>
      </c>
      <c r="T10" s="431"/>
      <c r="U10" s="431"/>
    </row>
    <row r="11" spans="1:22" s="42" customFormat="1" ht="15" customHeight="1" x14ac:dyDescent="0.25">
      <c r="A11" s="426"/>
      <c r="B11" s="426"/>
      <c r="C11" s="426"/>
      <c r="D11" s="439" t="s">
        <v>97</v>
      </c>
      <c r="E11" s="206" t="s">
        <v>98</v>
      </c>
      <c r="F11" s="204"/>
      <c r="G11" s="204"/>
      <c r="H11" s="439" t="s">
        <v>99</v>
      </c>
      <c r="I11" s="207"/>
      <c r="J11" s="426" t="s">
        <v>97</v>
      </c>
      <c r="K11" s="206" t="s">
        <v>98</v>
      </c>
      <c r="L11" s="204"/>
      <c r="M11" s="204"/>
      <c r="N11" s="439" t="s">
        <v>99</v>
      </c>
      <c r="O11" s="426" t="s">
        <v>100</v>
      </c>
      <c r="P11" s="433" t="s">
        <v>101</v>
      </c>
      <c r="Q11" s="429" t="s">
        <v>102</v>
      </c>
      <c r="R11" s="429" t="s">
        <v>103</v>
      </c>
      <c r="S11" s="427" t="s">
        <v>101</v>
      </c>
      <c r="T11" s="429" t="s">
        <v>102</v>
      </c>
      <c r="U11" s="429" t="s">
        <v>103</v>
      </c>
    </row>
    <row r="12" spans="1:22" s="42" customFormat="1" ht="15" customHeight="1" x14ac:dyDescent="0.25">
      <c r="A12" s="426"/>
      <c r="B12" s="426"/>
      <c r="C12" s="426"/>
      <c r="D12" s="439"/>
      <c r="E12" s="204" t="s">
        <v>104</v>
      </c>
      <c r="F12" s="208" t="s">
        <v>101</v>
      </c>
      <c r="G12" s="204" t="s">
        <v>105</v>
      </c>
      <c r="H12" s="439"/>
      <c r="I12" s="207"/>
      <c r="J12" s="426"/>
      <c r="K12" s="204" t="s">
        <v>104</v>
      </c>
      <c r="L12" s="208" t="s">
        <v>101</v>
      </c>
      <c r="M12" s="204" t="s">
        <v>105</v>
      </c>
      <c r="N12" s="439"/>
      <c r="O12" s="426"/>
      <c r="P12" s="434"/>
      <c r="Q12" s="430"/>
      <c r="R12" s="430"/>
      <c r="S12" s="428"/>
      <c r="T12" s="430"/>
      <c r="U12" s="430"/>
    </row>
    <row r="13" spans="1:22" s="42" customFormat="1" ht="15" customHeight="1" x14ac:dyDescent="0.25">
      <c r="A13" s="426"/>
      <c r="B13" s="426"/>
      <c r="C13" s="426"/>
      <c r="D13" s="439"/>
      <c r="E13" s="204" t="s">
        <v>106</v>
      </c>
      <c r="F13" s="208" t="s">
        <v>107</v>
      </c>
      <c r="G13" s="204" t="s">
        <v>98</v>
      </c>
      <c r="H13" s="439"/>
      <c r="I13" s="207"/>
      <c r="J13" s="426"/>
      <c r="K13" s="204" t="s">
        <v>106</v>
      </c>
      <c r="L13" s="208" t="s">
        <v>107</v>
      </c>
      <c r="M13" s="204" t="s">
        <v>98</v>
      </c>
      <c r="N13" s="439"/>
      <c r="O13" s="426"/>
      <c r="P13" s="434"/>
      <c r="Q13" s="430"/>
      <c r="R13" s="430"/>
      <c r="S13" s="428"/>
      <c r="T13" s="430"/>
      <c r="U13" s="430"/>
    </row>
    <row r="14" spans="1:22" s="42" customFormat="1" ht="15" customHeight="1" x14ac:dyDescent="0.25">
      <c r="A14" s="426"/>
      <c r="B14" s="426"/>
      <c r="C14" s="426"/>
      <c r="D14" s="439"/>
      <c r="E14" s="204" t="s">
        <v>108</v>
      </c>
      <c r="F14" s="208" t="s">
        <v>109</v>
      </c>
      <c r="G14" s="204"/>
      <c r="H14" s="439"/>
      <c r="I14" s="207"/>
      <c r="J14" s="426"/>
      <c r="K14" s="204" t="s">
        <v>108</v>
      </c>
      <c r="L14" s="208" t="s">
        <v>109</v>
      </c>
      <c r="M14" s="204"/>
      <c r="N14" s="439"/>
      <c r="O14" s="426"/>
      <c r="P14" s="434"/>
      <c r="Q14" s="430"/>
      <c r="R14" s="430"/>
      <c r="S14" s="428"/>
      <c r="T14" s="430"/>
      <c r="U14" s="430"/>
    </row>
    <row r="15" spans="1:22" s="42" customFormat="1" ht="15" customHeight="1" thickBot="1" x14ac:dyDescent="0.3">
      <c r="A15" s="426"/>
      <c r="B15" s="426"/>
      <c r="C15" s="426"/>
      <c r="D15" s="209" t="s">
        <v>110</v>
      </c>
      <c r="E15" s="209" t="s">
        <v>111</v>
      </c>
      <c r="F15" s="210" t="s">
        <v>112</v>
      </c>
      <c r="G15" s="209" t="s">
        <v>113</v>
      </c>
      <c r="H15" s="204" t="s">
        <v>114</v>
      </c>
      <c r="I15" s="204"/>
      <c r="J15" s="211" t="s">
        <v>115</v>
      </c>
      <c r="K15" s="211" t="s">
        <v>116</v>
      </c>
      <c r="L15" s="210" t="s">
        <v>117</v>
      </c>
      <c r="M15" s="211" t="s">
        <v>118</v>
      </c>
      <c r="N15" s="204" t="s">
        <v>119</v>
      </c>
      <c r="O15" s="204" t="s">
        <v>120</v>
      </c>
      <c r="P15" s="43" t="s">
        <v>121</v>
      </c>
      <c r="Q15" s="43" t="s">
        <v>122</v>
      </c>
      <c r="R15" s="43" t="s">
        <v>123</v>
      </c>
      <c r="S15" s="44" t="s">
        <v>124</v>
      </c>
      <c r="T15" s="43" t="s">
        <v>125</v>
      </c>
      <c r="U15" s="43" t="s">
        <v>126</v>
      </c>
      <c r="V15" s="42" t="s">
        <v>127</v>
      </c>
    </row>
    <row r="16" spans="1:22" s="183" customFormat="1" ht="6" customHeight="1" thickBot="1" x14ac:dyDescent="0.35">
      <c r="A16" s="174"/>
      <c r="B16" s="174"/>
      <c r="C16" s="174"/>
      <c r="D16" s="175"/>
      <c r="E16" s="175"/>
      <c r="F16" s="175"/>
      <c r="G16" s="175"/>
      <c r="H16" s="176"/>
      <c r="I16" s="176"/>
      <c r="J16" s="175"/>
      <c r="K16" s="177"/>
      <c r="L16" s="175"/>
      <c r="M16" s="177"/>
      <c r="N16" s="176"/>
      <c r="O16" s="176"/>
      <c r="P16" s="178"/>
      <c r="Q16" s="179"/>
      <c r="R16" s="180"/>
      <c r="S16" s="181"/>
      <c r="T16" s="179"/>
      <c r="U16" s="180"/>
      <c r="V16" s="182"/>
    </row>
    <row r="17" spans="1:27" s="49" customFormat="1" ht="15" customHeight="1" x14ac:dyDescent="0.25">
      <c r="A17" s="184"/>
      <c r="B17" s="184"/>
      <c r="C17" s="184" t="s">
        <v>103</v>
      </c>
      <c r="D17" s="185">
        <f t="shared" ref="D17:N17" si="0">SUM(D18:D277)</f>
        <v>132086.46262649991</v>
      </c>
      <c r="E17" s="185">
        <f t="shared" si="0"/>
        <v>46321.308772083852</v>
      </c>
      <c r="F17" s="185">
        <f t="shared" si="0"/>
        <v>0</v>
      </c>
      <c r="G17" s="185">
        <f t="shared" si="0"/>
        <v>5716.4303581772419</v>
      </c>
      <c r="H17" s="185">
        <f t="shared" si="0"/>
        <v>80048.72349623889</v>
      </c>
      <c r="I17" s="185"/>
      <c r="J17" s="185">
        <f>SUM(J18:J277)</f>
        <v>87940.792890746525</v>
      </c>
      <c r="K17" s="185">
        <f t="shared" si="0"/>
        <v>32125.152126920308</v>
      </c>
      <c r="L17" s="185">
        <f t="shared" si="0"/>
        <v>0</v>
      </c>
      <c r="M17" s="185">
        <f t="shared" si="0"/>
        <v>5674.0297838200022</v>
      </c>
      <c r="N17" s="185">
        <f t="shared" si="0"/>
        <v>50141.61098000627</v>
      </c>
      <c r="O17" s="186">
        <f>IF(OR(H17=0,N17=0),"N.A.",IF((((N17-H17)/H17))*100&gt;=500,"500&lt;",IF((((N17-H17)/H17))*100&lt;=-500,"&lt;-500",(((N17-H17)/H17))*100)))</f>
        <v>-37.361136080624462</v>
      </c>
      <c r="P17" s="47">
        <f t="shared" ref="P17:U17" si="1">SUM(P18:P277)</f>
        <v>9912.1466658338613</v>
      </c>
      <c r="Q17" s="46">
        <f t="shared" si="1"/>
        <v>36409.162106250013</v>
      </c>
      <c r="R17" s="46">
        <f t="shared" si="1"/>
        <v>46321.308772083852</v>
      </c>
      <c r="S17" s="47">
        <f t="shared" si="1"/>
        <v>7867.5207632800029</v>
      </c>
      <c r="T17" s="46">
        <f t="shared" si="1"/>
        <v>24257.631363640307</v>
      </c>
      <c r="U17" s="47">
        <f t="shared" si="1"/>
        <v>32125.152126920308</v>
      </c>
      <c r="V17" s="48">
        <f>COUNTIF(N18:N277,"&lt;0")</f>
        <v>7</v>
      </c>
      <c r="X17" s="45"/>
      <c r="Y17" s="45"/>
      <c r="Z17" s="45"/>
      <c r="AA17" s="45"/>
    </row>
    <row r="18" spans="1:27" s="50" customFormat="1" ht="18" customHeight="1" x14ac:dyDescent="0.25">
      <c r="A18" s="158">
        <v>1</v>
      </c>
      <c r="B18" s="187" t="s">
        <v>128</v>
      </c>
      <c r="C18" s="158" t="s">
        <v>129</v>
      </c>
      <c r="D18" s="188">
        <v>0</v>
      </c>
      <c r="E18" s="189">
        <v>0</v>
      </c>
      <c r="F18" s="188">
        <v>0</v>
      </c>
      <c r="G18" s="188">
        <v>0</v>
      </c>
      <c r="H18" s="186">
        <f>D18-E18-G18</f>
        <v>0</v>
      </c>
      <c r="I18" s="186"/>
      <c r="J18" s="188">
        <v>0</v>
      </c>
      <c r="K18" s="190">
        <v>0</v>
      </c>
      <c r="L18" s="188">
        <v>0</v>
      </c>
      <c r="M18" s="188">
        <v>0</v>
      </c>
      <c r="N18" s="190">
        <f t="shared" ref="N18:N81" si="2">J18-K18-M18</f>
        <v>0</v>
      </c>
      <c r="O18" s="186" t="str">
        <f t="shared" ref="O18:O81" si="3">IF(OR(H18=0,N18=0),"N.A.",IF((((N18-H18)/H18))*100&gt;=500,"500&lt;",IF((((N18-H18)/H18))*100&lt;=-500,"&lt;-500",(((N18-H18)/H18))*100)))</f>
        <v>N.A.</v>
      </c>
      <c r="P18" s="51">
        <v>0</v>
      </c>
      <c r="Q18" s="51">
        <v>0</v>
      </c>
      <c r="R18" s="52">
        <f t="shared" ref="R18:R81" si="4">P18+Q18</f>
        <v>0</v>
      </c>
      <c r="S18" s="51">
        <v>0</v>
      </c>
      <c r="T18" s="51">
        <v>0</v>
      </c>
      <c r="U18" s="52">
        <f>S18+T18</f>
        <v>0</v>
      </c>
    </row>
    <row r="19" spans="1:27" s="50" customFormat="1" ht="18" customHeight="1" x14ac:dyDescent="0.25">
      <c r="A19" s="158">
        <v>2</v>
      </c>
      <c r="B19" s="187" t="s">
        <v>130</v>
      </c>
      <c r="C19" s="158" t="s">
        <v>131</v>
      </c>
      <c r="D19" s="188">
        <v>0</v>
      </c>
      <c r="E19" s="189">
        <v>0</v>
      </c>
      <c r="F19" s="188">
        <v>0</v>
      </c>
      <c r="G19" s="188">
        <v>0</v>
      </c>
      <c r="H19" s="186">
        <f t="shared" ref="H19:H82" si="5">D19-E19-G19</f>
        <v>0</v>
      </c>
      <c r="I19" s="186"/>
      <c r="J19" s="188">
        <v>0</v>
      </c>
      <c r="K19" s="190">
        <v>0</v>
      </c>
      <c r="L19" s="188">
        <v>0</v>
      </c>
      <c r="M19" s="188">
        <v>0</v>
      </c>
      <c r="N19" s="190">
        <f t="shared" si="2"/>
        <v>0</v>
      </c>
      <c r="O19" s="186" t="str">
        <f t="shared" si="3"/>
        <v>N.A.</v>
      </c>
      <c r="P19" s="51">
        <v>0</v>
      </c>
      <c r="Q19" s="51">
        <v>0</v>
      </c>
      <c r="R19" s="52">
        <f t="shared" si="4"/>
        <v>0</v>
      </c>
      <c r="S19" s="51">
        <v>0</v>
      </c>
      <c r="T19" s="51">
        <v>0</v>
      </c>
      <c r="U19" s="52">
        <f t="shared" ref="U19:U82" si="6">S19+T19</f>
        <v>0</v>
      </c>
    </row>
    <row r="20" spans="1:27" s="50" customFormat="1" ht="18" customHeight="1" x14ac:dyDescent="0.25">
      <c r="A20" s="158">
        <v>3</v>
      </c>
      <c r="B20" s="187" t="s">
        <v>132</v>
      </c>
      <c r="C20" s="158" t="s">
        <v>133</v>
      </c>
      <c r="D20" s="188">
        <v>0</v>
      </c>
      <c r="E20" s="189">
        <v>0</v>
      </c>
      <c r="F20" s="188">
        <v>0</v>
      </c>
      <c r="G20" s="188">
        <v>0</v>
      </c>
      <c r="H20" s="186">
        <f t="shared" si="5"/>
        <v>0</v>
      </c>
      <c r="I20" s="186"/>
      <c r="J20" s="188">
        <v>0</v>
      </c>
      <c r="K20" s="190">
        <v>0</v>
      </c>
      <c r="L20" s="188">
        <v>0</v>
      </c>
      <c r="M20" s="188">
        <v>0</v>
      </c>
      <c r="N20" s="190">
        <f t="shared" si="2"/>
        <v>0</v>
      </c>
      <c r="O20" s="186" t="str">
        <f t="shared" si="3"/>
        <v>N.A.</v>
      </c>
      <c r="P20" s="51">
        <v>0</v>
      </c>
      <c r="Q20" s="51">
        <v>0</v>
      </c>
      <c r="R20" s="52">
        <f t="shared" si="4"/>
        <v>0</v>
      </c>
      <c r="S20" s="51">
        <v>0</v>
      </c>
      <c r="T20" s="51">
        <v>0</v>
      </c>
      <c r="U20" s="52">
        <f t="shared" si="6"/>
        <v>0</v>
      </c>
    </row>
    <row r="21" spans="1:27" s="50" customFormat="1" ht="18" customHeight="1" x14ac:dyDescent="0.25">
      <c r="A21" s="158">
        <v>4</v>
      </c>
      <c r="B21" s="187" t="s">
        <v>130</v>
      </c>
      <c r="C21" s="158" t="s">
        <v>134</v>
      </c>
      <c r="D21" s="188">
        <v>0</v>
      </c>
      <c r="E21" s="189">
        <v>0</v>
      </c>
      <c r="F21" s="188">
        <v>0</v>
      </c>
      <c r="G21" s="188">
        <v>0</v>
      </c>
      <c r="H21" s="186">
        <f t="shared" si="5"/>
        <v>0</v>
      </c>
      <c r="I21" s="186"/>
      <c r="J21" s="188">
        <v>0</v>
      </c>
      <c r="K21" s="190">
        <v>0</v>
      </c>
      <c r="L21" s="188">
        <v>0</v>
      </c>
      <c r="M21" s="188">
        <v>0</v>
      </c>
      <c r="N21" s="190">
        <f t="shared" si="2"/>
        <v>0</v>
      </c>
      <c r="O21" s="186" t="str">
        <f t="shared" si="3"/>
        <v>N.A.</v>
      </c>
      <c r="P21" s="51">
        <v>0</v>
      </c>
      <c r="Q21" s="51">
        <v>0</v>
      </c>
      <c r="R21" s="52">
        <f t="shared" si="4"/>
        <v>0</v>
      </c>
      <c r="S21" s="51">
        <v>0</v>
      </c>
      <c r="T21" s="51">
        <v>0</v>
      </c>
      <c r="U21" s="52">
        <f t="shared" si="6"/>
        <v>0</v>
      </c>
    </row>
    <row r="22" spans="1:27" s="50" customFormat="1" ht="18" customHeight="1" x14ac:dyDescent="0.25">
      <c r="A22" s="158">
        <v>5</v>
      </c>
      <c r="B22" s="187" t="s">
        <v>135</v>
      </c>
      <c r="C22" s="158" t="s">
        <v>136</v>
      </c>
      <c r="D22" s="188">
        <v>0</v>
      </c>
      <c r="E22" s="189">
        <v>0</v>
      </c>
      <c r="F22" s="188">
        <v>0</v>
      </c>
      <c r="G22" s="188">
        <v>0</v>
      </c>
      <c r="H22" s="186">
        <f t="shared" si="5"/>
        <v>0</v>
      </c>
      <c r="I22" s="186"/>
      <c r="J22" s="188">
        <v>0</v>
      </c>
      <c r="K22" s="190">
        <v>0</v>
      </c>
      <c r="L22" s="188">
        <v>0</v>
      </c>
      <c r="M22" s="188">
        <v>0</v>
      </c>
      <c r="N22" s="190">
        <f t="shared" si="2"/>
        <v>0</v>
      </c>
      <c r="O22" s="186" t="str">
        <f t="shared" si="3"/>
        <v>N.A.</v>
      </c>
      <c r="P22" s="51">
        <v>0</v>
      </c>
      <c r="Q22" s="51">
        <v>0</v>
      </c>
      <c r="R22" s="52">
        <f t="shared" si="4"/>
        <v>0</v>
      </c>
      <c r="S22" s="51">
        <v>0</v>
      </c>
      <c r="T22" s="51">
        <v>0</v>
      </c>
      <c r="U22" s="52">
        <f t="shared" si="6"/>
        <v>0</v>
      </c>
    </row>
    <row r="23" spans="1:27" s="50" customFormat="1" ht="18" customHeight="1" x14ac:dyDescent="0.25">
      <c r="A23" s="158">
        <v>6</v>
      </c>
      <c r="B23" s="187" t="s">
        <v>130</v>
      </c>
      <c r="C23" s="158" t="s">
        <v>137</v>
      </c>
      <c r="D23" s="188">
        <v>0</v>
      </c>
      <c r="E23" s="189">
        <v>0</v>
      </c>
      <c r="F23" s="188">
        <v>0</v>
      </c>
      <c r="G23" s="188">
        <v>0</v>
      </c>
      <c r="H23" s="186">
        <f t="shared" si="5"/>
        <v>0</v>
      </c>
      <c r="I23" s="186"/>
      <c r="J23" s="188">
        <v>0</v>
      </c>
      <c r="K23" s="190">
        <v>0</v>
      </c>
      <c r="L23" s="188">
        <v>0</v>
      </c>
      <c r="M23" s="188">
        <v>0</v>
      </c>
      <c r="N23" s="190">
        <f t="shared" si="2"/>
        <v>0</v>
      </c>
      <c r="O23" s="186" t="str">
        <f t="shared" si="3"/>
        <v>N.A.</v>
      </c>
      <c r="P23" s="51">
        <v>0</v>
      </c>
      <c r="Q23" s="51">
        <v>0</v>
      </c>
      <c r="R23" s="52">
        <f t="shared" si="4"/>
        <v>0</v>
      </c>
      <c r="S23" s="51">
        <v>0</v>
      </c>
      <c r="T23" s="51">
        <v>0</v>
      </c>
      <c r="U23" s="52">
        <f t="shared" si="6"/>
        <v>0</v>
      </c>
    </row>
    <row r="24" spans="1:27" s="50" customFormat="1" ht="18" customHeight="1" x14ac:dyDescent="0.25">
      <c r="A24" s="158">
        <v>7</v>
      </c>
      <c r="B24" s="187" t="s">
        <v>138</v>
      </c>
      <c r="C24" s="158" t="s">
        <v>139</v>
      </c>
      <c r="D24" s="188">
        <v>0</v>
      </c>
      <c r="E24" s="189">
        <v>0</v>
      </c>
      <c r="F24" s="188">
        <v>0</v>
      </c>
      <c r="G24" s="188">
        <v>0</v>
      </c>
      <c r="H24" s="186">
        <f t="shared" si="5"/>
        <v>0</v>
      </c>
      <c r="I24" s="186"/>
      <c r="J24" s="188">
        <v>0</v>
      </c>
      <c r="K24" s="190">
        <v>0</v>
      </c>
      <c r="L24" s="188">
        <v>0</v>
      </c>
      <c r="M24" s="188">
        <v>0</v>
      </c>
      <c r="N24" s="190">
        <f t="shared" si="2"/>
        <v>0</v>
      </c>
      <c r="O24" s="186" t="str">
        <f t="shared" si="3"/>
        <v>N.A.</v>
      </c>
      <c r="P24" s="51">
        <v>0</v>
      </c>
      <c r="Q24" s="51">
        <v>0</v>
      </c>
      <c r="R24" s="52">
        <f t="shared" si="4"/>
        <v>0</v>
      </c>
      <c r="S24" s="51">
        <v>0</v>
      </c>
      <c r="T24" s="51">
        <v>0</v>
      </c>
      <c r="U24" s="52">
        <f t="shared" si="6"/>
        <v>0</v>
      </c>
    </row>
    <row r="25" spans="1:27" s="50" customFormat="1" ht="18" customHeight="1" x14ac:dyDescent="0.25">
      <c r="A25" s="158">
        <v>9</v>
      </c>
      <c r="B25" s="187" t="s">
        <v>140</v>
      </c>
      <c r="C25" s="158" t="s">
        <v>141</v>
      </c>
      <c r="D25" s="188">
        <v>0</v>
      </c>
      <c r="E25" s="189">
        <v>0</v>
      </c>
      <c r="F25" s="188">
        <v>0</v>
      </c>
      <c r="G25" s="188">
        <v>0</v>
      </c>
      <c r="H25" s="186">
        <f t="shared" si="5"/>
        <v>0</v>
      </c>
      <c r="I25" s="186"/>
      <c r="J25" s="188">
        <v>0</v>
      </c>
      <c r="K25" s="190">
        <v>0</v>
      </c>
      <c r="L25" s="188">
        <v>0</v>
      </c>
      <c r="M25" s="188">
        <v>0</v>
      </c>
      <c r="N25" s="190">
        <f t="shared" si="2"/>
        <v>0</v>
      </c>
      <c r="O25" s="186" t="str">
        <f t="shared" si="3"/>
        <v>N.A.</v>
      </c>
      <c r="P25" s="51">
        <v>0</v>
      </c>
      <c r="Q25" s="51">
        <v>0</v>
      </c>
      <c r="R25" s="52">
        <f t="shared" si="4"/>
        <v>0</v>
      </c>
      <c r="S25" s="51">
        <v>0</v>
      </c>
      <c r="T25" s="51">
        <v>0</v>
      </c>
      <c r="U25" s="52">
        <f t="shared" si="6"/>
        <v>0</v>
      </c>
    </row>
    <row r="26" spans="1:27" s="50" customFormat="1" ht="18" customHeight="1" x14ac:dyDescent="0.25">
      <c r="A26" s="158">
        <v>10</v>
      </c>
      <c r="B26" s="187" t="s">
        <v>140</v>
      </c>
      <c r="C26" s="158" t="s">
        <v>142</v>
      </c>
      <c r="D26" s="188">
        <v>0</v>
      </c>
      <c r="E26" s="189">
        <v>0</v>
      </c>
      <c r="F26" s="188">
        <v>0</v>
      </c>
      <c r="G26" s="188">
        <v>0</v>
      </c>
      <c r="H26" s="186">
        <f t="shared" si="5"/>
        <v>0</v>
      </c>
      <c r="I26" s="186"/>
      <c r="J26" s="188">
        <v>0</v>
      </c>
      <c r="K26" s="190">
        <v>0</v>
      </c>
      <c r="L26" s="188">
        <v>0</v>
      </c>
      <c r="M26" s="188">
        <v>0</v>
      </c>
      <c r="N26" s="190">
        <f t="shared" si="2"/>
        <v>0</v>
      </c>
      <c r="O26" s="186" t="str">
        <f t="shared" si="3"/>
        <v>N.A.</v>
      </c>
      <c r="P26" s="51">
        <v>0</v>
      </c>
      <c r="Q26" s="51">
        <v>0</v>
      </c>
      <c r="R26" s="52">
        <f t="shared" si="4"/>
        <v>0</v>
      </c>
      <c r="S26" s="51">
        <v>0</v>
      </c>
      <c r="T26" s="51">
        <v>0</v>
      </c>
      <c r="U26" s="52">
        <f t="shared" si="6"/>
        <v>0</v>
      </c>
    </row>
    <row r="27" spans="1:27" s="50" customFormat="1" ht="18" customHeight="1" x14ac:dyDescent="0.25">
      <c r="A27" s="158">
        <v>11</v>
      </c>
      <c r="B27" s="187" t="s">
        <v>140</v>
      </c>
      <c r="C27" s="158" t="s">
        <v>143</v>
      </c>
      <c r="D27" s="188">
        <v>0</v>
      </c>
      <c r="E27" s="189">
        <v>0</v>
      </c>
      <c r="F27" s="188">
        <v>0</v>
      </c>
      <c r="G27" s="188">
        <v>0</v>
      </c>
      <c r="H27" s="186">
        <f t="shared" si="5"/>
        <v>0</v>
      </c>
      <c r="I27" s="186"/>
      <c r="J27" s="188">
        <v>0</v>
      </c>
      <c r="K27" s="190">
        <v>0</v>
      </c>
      <c r="L27" s="188">
        <v>0</v>
      </c>
      <c r="M27" s="188">
        <v>0</v>
      </c>
      <c r="N27" s="190">
        <f t="shared" si="2"/>
        <v>0</v>
      </c>
      <c r="O27" s="186" t="str">
        <f t="shared" si="3"/>
        <v>N.A.</v>
      </c>
      <c r="P27" s="51">
        <v>0</v>
      </c>
      <c r="Q27" s="51">
        <v>0</v>
      </c>
      <c r="R27" s="52">
        <f t="shared" si="4"/>
        <v>0</v>
      </c>
      <c r="S27" s="51">
        <v>0</v>
      </c>
      <c r="T27" s="51">
        <v>0</v>
      </c>
      <c r="U27" s="52">
        <f t="shared" si="6"/>
        <v>0</v>
      </c>
    </row>
    <row r="28" spans="1:27" s="50" customFormat="1" ht="18" customHeight="1" x14ac:dyDescent="0.25">
      <c r="A28" s="158">
        <v>12</v>
      </c>
      <c r="B28" s="187" t="s">
        <v>144</v>
      </c>
      <c r="C28" s="158" t="s">
        <v>145</v>
      </c>
      <c r="D28" s="188">
        <v>0</v>
      </c>
      <c r="E28" s="189">
        <v>0</v>
      </c>
      <c r="F28" s="188">
        <v>0</v>
      </c>
      <c r="G28" s="188">
        <v>0</v>
      </c>
      <c r="H28" s="186">
        <f t="shared" si="5"/>
        <v>0</v>
      </c>
      <c r="I28" s="186"/>
      <c r="J28" s="188">
        <v>0</v>
      </c>
      <c r="K28" s="190">
        <v>0</v>
      </c>
      <c r="L28" s="188">
        <v>0</v>
      </c>
      <c r="M28" s="188">
        <v>0</v>
      </c>
      <c r="N28" s="190">
        <f t="shared" si="2"/>
        <v>0</v>
      </c>
      <c r="O28" s="186" t="str">
        <f t="shared" si="3"/>
        <v>N.A.</v>
      </c>
      <c r="P28" s="51">
        <v>0</v>
      </c>
      <c r="Q28" s="51">
        <v>0</v>
      </c>
      <c r="R28" s="52">
        <f t="shared" si="4"/>
        <v>0</v>
      </c>
      <c r="S28" s="51">
        <v>0</v>
      </c>
      <c r="T28" s="51">
        <v>0</v>
      </c>
      <c r="U28" s="52">
        <f t="shared" si="6"/>
        <v>0</v>
      </c>
    </row>
    <row r="29" spans="1:27" s="50" customFormat="1" ht="18" customHeight="1" x14ac:dyDescent="0.25">
      <c r="A29" s="158">
        <v>13</v>
      </c>
      <c r="B29" s="187" t="s">
        <v>144</v>
      </c>
      <c r="C29" s="158" t="s">
        <v>146</v>
      </c>
      <c r="D29" s="188">
        <v>0</v>
      </c>
      <c r="E29" s="189">
        <v>0</v>
      </c>
      <c r="F29" s="188">
        <v>0</v>
      </c>
      <c r="G29" s="188">
        <v>0</v>
      </c>
      <c r="H29" s="186">
        <f t="shared" si="5"/>
        <v>0</v>
      </c>
      <c r="I29" s="186"/>
      <c r="J29" s="188">
        <v>0</v>
      </c>
      <c r="K29" s="190">
        <v>0</v>
      </c>
      <c r="L29" s="188">
        <v>0</v>
      </c>
      <c r="M29" s="188">
        <v>0</v>
      </c>
      <c r="N29" s="190">
        <f t="shared" si="2"/>
        <v>0</v>
      </c>
      <c r="O29" s="186" t="str">
        <f t="shared" si="3"/>
        <v>N.A.</v>
      </c>
      <c r="P29" s="51">
        <v>0</v>
      </c>
      <c r="Q29" s="51">
        <v>0</v>
      </c>
      <c r="R29" s="52">
        <f t="shared" si="4"/>
        <v>0</v>
      </c>
      <c r="S29" s="51">
        <v>0</v>
      </c>
      <c r="T29" s="51">
        <v>0</v>
      </c>
      <c r="U29" s="52">
        <f t="shared" si="6"/>
        <v>0</v>
      </c>
    </row>
    <row r="30" spans="1:27" s="50" customFormat="1" ht="18" customHeight="1" x14ac:dyDescent="0.25">
      <c r="A30" s="158">
        <v>14</v>
      </c>
      <c r="B30" s="187" t="s">
        <v>144</v>
      </c>
      <c r="C30" s="158" t="s">
        <v>147</v>
      </c>
      <c r="D30" s="188">
        <v>0</v>
      </c>
      <c r="E30" s="189">
        <v>0</v>
      </c>
      <c r="F30" s="188">
        <v>0</v>
      </c>
      <c r="G30" s="188">
        <v>0</v>
      </c>
      <c r="H30" s="186">
        <f t="shared" si="5"/>
        <v>0</v>
      </c>
      <c r="I30" s="186"/>
      <c r="J30" s="188">
        <v>0</v>
      </c>
      <c r="K30" s="190">
        <v>0</v>
      </c>
      <c r="L30" s="188">
        <v>0</v>
      </c>
      <c r="M30" s="188">
        <v>0</v>
      </c>
      <c r="N30" s="190">
        <f t="shared" si="2"/>
        <v>0</v>
      </c>
      <c r="O30" s="186" t="str">
        <f t="shared" si="3"/>
        <v>N.A.</v>
      </c>
      <c r="P30" s="51">
        <v>0</v>
      </c>
      <c r="Q30" s="51">
        <v>0</v>
      </c>
      <c r="R30" s="52">
        <f t="shared" si="4"/>
        <v>0</v>
      </c>
      <c r="S30" s="51">
        <v>0</v>
      </c>
      <c r="T30" s="51">
        <v>0</v>
      </c>
      <c r="U30" s="52">
        <f t="shared" si="6"/>
        <v>0</v>
      </c>
    </row>
    <row r="31" spans="1:27" s="50" customFormat="1" ht="18" customHeight="1" x14ac:dyDescent="0.25">
      <c r="A31" s="158">
        <v>15</v>
      </c>
      <c r="B31" s="187" t="s">
        <v>144</v>
      </c>
      <c r="C31" s="158" t="s">
        <v>148</v>
      </c>
      <c r="D31" s="188">
        <v>0</v>
      </c>
      <c r="E31" s="189">
        <v>0</v>
      </c>
      <c r="F31" s="188">
        <v>0</v>
      </c>
      <c r="G31" s="188">
        <v>0</v>
      </c>
      <c r="H31" s="186">
        <f t="shared" si="5"/>
        <v>0</v>
      </c>
      <c r="I31" s="186"/>
      <c r="J31" s="188">
        <v>0</v>
      </c>
      <c r="K31" s="190">
        <v>0</v>
      </c>
      <c r="L31" s="188">
        <v>0</v>
      </c>
      <c r="M31" s="188">
        <v>0</v>
      </c>
      <c r="N31" s="190">
        <f t="shared" si="2"/>
        <v>0</v>
      </c>
      <c r="O31" s="186" t="str">
        <f t="shared" si="3"/>
        <v>N.A.</v>
      </c>
      <c r="P31" s="51">
        <v>0</v>
      </c>
      <c r="Q31" s="51">
        <v>0</v>
      </c>
      <c r="R31" s="52">
        <f t="shared" si="4"/>
        <v>0</v>
      </c>
      <c r="S31" s="51">
        <v>0</v>
      </c>
      <c r="T31" s="51">
        <v>0</v>
      </c>
      <c r="U31" s="52">
        <f t="shared" si="6"/>
        <v>0</v>
      </c>
    </row>
    <row r="32" spans="1:27" s="50" customFormat="1" ht="18" customHeight="1" x14ac:dyDescent="0.25">
      <c r="A32" s="158">
        <v>16</v>
      </c>
      <c r="B32" s="187" t="s">
        <v>144</v>
      </c>
      <c r="C32" s="158" t="s">
        <v>149</v>
      </c>
      <c r="D32" s="188">
        <v>0</v>
      </c>
      <c r="E32" s="189">
        <v>0</v>
      </c>
      <c r="F32" s="188">
        <v>0</v>
      </c>
      <c r="G32" s="188">
        <v>0</v>
      </c>
      <c r="H32" s="186">
        <f t="shared" si="5"/>
        <v>0</v>
      </c>
      <c r="I32" s="186"/>
      <c r="J32" s="188">
        <v>0</v>
      </c>
      <c r="K32" s="190">
        <v>0</v>
      </c>
      <c r="L32" s="188">
        <v>0</v>
      </c>
      <c r="M32" s="188">
        <v>0</v>
      </c>
      <c r="N32" s="190">
        <f t="shared" si="2"/>
        <v>0</v>
      </c>
      <c r="O32" s="186" t="str">
        <f t="shared" si="3"/>
        <v>N.A.</v>
      </c>
      <c r="P32" s="51">
        <v>0</v>
      </c>
      <c r="Q32" s="51">
        <v>0</v>
      </c>
      <c r="R32" s="52">
        <f t="shared" si="4"/>
        <v>0</v>
      </c>
      <c r="S32" s="51">
        <v>0</v>
      </c>
      <c r="T32" s="51">
        <v>0</v>
      </c>
      <c r="U32" s="52">
        <f t="shared" si="6"/>
        <v>0</v>
      </c>
    </row>
    <row r="33" spans="1:21" s="50" customFormat="1" ht="18" customHeight="1" x14ac:dyDescent="0.25">
      <c r="A33" s="158">
        <v>17</v>
      </c>
      <c r="B33" s="187" t="s">
        <v>140</v>
      </c>
      <c r="C33" s="158" t="s">
        <v>150</v>
      </c>
      <c r="D33" s="188">
        <v>0</v>
      </c>
      <c r="E33" s="189">
        <v>0</v>
      </c>
      <c r="F33" s="188">
        <v>0</v>
      </c>
      <c r="G33" s="188">
        <v>0</v>
      </c>
      <c r="H33" s="186">
        <f t="shared" si="5"/>
        <v>0</v>
      </c>
      <c r="I33" s="186"/>
      <c r="J33" s="188">
        <v>0</v>
      </c>
      <c r="K33" s="190">
        <v>0</v>
      </c>
      <c r="L33" s="188">
        <v>0</v>
      </c>
      <c r="M33" s="188">
        <v>0</v>
      </c>
      <c r="N33" s="190">
        <f t="shared" si="2"/>
        <v>0</v>
      </c>
      <c r="O33" s="186" t="str">
        <f t="shared" si="3"/>
        <v>N.A.</v>
      </c>
      <c r="P33" s="51">
        <v>0</v>
      </c>
      <c r="Q33" s="51">
        <v>0</v>
      </c>
      <c r="R33" s="52">
        <f t="shared" si="4"/>
        <v>0</v>
      </c>
      <c r="S33" s="51">
        <v>0</v>
      </c>
      <c r="T33" s="51">
        <v>0</v>
      </c>
      <c r="U33" s="52">
        <f t="shared" si="6"/>
        <v>0</v>
      </c>
    </row>
    <row r="34" spans="1:21" s="50" customFormat="1" ht="18" customHeight="1" x14ac:dyDescent="0.25">
      <c r="A34" s="158">
        <v>18</v>
      </c>
      <c r="B34" s="187" t="s">
        <v>140</v>
      </c>
      <c r="C34" s="158" t="s">
        <v>151</v>
      </c>
      <c r="D34" s="188">
        <v>0</v>
      </c>
      <c r="E34" s="189">
        <v>0</v>
      </c>
      <c r="F34" s="188">
        <v>0</v>
      </c>
      <c r="G34" s="188">
        <v>0</v>
      </c>
      <c r="H34" s="186">
        <f t="shared" si="5"/>
        <v>0</v>
      </c>
      <c r="I34" s="186"/>
      <c r="J34" s="188">
        <v>0</v>
      </c>
      <c r="K34" s="190">
        <v>0</v>
      </c>
      <c r="L34" s="188">
        <v>0</v>
      </c>
      <c r="M34" s="188">
        <v>0</v>
      </c>
      <c r="N34" s="190">
        <f t="shared" si="2"/>
        <v>0</v>
      </c>
      <c r="O34" s="186" t="str">
        <f t="shared" si="3"/>
        <v>N.A.</v>
      </c>
      <c r="P34" s="51">
        <v>0</v>
      </c>
      <c r="Q34" s="51">
        <v>0</v>
      </c>
      <c r="R34" s="52">
        <f t="shared" si="4"/>
        <v>0</v>
      </c>
      <c r="S34" s="51">
        <v>0</v>
      </c>
      <c r="T34" s="51">
        <v>0</v>
      </c>
      <c r="U34" s="52">
        <f t="shared" si="6"/>
        <v>0</v>
      </c>
    </row>
    <row r="35" spans="1:21" s="50" customFormat="1" ht="18" customHeight="1" x14ac:dyDescent="0.25">
      <c r="A35" s="158">
        <v>19</v>
      </c>
      <c r="B35" s="187" t="s">
        <v>140</v>
      </c>
      <c r="C35" s="158" t="s">
        <v>152</v>
      </c>
      <c r="D35" s="188">
        <v>0</v>
      </c>
      <c r="E35" s="189">
        <v>0</v>
      </c>
      <c r="F35" s="188">
        <v>0</v>
      </c>
      <c r="G35" s="188">
        <v>0</v>
      </c>
      <c r="H35" s="186">
        <f t="shared" si="5"/>
        <v>0</v>
      </c>
      <c r="I35" s="186"/>
      <c r="J35" s="188">
        <v>0</v>
      </c>
      <c r="K35" s="190">
        <v>0</v>
      </c>
      <c r="L35" s="188">
        <v>0</v>
      </c>
      <c r="M35" s="188">
        <v>0</v>
      </c>
      <c r="N35" s="190">
        <f t="shared" si="2"/>
        <v>0</v>
      </c>
      <c r="O35" s="186" t="str">
        <f t="shared" si="3"/>
        <v>N.A.</v>
      </c>
      <c r="P35" s="51">
        <v>0</v>
      </c>
      <c r="Q35" s="51">
        <v>0</v>
      </c>
      <c r="R35" s="52">
        <f t="shared" si="4"/>
        <v>0</v>
      </c>
      <c r="S35" s="51">
        <v>0</v>
      </c>
      <c r="T35" s="51">
        <v>0</v>
      </c>
      <c r="U35" s="52">
        <f t="shared" si="6"/>
        <v>0</v>
      </c>
    </row>
    <row r="36" spans="1:21" s="50" customFormat="1" ht="18" customHeight="1" x14ac:dyDescent="0.25">
      <c r="A36" s="158">
        <v>20</v>
      </c>
      <c r="B36" s="187" t="s">
        <v>140</v>
      </c>
      <c r="C36" s="158" t="s">
        <v>153</v>
      </c>
      <c r="D36" s="188">
        <v>0</v>
      </c>
      <c r="E36" s="189">
        <v>0</v>
      </c>
      <c r="F36" s="188">
        <v>0</v>
      </c>
      <c r="G36" s="188">
        <v>0</v>
      </c>
      <c r="H36" s="186">
        <f t="shared" si="5"/>
        <v>0</v>
      </c>
      <c r="I36" s="186"/>
      <c r="J36" s="188">
        <v>0</v>
      </c>
      <c r="K36" s="190">
        <v>0</v>
      </c>
      <c r="L36" s="188">
        <v>0</v>
      </c>
      <c r="M36" s="188">
        <v>0</v>
      </c>
      <c r="N36" s="190">
        <f t="shared" si="2"/>
        <v>0</v>
      </c>
      <c r="O36" s="186" t="str">
        <f t="shared" si="3"/>
        <v>N.A.</v>
      </c>
      <c r="P36" s="51">
        <v>0</v>
      </c>
      <c r="Q36" s="51">
        <v>0</v>
      </c>
      <c r="R36" s="52">
        <f t="shared" si="4"/>
        <v>0</v>
      </c>
      <c r="S36" s="51">
        <v>0</v>
      </c>
      <c r="T36" s="51">
        <v>0</v>
      </c>
      <c r="U36" s="52">
        <f t="shared" si="6"/>
        <v>0</v>
      </c>
    </row>
    <row r="37" spans="1:21" s="50" customFormat="1" ht="18" customHeight="1" x14ac:dyDescent="0.25">
      <c r="A37" s="158">
        <v>21</v>
      </c>
      <c r="B37" s="187" t="s">
        <v>144</v>
      </c>
      <c r="C37" s="158" t="s">
        <v>154</v>
      </c>
      <c r="D37" s="188">
        <v>0</v>
      </c>
      <c r="E37" s="189">
        <v>0</v>
      </c>
      <c r="F37" s="188">
        <v>0</v>
      </c>
      <c r="G37" s="188">
        <v>0</v>
      </c>
      <c r="H37" s="186">
        <f t="shared" si="5"/>
        <v>0</v>
      </c>
      <c r="I37" s="186"/>
      <c r="J37" s="188">
        <v>0</v>
      </c>
      <c r="K37" s="190">
        <v>0</v>
      </c>
      <c r="L37" s="188">
        <v>0</v>
      </c>
      <c r="M37" s="188">
        <v>0</v>
      </c>
      <c r="N37" s="190">
        <f t="shared" si="2"/>
        <v>0</v>
      </c>
      <c r="O37" s="186" t="str">
        <f t="shared" si="3"/>
        <v>N.A.</v>
      </c>
      <c r="P37" s="51">
        <v>0</v>
      </c>
      <c r="Q37" s="51">
        <v>0</v>
      </c>
      <c r="R37" s="52">
        <f t="shared" si="4"/>
        <v>0</v>
      </c>
      <c r="S37" s="51">
        <v>0</v>
      </c>
      <c r="T37" s="51">
        <v>0</v>
      </c>
      <c r="U37" s="52">
        <f t="shared" si="6"/>
        <v>0</v>
      </c>
    </row>
    <row r="38" spans="1:21" s="50" customFormat="1" ht="18" customHeight="1" x14ac:dyDescent="0.25">
      <c r="A38" s="158">
        <v>22</v>
      </c>
      <c r="B38" s="187" t="s">
        <v>144</v>
      </c>
      <c r="C38" s="158" t="s">
        <v>155</v>
      </c>
      <c r="D38" s="188">
        <v>0</v>
      </c>
      <c r="E38" s="189">
        <v>0</v>
      </c>
      <c r="F38" s="188">
        <v>0</v>
      </c>
      <c r="G38" s="188">
        <v>0</v>
      </c>
      <c r="H38" s="186">
        <f t="shared" si="5"/>
        <v>0</v>
      </c>
      <c r="I38" s="186"/>
      <c r="J38" s="188">
        <v>0</v>
      </c>
      <c r="K38" s="190">
        <v>0</v>
      </c>
      <c r="L38" s="188">
        <v>0</v>
      </c>
      <c r="M38" s="188">
        <v>0</v>
      </c>
      <c r="N38" s="190">
        <f t="shared" si="2"/>
        <v>0</v>
      </c>
      <c r="O38" s="186" t="str">
        <f t="shared" si="3"/>
        <v>N.A.</v>
      </c>
      <c r="P38" s="51">
        <v>0</v>
      </c>
      <c r="Q38" s="51">
        <v>0</v>
      </c>
      <c r="R38" s="52">
        <f t="shared" si="4"/>
        <v>0</v>
      </c>
      <c r="S38" s="51">
        <v>0</v>
      </c>
      <c r="T38" s="51">
        <v>0</v>
      </c>
      <c r="U38" s="52">
        <f t="shared" si="6"/>
        <v>0</v>
      </c>
    </row>
    <row r="39" spans="1:21" s="50" customFormat="1" ht="18" customHeight="1" x14ac:dyDescent="0.25">
      <c r="A39" s="158">
        <v>23</v>
      </c>
      <c r="B39" s="187" t="s">
        <v>144</v>
      </c>
      <c r="C39" s="158" t="s">
        <v>156</v>
      </c>
      <c r="D39" s="188">
        <v>0</v>
      </c>
      <c r="E39" s="189">
        <v>0</v>
      </c>
      <c r="F39" s="188">
        <v>0</v>
      </c>
      <c r="G39" s="188">
        <v>0</v>
      </c>
      <c r="H39" s="186">
        <f t="shared" si="5"/>
        <v>0</v>
      </c>
      <c r="I39" s="186"/>
      <c r="J39" s="188">
        <v>0</v>
      </c>
      <c r="K39" s="190">
        <v>0</v>
      </c>
      <c r="L39" s="188">
        <v>0</v>
      </c>
      <c r="M39" s="188">
        <v>0</v>
      </c>
      <c r="N39" s="190">
        <f t="shared" si="2"/>
        <v>0</v>
      </c>
      <c r="O39" s="186" t="str">
        <f t="shared" si="3"/>
        <v>N.A.</v>
      </c>
      <c r="P39" s="51">
        <v>0</v>
      </c>
      <c r="Q39" s="51">
        <v>0</v>
      </c>
      <c r="R39" s="52">
        <f t="shared" si="4"/>
        <v>0</v>
      </c>
      <c r="S39" s="51">
        <v>0</v>
      </c>
      <c r="T39" s="51">
        <v>0</v>
      </c>
      <c r="U39" s="52">
        <f t="shared" si="6"/>
        <v>0</v>
      </c>
    </row>
    <row r="40" spans="1:21" s="50" customFormat="1" ht="18" customHeight="1" x14ac:dyDescent="0.25">
      <c r="A40" s="158">
        <v>24</v>
      </c>
      <c r="B40" s="187" t="s">
        <v>144</v>
      </c>
      <c r="C40" s="158" t="s">
        <v>157</v>
      </c>
      <c r="D40" s="188">
        <v>0</v>
      </c>
      <c r="E40" s="189">
        <v>0</v>
      </c>
      <c r="F40" s="188">
        <v>0</v>
      </c>
      <c r="G40" s="188">
        <v>0</v>
      </c>
      <c r="H40" s="186">
        <f t="shared" si="5"/>
        <v>0</v>
      </c>
      <c r="I40" s="186"/>
      <c r="J40" s="188">
        <v>0</v>
      </c>
      <c r="K40" s="190">
        <v>0</v>
      </c>
      <c r="L40" s="188">
        <v>0</v>
      </c>
      <c r="M40" s="188">
        <v>0</v>
      </c>
      <c r="N40" s="190">
        <f t="shared" si="2"/>
        <v>0</v>
      </c>
      <c r="O40" s="186" t="str">
        <f t="shared" si="3"/>
        <v>N.A.</v>
      </c>
      <c r="P40" s="51">
        <v>0</v>
      </c>
      <c r="Q40" s="51">
        <v>0</v>
      </c>
      <c r="R40" s="52">
        <f t="shared" si="4"/>
        <v>0</v>
      </c>
      <c r="S40" s="51">
        <v>0</v>
      </c>
      <c r="T40" s="51">
        <v>0</v>
      </c>
      <c r="U40" s="52">
        <f t="shared" si="6"/>
        <v>0</v>
      </c>
    </row>
    <row r="41" spans="1:21" s="50" customFormat="1" ht="18" customHeight="1" x14ac:dyDescent="0.25">
      <c r="A41" s="158">
        <v>25</v>
      </c>
      <c r="B41" s="187" t="s">
        <v>128</v>
      </c>
      <c r="C41" s="158" t="s">
        <v>158</v>
      </c>
      <c r="D41" s="188">
        <v>0</v>
      </c>
      <c r="E41" s="189">
        <v>0</v>
      </c>
      <c r="F41" s="188">
        <v>0</v>
      </c>
      <c r="G41" s="188">
        <v>0</v>
      </c>
      <c r="H41" s="186">
        <f t="shared" si="5"/>
        <v>0</v>
      </c>
      <c r="I41" s="186"/>
      <c r="J41" s="188">
        <v>0</v>
      </c>
      <c r="K41" s="190">
        <v>0</v>
      </c>
      <c r="L41" s="188">
        <v>0</v>
      </c>
      <c r="M41" s="188">
        <v>0</v>
      </c>
      <c r="N41" s="190">
        <f t="shared" si="2"/>
        <v>0</v>
      </c>
      <c r="O41" s="186" t="str">
        <f t="shared" si="3"/>
        <v>N.A.</v>
      </c>
      <c r="P41" s="51">
        <v>0</v>
      </c>
      <c r="Q41" s="51">
        <v>0</v>
      </c>
      <c r="R41" s="52">
        <f t="shared" si="4"/>
        <v>0</v>
      </c>
      <c r="S41" s="51">
        <v>0</v>
      </c>
      <c r="T41" s="51">
        <v>0</v>
      </c>
      <c r="U41" s="52">
        <f t="shared" si="6"/>
        <v>0</v>
      </c>
    </row>
    <row r="42" spans="1:21" s="50" customFormat="1" ht="18" customHeight="1" x14ac:dyDescent="0.25">
      <c r="A42" s="158">
        <v>26</v>
      </c>
      <c r="B42" s="187" t="s">
        <v>159</v>
      </c>
      <c r="C42" s="158" t="s">
        <v>160</v>
      </c>
      <c r="D42" s="188">
        <v>0</v>
      </c>
      <c r="E42" s="189">
        <v>0</v>
      </c>
      <c r="F42" s="188">
        <v>0</v>
      </c>
      <c r="G42" s="188">
        <v>0</v>
      </c>
      <c r="H42" s="186">
        <f t="shared" si="5"/>
        <v>0</v>
      </c>
      <c r="I42" s="186"/>
      <c r="J42" s="188">
        <v>0</v>
      </c>
      <c r="K42" s="190">
        <v>0</v>
      </c>
      <c r="L42" s="188">
        <v>0</v>
      </c>
      <c r="M42" s="188">
        <v>0</v>
      </c>
      <c r="N42" s="190">
        <f t="shared" si="2"/>
        <v>0</v>
      </c>
      <c r="O42" s="186" t="str">
        <f t="shared" si="3"/>
        <v>N.A.</v>
      </c>
      <c r="P42" s="51">
        <v>0</v>
      </c>
      <c r="Q42" s="51">
        <v>0</v>
      </c>
      <c r="R42" s="52">
        <f t="shared" si="4"/>
        <v>0</v>
      </c>
      <c r="S42" s="51">
        <v>0</v>
      </c>
      <c r="T42" s="51">
        <v>0</v>
      </c>
      <c r="U42" s="52">
        <f t="shared" si="6"/>
        <v>0</v>
      </c>
    </row>
    <row r="43" spans="1:21" s="50" customFormat="1" ht="18" customHeight="1" x14ac:dyDescent="0.25">
      <c r="A43" s="158">
        <v>27</v>
      </c>
      <c r="B43" s="187" t="s">
        <v>140</v>
      </c>
      <c r="C43" s="158" t="s">
        <v>161</v>
      </c>
      <c r="D43" s="188">
        <v>0</v>
      </c>
      <c r="E43" s="189">
        <v>0</v>
      </c>
      <c r="F43" s="188">
        <v>0</v>
      </c>
      <c r="G43" s="188">
        <v>0</v>
      </c>
      <c r="H43" s="186">
        <f t="shared" si="5"/>
        <v>0</v>
      </c>
      <c r="I43" s="186"/>
      <c r="J43" s="188">
        <v>0</v>
      </c>
      <c r="K43" s="190">
        <v>0</v>
      </c>
      <c r="L43" s="188">
        <v>0</v>
      </c>
      <c r="M43" s="188">
        <v>0</v>
      </c>
      <c r="N43" s="190">
        <f t="shared" si="2"/>
        <v>0</v>
      </c>
      <c r="O43" s="186" t="str">
        <f t="shared" si="3"/>
        <v>N.A.</v>
      </c>
      <c r="P43" s="51">
        <v>0</v>
      </c>
      <c r="Q43" s="51">
        <v>0</v>
      </c>
      <c r="R43" s="52">
        <f t="shared" si="4"/>
        <v>0</v>
      </c>
      <c r="S43" s="51">
        <v>0</v>
      </c>
      <c r="T43" s="51">
        <v>0</v>
      </c>
      <c r="U43" s="52">
        <f t="shared" si="6"/>
        <v>0</v>
      </c>
    </row>
    <row r="44" spans="1:21" s="50" customFormat="1" ht="18" customHeight="1" x14ac:dyDescent="0.25">
      <c r="A44" s="158">
        <v>28</v>
      </c>
      <c r="B44" s="187" t="s">
        <v>140</v>
      </c>
      <c r="C44" s="158" t="s">
        <v>162</v>
      </c>
      <c r="D44" s="188">
        <v>0</v>
      </c>
      <c r="E44" s="189">
        <v>0</v>
      </c>
      <c r="F44" s="188">
        <v>0</v>
      </c>
      <c r="G44" s="188">
        <v>0</v>
      </c>
      <c r="H44" s="186">
        <f t="shared" si="5"/>
        <v>0</v>
      </c>
      <c r="I44" s="186"/>
      <c r="J44" s="188">
        <v>0</v>
      </c>
      <c r="K44" s="190">
        <v>0</v>
      </c>
      <c r="L44" s="188">
        <v>0</v>
      </c>
      <c r="M44" s="188">
        <v>0</v>
      </c>
      <c r="N44" s="190">
        <f t="shared" si="2"/>
        <v>0</v>
      </c>
      <c r="O44" s="186" t="str">
        <f t="shared" si="3"/>
        <v>N.A.</v>
      </c>
      <c r="P44" s="51">
        <v>0</v>
      </c>
      <c r="Q44" s="51">
        <v>0</v>
      </c>
      <c r="R44" s="52">
        <f t="shared" si="4"/>
        <v>0</v>
      </c>
      <c r="S44" s="51">
        <v>0</v>
      </c>
      <c r="T44" s="51">
        <v>0</v>
      </c>
      <c r="U44" s="52">
        <f t="shared" si="6"/>
        <v>0</v>
      </c>
    </row>
    <row r="45" spans="1:21" s="50" customFormat="1" ht="18" customHeight="1" x14ac:dyDescent="0.25">
      <c r="A45" s="158">
        <v>29</v>
      </c>
      <c r="B45" s="187" t="s">
        <v>140</v>
      </c>
      <c r="C45" s="158" t="s">
        <v>163</v>
      </c>
      <c r="D45" s="188">
        <v>0</v>
      </c>
      <c r="E45" s="189">
        <v>0</v>
      </c>
      <c r="F45" s="188">
        <v>0</v>
      </c>
      <c r="G45" s="188">
        <v>0</v>
      </c>
      <c r="H45" s="186">
        <f t="shared" si="5"/>
        <v>0</v>
      </c>
      <c r="I45" s="186"/>
      <c r="J45" s="188">
        <v>0</v>
      </c>
      <c r="K45" s="190">
        <v>0</v>
      </c>
      <c r="L45" s="188">
        <v>0</v>
      </c>
      <c r="M45" s="188">
        <v>0</v>
      </c>
      <c r="N45" s="190">
        <f t="shared" si="2"/>
        <v>0</v>
      </c>
      <c r="O45" s="186" t="str">
        <f t="shared" si="3"/>
        <v>N.A.</v>
      </c>
      <c r="P45" s="51">
        <v>0</v>
      </c>
      <c r="Q45" s="51">
        <v>0</v>
      </c>
      <c r="R45" s="52">
        <f t="shared" si="4"/>
        <v>0</v>
      </c>
      <c r="S45" s="51">
        <v>0</v>
      </c>
      <c r="T45" s="51">
        <v>0</v>
      </c>
      <c r="U45" s="52">
        <f t="shared" si="6"/>
        <v>0</v>
      </c>
    </row>
    <row r="46" spans="1:21" s="50" customFormat="1" ht="18" customHeight="1" x14ac:dyDescent="0.25">
      <c r="A46" s="158">
        <v>30</v>
      </c>
      <c r="B46" s="187" t="s">
        <v>140</v>
      </c>
      <c r="C46" s="158" t="s">
        <v>164</v>
      </c>
      <c r="D46" s="188">
        <v>0</v>
      </c>
      <c r="E46" s="189">
        <v>0</v>
      </c>
      <c r="F46" s="188">
        <v>0</v>
      </c>
      <c r="G46" s="188">
        <v>0</v>
      </c>
      <c r="H46" s="186">
        <f t="shared" si="5"/>
        <v>0</v>
      </c>
      <c r="I46" s="186"/>
      <c r="J46" s="188">
        <v>0</v>
      </c>
      <c r="K46" s="190">
        <v>0</v>
      </c>
      <c r="L46" s="188">
        <v>0</v>
      </c>
      <c r="M46" s="188">
        <v>0</v>
      </c>
      <c r="N46" s="190">
        <f t="shared" si="2"/>
        <v>0</v>
      </c>
      <c r="O46" s="186" t="str">
        <f t="shared" si="3"/>
        <v>N.A.</v>
      </c>
      <c r="P46" s="51">
        <v>0</v>
      </c>
      <c r="Q46" s="51">
        <v>0</v>
      </c>
      <c r="R46" s="52">
        <f t="shared" si="4"/>
        <v>0</v>
      </c>
      <c r="S46" s="51">
        <v>0</v>
      </c>
      <c r="T46" s="51">
        <v>0</v>
      </c>
      <c r="U46" s="52">
        <f t="shared" si="6"/>
        <v>0</v>
      </c>
    </row>
    <row r="47" spans="1:21" s="50" customFormat="1" ht="18" customHeight="1" x14ac:dyDescent="0.25">
      <c r="A47" s="158">
        <v>31</v>
      </c>
      <c r="B47" s="187" t="s">
        <v>140</v>
      </c>
      <c r="C47" s="158" t="s">
        <v>165</v>
      </c>
      <c r="D47" s="188">
        <v>0</v>
      </c>
      <c r="E47" s="189">
        <v>0</v>
      </c>
      <c r="F47" s="188">
        <v>0</v>
      </c>
      <c r="G47" s="188">
        <v>0</v>
      </c>
      <c r="H47" s="186">
        <f t="shared" si="5"/>
        <v>0</v>
      </c>
      <c r="I47" s="186"/>
      <c r="J47" s="188">
        <v>0</v>
      </c>
      <c r="K47" s="190">
        <v>0</v>
      </c>
      <c r="L47" s="188">
        <v>0</v>
      </c>
      <c r="M47" s="188">
        <v>0</v>
      </c>
      <c r="N47" s="190">
        <f t="shared" si="2"/>
        <v>0</v>
      </c>
      <c r="O47" s="186" t="str">
        <f t="shared" si="3"/>
        <v>N.A.</v>
      </c>
      <c r="P47" s="51">
        <v>0</v>
      </c>
      <c r="Q47" s="51">
        <v>0</v>
      </c>
      <c r="R47" s="52">
        <f t="shared" si="4"/>
        <v>0</v>
      </c>
      <c r="S47" s="51">
        <v>0</v>
      </c>
      <c r="T47" s="51">
        <v>0</v>
      </c>
      <c r="U47" s="52">
        <f t="shared" si="6"/>
        <v>0</v>
      </c>
    </row>
    <row r="48" spans="1:21" s="50" customFormat="1" ht="18" customHeight="1" x14ac:dyDescent="0.25">
      <c r="A48" s="158">
        <v>32</v>
      </c>
      <c r="B48" s="187" t="s">
        <v>144</v>
      </c>
      <c r="C48" s="158" t="s">
        <v>166</v>
      </c>
      <c r="D48" s="188">
        <v>0</v>
      </c>
      <c r="E48" s="189">
        <v>0</v>
      </c>
      <c r="F48" s="188">
        <v>0</v>
      </c>
      <c r="G48" s="188">
        <v>0</v>
      </c>
      <c r="H48" s="186">
        <f t="shared" si="5"/>
        <v>0</v>
      </c>
      <c r="I48" s="186"/>
      <c r="J48" s="188">
        <v>0</v>
      </c>
      <c r="K48" s="190">
        <v>0</v>
      </c>
      <c r="L48" s="188">
        <v>0</v>
      </c>
      <c r="M48" s="188">
        <v>0</v>
      </c>
      <c r="N48" s="190">
        <f t="shared" si="2"/>
        <v>0</v>
      </c>
      <c r="O48" s="186" t="str">
        <f t="shared" si="3"/>
        <v>N.A.</v>
      </c>
      <c r="P48" s="51">
        <v>0</v>
      </c>
      <c r="Q48" s="51">
        <v>0</v>
      </c>
      <c r="R48" s="52">
        <f t="shared" si="4"/>
        <v>0</v>
      </c>
      <c r="S48" s="51">
        <v>0</v>
      </c>
      <c r="T48" s="51">
        <v>0</v>
      </c>
      <c r="U48" s="52">
        <f t="shared" si="6"/>
        <v>0</v>
      </c>
    </row>
    <row r="49" spans="1:21" s="50" customFormat="1" ht="18" customHeight="1" x14ac:dyDescent="0.25">
      <c r="A49" s="158">
        <v>33</v>
      </c>
      <c r="B49" s="187" t="s">
        <v>144</v>
      </c>
      <c r="C49" s="158" t="s">
        <v>167</v>
      </c>
      <c r="D49" s="188">
        <v>0</v>
      </c>
      <c r="E49" s="189">
        <v>0</v>
      </c>
      <c r="F49" s="188">
        <v>0</v>
      </c>
      <c r="G49" s="188">
        <v>0</v>
      </c>
      <c r="H49" s="186">
        <f t="shared" si="5"/>
        <v>0</v>
      </c>
      <c r="I49" s="186"/>
      <c r="J49" s="188">
        <v>0</v>
      </c>
      <c r="K49" s="190">
        <v>0</v>
      </c>
      <c r="L49" s="188">
        <v>0</v>
      </c>
      <c r="M49" s="188">
        <v>0</v>
      </c>
      <c r="N49" s="190">
        <f t="shared" si="2"/>
        <v>0</v>
      </c>
      <c r="O49" s="186" t="str">
        <f t="shared" si="3"/>
        <v>N.A.</v>
      </c>
      <c r="P49" s="51">
        <v>0</v>
      </c>
      <c r="Q49" s="51">
        <v>0</v>
      </c>
      <c r="R49" s="52">
        <f t="shared" si="4"/>
        <v>0</v>
      </c>
      <c r="S49" s="51">
        <v>0</v>
      </c>
      <c r="T49" s="51">
        <v>0</v>
      </c>
      <c r="U49" s="52">
        <f t="shared" si="6"/>
        <v>0</v>
      </c>
    </row>
    <row r="50" spans="1:21" s="50" customFormat="1" ht="18" customHeight="1" x14ac:dyDescent="0.25">
      <c r="A50" s="158">
        <v>34</v>
      </c>
      <c r="B50" s="187" t="s">
        <v>144</v>
      </c>
      <c r="C50" s="158" t="s">
        <v>168</v>
      </c>
      <c r="D50" s="188">
        <v>0</v>
      </c>
      <c r="E50" s="189">
        <v>0</v>
      </c>
      <c r="F50" s="188">
        <v>0</v>
      </c>
      <c r="G50" s="188">
        <v>0</v>
      </c>
      <c r="H50" s="186">
        <f t="shared" si="5"/>
        <v>0</v>
      </c>
      <c r="I50" s="186"/>
      <c r="J50" s="188">
        <v>0</v>
      </c>
      <c r="K50" s="190">
        <v>0</v>
      </c>
      <c r="L50" s="188">
        <v>0</v>
      </c>
      <c r="M50" s="188">
        <v>0</v>
      </c>
      <c r="N50" s="190">
        <f t="shared" si="2"/>
        <v>0</v>
      </c>
      <c r="O50" s="186" t="str">
        <f t="shared" si="3"/>
        <v>N.A.</v>
      </c>
      <c r="P50" s="51">
        <v>0</v>
      </c>
      <c r="Q50" s="51">
        <v>0</v>
      </c>
      <c r="R50" s="52">
        <f t="shared" si="4"/>
        <v>0</v>
      </c>
      <c r="S50" s="51">
        <v>0</v>
      </c>
      <c r="T50" s="51">
        <v>0</v>
      </c>
      <c r="U50" s="52">
        <f t="shared" si="6"/>
        <v>0</v>
      </c>
    </row>
    <row r="51" spans="1:21" s="50" customFormat="1" ht="18" customHeight="1" x14ac:dyDescent="0.25">
      <c r="A51" s="158">
        <v>35</v>
      </c>
      <c r="B51" s="187" t="s">
        <v>144</v>
      </c>
      <c r="C51" s="158" t="s">
        <v>169</v>
      </c>
      <c r="D51" s="188">
        <v>0</v>
      </c>
      <c r="E51" s="189">
        <v>0</v>
      </c>
      <c r="F51" s="188">
        <v>0</v>
      </c>
      <c r="G51" s="188">
        <v>0</v>
      </c>
      <c r="H51" s="186">
        <f t="shared" si="5"/>
        <v>0</v>
      </c>
      <c r="I51" s="186"/>
      <c r="J51" s="188">
        <v>0</v>
      </c>
      <c r="K51" s="190">
        <v>0</v>
      </c>
      <c r="L51" s="188">
        <v>0</v>
      </c>
      <c r="M51" s="188">
        <v>0</v>
      </c>
      <c r="N51" s="190">
        <f t="shared" si="2"/>
        <v>0</v>
      </c>
      <c r="O51" s="186" t="str">
        <f t="shared" si="3"/>
        <v>N.A.</v>
      </c>
      <c r="P51" s="51">
        <v>0</v>
      </c>
      <c r="Q51" s="51">
        <v>0</v>
      </c>
      <c r="R51" s="52">
        <f t="shared" si="4"/>
        <v>0</v>
      </c>
      <c r="S51" s="51">
        <v>0</v>
      </c>
      <c r="T51" s="51">
        <v>0</v>
      </c>
      <c r="U51" s="52">
        <f t="shared" si="6"/>
        <v>0</v>
      </c>
    </row>
    <row r="52" spans="1:21" s="50" customFormat="1" ht="18" customHeight="1" x14ac:dyDescent="0.25">
      <c r="A52" s="158">
        <v>36</v>
      </c>
      <c r="B52" s="187" t="s">
        <v>144</v>
      </c>
      <c r="C52" s="158" t="s">
        <v>170</v>
      </c>
      <c r="D52" s="188">
        <v>0</v>
      </c>
      <c r="E52" s="189">
        <v>0</v>
      </c>
      <c r="F52" s="188">
        <v>0</v>
      </c>
      <c r="G52" s="188">
        <v>0</v>
      </c>
      <c r="H52" s="186">
        <f t="shared" si="5"/>
        <v>0</v>
      </c>
      <c r="I52" s="186"/>
      <c r="J52" s="188">
        <v>0</v>
      </c>
      <c r="K52" s="190">
        <v>0</v>
      </c>
      <c r="L52" s="188">
        <v>0</v>
      </c>
      <c r="M52" s="188">
        <v>0</v>
      </c>
      <c r="N52" s="190">
        <f t="shared" si="2"/>
        <v>0</v>
      </c>
      <c r="O52" s="186" t="str">
        <f t="shared" si="3"/>
        <v>N.A.</v>
      </c>
      <c r="P52" s="51">
        <v>0</v>
      </c>
      <c r="Q52" s="51">
        <v>0</v>
      </c>
      <c r="R52" s="52">
        <f t="shared" si="4"/>
        <v>0</v>
      </c>
      <c r="S52" s="51">
        <v>0</v>
      </c>
      <c r="T52" s="51">
        <v>0</v>
      </c>
      <c r="U52" s="52">
        <f t="shared" si="6"/>
        <v>0</v>
      </c>
    </row>
    <row r="53" spans="1:21" s="50" customFormat="1" ht="18" customHeight="1" x14ac:dyDescent="0.25">
      <c r="A53" s="158">
        <v>37</v>
      </c>
      <c r="B53" s="187" t="s">
        <v>144</v>
      </c>
      <c r="C53" s="158" t="s">
        <v>171</v>
      </c>
      <c r="D53" s="188">
        <v>0</v>
      </c>
      <c r="E53" s="189">
        <v>0</v>
      </c>
      <c r="F53" s="188">
        <v>0</v>
      </c>
      <c r="G53" s="188">
        <v>0</v>
      </c>
      <c r="H53" s="186">
        <f t="shared" si="5"/>
        <v>0</v>
      </c>
      <c r="I53" s="186"/>
      <c r="J53" s="188">
        <v>0</v>
      </c>
      <c r="K53" s="190">
        <v>0</v>
      </c>
      <c r="L53" s="188">
        <v>0</v>
      </c>
      <c r="M53" s="188">
        <v>0</v>
      </c>
      <c r="N53" s="190">
        <f t="shared" si="2"/>
        <v>0</v>
      </c>
      <c r="O53" s="186" t="str">
        <f t="shared" si="3"/>
        <v>N.A.</v>
      </c>
      <c r="P53" s="51">
        <v>0</v>
      </c>
      <c r="Q53" s="51">
        <v>0</v>
      </c>
      <c r="R53" s="52">
        <f t="shared" si="4"/>
        <v>0</v>
      </c>
      <c r="S53" s="51">
        <v>0</v>
      </c>
      <c r="T53" s="51">
        <v>0</v>
      </c>
      <c r="U53" s="52">
        <f t="shared" si="6"/>
        <v>0</v>
      </c>
    </row>
    <row r="54" spans="1:21" s="50" customFormat="1" ht="18" customHeight="1" x14ac:dyDescent="0.25">
      <c r="A54" s="158">
        <v>38</v>
      </c>
      <c r="B54" s="187" t="s">
        <v>130</v>
      </c>
      <c r="C54" s="158" t="s">
        <v>172</v>
      </c>
      <c r="D54" s="188">
        <v>0</v>
      </c>
      <c r="E54" s="189">
        <v>0</v>
      </c>
      <c r="F54" s="188">
        <v>0</v>
      </c>
      <c r="G54" s="188">
        <v>0</v>
      </c>
      <c r="H54" s="186">
        <f t="shared" si="5"/>
        <v>0</v>
      </c>
      <c r="I54" s="186"/>
      <c r="J54" s="188">
        <v>0</v>
      </c>
      <c r="K54" s="190">
        <v>0</v>
      </c>
      <c r="L54" s="188">
        <v>0</v>
      </c>
      <c r="M54" s="188">
        <v>0</v>
      </c>
      <c r="N54" s="190">
        <f t="shared" si="2"/>
        <v>0</v>
      </c>
      <c r="O54" s="186" t="str">
        <f t="shared" si="3"/>
        <v>N.A.</v>
      </c>
      <c r="P54" s="51">
        <v>0</v>
      </c>
      <c r="Q54" s="51">
        <v>0</v>
      </c>
      <c r="R54" s="52">
        <f t="shared" si="4"/>
        <v>0</v>
      </c>
      <c r="S54" s="51">
        <v>0</v>
      </c>
      <c r="T54" s="51">
        <v>0</v>
      </c>
      <c r="U54" s="52">
        <f t="shared" si="6"/>
        <v>0</v>
      </c>
    </row>
    <row r="55" spans="1:21" s="50" customFormat="1" ht="18" customHeight="1" x14ac:dyDescent="0.25">
      <c r="A55" s="158">
        <v>39</v>
      </c>
      <c r="B55" s="187" t="s">
        <v>140</v>
      </c>
      <c r="C55" s="158" t="s">
        <v>173</v>
      </c>
      <c r="D55" s="188">
        <v>0</v>
      </c>
      <c r="E55" s="189">
        <v>0</v>
      </c>
      <c r="F55" s="188">
        <v>0</v>
      </c>
      <c r="G55" s="188">
        <v>0</v>
      </c>
      <c r="H55" s="186">
        <f t="shared" si="5"/>
        <v>0</v>
      </c>
      <c r="I55" s="186"/>
      <c r="J55" s="188">
        <v>0</v>
      </c>
      <c r="K55" s="190">
        <v>0</v>
      </c>
      <c r="L55" s="188">
        <v>0</v>
      </c>
      <c r="M55" s="188">
        <v>0</v>
      </c>
      <c r="N55" s="190">
        <f t="shared" si="2"/>
        <v>0</v>
      </c>
      <c r="O55" s="186" t="str">
        <f t="shared" si="3"/>
        <v>N.A.</v>
      </c>
      <c r="P55" s="51">
        <v>0</v>
      </c>
      <c r="Q55" s="51">
        <v>0</v>
      </c>
      <c r="R55" s="52">
        <f t="shared" si="4"/>
        <v>0</v>
      </c>
      <c r="S55" s="51">
        <v>0</v>
      </c>
      <c r="T55" s="51">
        <v>0</v>
      </c>
      <c r="U55" s="52">
        <f t="shared" si="6"/>
        <v>0</v>
      </c>
    </row>
    <row r="56" spans="1:21" s="50" customFormat="1" ht="18" customHeight="1" x14ac:dyDescent="0.25">
      <c r="A56" s="158">
        <v>40</v>
      </c>
      <c r="B56" s="187" t="s">
        <v>140</v>
      </c>
      <c r="C56" s="158" t="s">
        <v>174</v>
      </c>
      <c r="D56" s="188">
        <v>0</v>
      </c>
      <c r="E56" s="189">
        <v>0</v>
      </c>
      <c r="F56" s="188">
        <v>0</v>
      </c>
      <c r="G56" s="188">
        <v>0</v>
      </c>
      <c r="H56" s="186">
        <f t="shared" si="5"/>
        <v>0</v>
      </c>
      <c r="I56" s="186"/>
      <c r="J56" s="188">
        <v>0</v>
      </c>
      <c r="K56" s="190">
        <v>0</v>
      </c>
      <c r="L56" s="188">
        <v>0</v>
      </c>
      <c r="M56" s="188">
        <v>0</v>
      </c>
      <c r="N56" s="190">
        <f t="shared" si="2"/>
        <v>0</v>
      </c>
      <c r="O56" s="186" t="str">
        <f t="shared" si="3"/>
        <v>N.A.</v>
      </c>
      <c r="P56" s="51">
        <v>0</v>
      </c>
      <c r="Q56" s="51">
        <v>0</v>
      </c>
      <c r="R56" s="52">
        <f t="shared" si="4"/>
        <v>0</v>
      </c>
      <c r="S56" s="51">
        <v>0</v>
      </c>
      <c r="T56" s="51">
        <v>0</v>
      </c>
      <c r="U56" s="52">
        <f t="shared" si="6"/>
        <v>0</v>
      </c>
    </row>
    <row r="57" spans="1:21" s="50" customFormat="1" ht="18" customHeight="1" x14ac:dyDescent="0.25">
      <c r="A57" s="158">
        <v>41</v>
      </c>
      <c r="B57" s="187" t="s">
        <v>140</v>
      </c>
      <c r="C57" s="158" t="s">
        <v>175</v>
      </c>
      <c r="D57" s="188">
        <v>0</v>
      </c>
      <c r="E57" s="189">
        <v>0</v>
      </c>
      <c r="F57" s="188">
        <v>0</v>
      </c>
      <c r="G57" s="188">
        <v>0</v>
      </c>
      <c r="H57" s="186">
        <f t="shared" si="5"/>
        <v>0</v>
      </c>
      <c r="I57" s="186"/>
      <c r="J57" s="188">
        <v>0</v>
      </c>
      <c r="K57" s="190">
        <v>0</v>
      </c>
      <c r="L57" s="188">
        <v>0</v>
      </c>
      <c r="M57" s="188">
        <v>0</v>
      </c>
      <c r="N57" s="190">
        <f t="shared" si="2"/>
        <v>0</v>
      </c>
      <c r="O57" s="186" t="str">
        <f t="shared" si="3"/>
        <v>N.A.</v>
      </c>
      <c r="P57" s="51">
        <v>0</v>
      </c>
      <c r="Q57" s="51">
        <v>0</v>
      </c>
      <c r="R57" s="52">
        <f t="shared" si="4"/>
        <v>0</v>
      </c>
      <c r="S57" s="51">
        <v>0</v>
      </c>
      <c r="T57" s="51">
        <v>0</v>
      </c>
      <c r="U57" s="52">
        <f t="shared" si="6"/>
        <v>0</v>
      </c>
    </row>
    <row r="58" spans="1:21" s="50" customFormat="1" ht="18" customHeight="1" x14ac:dyDescent="0.25">
      <c r="A58" s="158">
        <v>42</v>
      </c>
      <c r="B58" s="187" t="s">
        <v>140</v>
      </c>
      <c r="C58" s="158" t="s">
        <v>176</v>
      </c>
      <c r="D58" s="188">
        <v>0</v>
      </c>
      <c r="E58" s="189">
        <v>0</v>
      </c>
      <c r="F58" s="188">
        <v>0</v>
      </c>
      <c r="G58" s="188">
        <v>0</v>
      </c>
      <c r="H58" s="186">
        <f t="shared" si="5"/>
        <v>0</v>
      </c>
      <c r="I58" s="186"/>
      <c r="J58" s="188">
        <v>0</v>
      </c>
      <c r="K58" s="190">
        <v>0</v>
      </c>
      <c r="L58" s="188">
        <v>0</v>
      </c>
      <c r="M58" s="188">
        <v>0</v>
      </c>
      <c r="N58" s="190">
        <f t="shared" si="2"/>
        <v>0</v>
      </c>
      <c r="O58" s="186" t="str">
        <f t="shared" si="3"/>
        <v>N.A.</v>
      </c>
      <c r="P58" s="51">
        <v>0</v>
      </c>
      <c r="Q58" s="51">
        <v>0</v>
      </c>
      <c r="R58" s="52">
        <f t="shared" si="4"/>
        <v>0</v>
      </c>
      <c r="S58" s="51">
        <v>0</v>
      </c>
      <c r="T58" s="51">
        <v>0</v>
      </c>
      <c r="U58" s="52">
        <f t="shared" si="6"/>
        <v>0</v>
      </c>
    </row>
    <row r="59" spans="1:21" s="50" customFormat="1" ht="18" customHeight="1" x14ac:dyDescent="0.25">
      <c r="A59" s="158">
        <v>43</v>
      </c>
      <c r="B59" s="187" t="s">
        <v>140</v>
      </c>
      <c r="C59" s="158" t="s">
        <v>177</v>
      </c>
      <c r="D59" s="188">
        <v>0</v>
      </c>
      <c r="E59" s="189">
        <v>0</v>
      </c>
      <c r="F59" s="188">
        <v>0</v>
      </c>
      <c r="G59" s="188">
        <v>0</v>
      </c>
      <c r="H59" s="186">
        <f t="shared" si="5"/>
        <v>0</v>
      </c>
      <c r="I59" s="186"/>
      <c r="J59" s="188">
        <v>0</v>
      </c>
      <c r="K59" s="190">
        <v>0</v>
      </c>
      <c r="L59" s="188">
        <v>0</v>
      </c>
      <c r="M59" s="188">
        <v>0</v>
      </c>
      <c r="N59" s="190">
        <f t="shared" si="2"/>
        <v>0</v>
      </c>
      <c r="O59" s="186" t="str">
        <f t="shared" si="3"/>
        <v>N.A.</v>
      </c>
      <c r="P59" s="51">
        <v>0</v>
      </c>
      <c r="Q59" s="51">
        <v>0</v>
      </c>
      <c r="R59" s="52">
        <f t="shared" si="4"/>
        <v>0</v>
      </c>
      <c r="S59" s="51">
        <v>0</v>
      </c>
      <c r="T59" s="51">
        <v>0</v>
      </c>
      <c r="U59" s="52">
        <f t="shared" si="6"/>
        <v>0</v>
      </c>
    </row>
    <row r="60" spans="1:21" s="50" customFormat="1" ht="18" customHeight="1" x14ac:dyDescent="0.25">
      <c r="A60" s="158">
        <v>44</v>
      </c>
      <c r="B60" s="187" t="s">
        <v>144</v>
      </c>
      <c r="C60" s="158" t="s">
        <v>178</v>
      </c>
      <c r="D60" s="188">
        <v>0</v>
      </c>
      <c r="E60" s="189">
        <v>0</v>
      </c>
      <c r="F60" s="188">
        <v>0</v>
      </c>
      <c r="G60" s="188">
        <v>0</v>
      </c>
      <c r="H60" s="186">
        <f t="shared" si="5"/>
        <v>0</v>
      </c>
      <c r="I60" s="186"/>
      <c r="J60" s="188">
        <v>0</v>
      </c>
      <c r="K60" s="190">
        <v>0</v>
      </c>
      <c r="L60" s="188">
        <v>0</v>
      </c>
      <c r="M60" s="188">
        <v>0</v>
      </c>
      <c r="N60" s="190">
        <f t="shared" si="2"/>
        <v>0</v>
      </c>
      <c r="O60" s="186" t="str">
        <f t="shared" si="3"/>
        <v>N.A.</v>
      </c>
      <c r="P60" s="51">
        <v>0</v>
      </c>
      <c r="Q60" s="51">
        <v>0</v>
      </c>
      <c r="R60" s="52">
        <f t="shared" si="4"/>
        <v>0</v>
      </c>
      <c r="S60" s="51">
        <v>0</v>
      </c>
      <c r="T60" s="51">
        <v>0</v>
      </c>
      <c r="U60" s="52">
        <f t="shared" si="6"/>
        <v>0</v>
      </c>
    </row>
    <row r="61" spans="1:21" s="50" customFormat="1" ht="18" customHeight="1" x14ac:dyDescent="0.25">
      <c r="A61" s="158">
        <v>45</v>
      </c>
      <c r="B61" s="187" t="s">
        <v>144</v>
      </c>
      <c r="C61" s="158" t="s">
        <v>179</v>
      </c>
      <c r="D61" s="188">
        <v>0</v>
      </c>
      <c r="E61" s="189">
        <v>0</v>
      </c>
      <c r="F61" s="188">
        <v>0</v>
      </c>
      <c r="G61" s="188">
        <v>0</v>
      </c>
      <c r="H61" s="186">
        <f t="shared" si="5"/>
        <v>0</v>
      </c>
      <c r="I61" s="186"/>
      <c r="J61" s="188">
        <v>0</v>
      </c>
      <c r="K61" s="190">
        <v>0</v>
      </c>
      <c r="L61" s="188">
        <v>0</v>
      </c>
      <c r="M61" s="188">
        <v>0</v>
      </c>
      <c r="N61" s="190">
        <f t="shared" si="2"/>
        <v>0</v>
      </c>
      <c r="O61" s="186" t="str">
        <f t="shared" si="3"/>
        <v>N.A.</v>
      </c>
      <c r="P61" s="51">
        <v>0</v>
      </c>
      <c r="Q61" s="51">
        <v>0</v>
      </c>
      <c r="R61" s="52">
        <f t="shared" si="4"/>
        <v>0</v>
      </c>
      <c r="S61" s="51">
        <v>0</v>
      </c>
      <c r="T61" s="51">
        <v>0</v>
      </c>
      <c r="U61" s="52">
        <f t="shared" si="6"/>
        <v>0</v>
      </c>
    </row>
    <row r="62" spans="1:21" s="50" customFormat="1" ht="18" customHeight="1" x14ac:dyDescent="0.25">
      <c r="A62" s="158">
        <v>46</v>
      </c>
      <c r="B62" s="187" t="s">
        <v>144</v>
      </c>
      <c r="C62" s="158" t="s">
        <v>180</v>
      </c>
      <c r="D62" s="188">
        <v>0</v>
      </c>
      <c r="E62" s="189">
        <v>0</v>
      </c>
      <c r="F62" s="188">
        <v>0</v>
      </c>
      <c r="G62" s="188">
        <v>0</v>
      </c>
      <c r="H62" s="186">
        <f t="shared" si="5"/>
        <v>0</v>
      </c>
      <c r="I62" s="186"/>
      <c r="J62" s="188">
        <v>0</v>
      </c>
      <c r="K62" s="190">
        <v>0</v>
      </c>
      <c r="L62" s="188">
        <v>0</v>
      </c>
      <c r="M62" s="188">
        <v>0</v>
      </c>
      <c r="N62" s="190">
        <f t="shared" si="2"/>
        <v>0</v>
      </c>
      <c r="O62" s="186" t="str">
        <f t="shared" si="3"/>
        <v>N.A.</v>
      </c>
      <c r="P62" s="51">
        <v>0</v>
      </c>
      <c r="Q62" s="51">
        <v>0</v>
      </c>
      <c r="R62" s="52">
        <f t="shared" si="4"/>
        <v>0</v>
      </c>
      <c r="S62" s="51">
        <v>0</v>
      </c>
      <c r="T62" s="51">
        <v>0</v>
      </c>
      <c r="U62" s="52">
        <f t="shared" si="6"/>
        <v>0</v>
      </c>
    </row>
    <row r="63" spans="1:21" s="50" customFormat="1" ht="18" customHeight="1" x14ac:dyDescent="0.25">
      <c r="A63" s="158">
        <v>47</v>
      </c>
      <c r="B63" s="187" t="s">
        <v>144</v>
      </c>
      <c r="C63" s="158" t="s">
        <v>181</v>
      </c>
      <c r="D63" s="188">
        <v>0</v>
      </c>
      <c r="E63" s="189">
        <v>0</v>
      </c>
      <c r="F63" s="188">
        <v>0</v>
      </c>
      <c r="G63" s="188">
        <v>0</v>
      </c>
      <c r="H63" s="186">
        <f t="shared" si="5"/>
        <v>0</v>
      </c>
      <c r="I63" s="186"/>
      <c r="J63" s="188">
        <v>0</v>
      </c>
      <c r="K63" s="190">
        <v>0</v>
      </c>
      <c r="L63" s="188">
        <v>0</v>
      </c>
      <c r="M63" s="188">
        <v>0</v>
      </c>
      <c r="N63" s="190">
        <f t="shared" si="2"/>
        <v>0</v>
      </c>
      <c r="O63" s="186" t="str">
        <f t="shared" si="3"/>
        <v>N.A.</v>
      </c>
      <c r="P63" s="51">
        <v>0</v>
      </c>
      <c r="Q63" s="51">
        <v>0</v>
      </c>
      <c r="R63" s="52">
        <f t="shared" si="4"/>
        <v>0</v>
      </c>
      <c r="S63" s="51">
        <v>0</v>
      </c>
      <c r="T63" s="51">
        <v>0</v>
      </c>
      <c r="U63" s="52">
        <f t="shared" si="6"/>
        <v>0</v>
      </c>
    </row>
    <row r="64" spans="1:21" s="50" customFormat="1" ht="18" customHeight="1" x14ac:dyDescent="0.25">
      <c r="A64" s="158">
        <v>48</v>
      </c>
      <c r="B64" s="187" t="s">
        <v>132</v>
      </c>
      <c r="C64" s="158" t="s">
        <v>182</v>
      </c>
      <c r="D64" s="188">
        <v>0</v>
      </c>
      <c r="E64" s="189">
        <v>0</v>
      </c>
      <c r="F64" s="188">
        <v>0</v>
      </c>
      <c r="G64" s="188">
        <v>0</v>
      </c>
      <c r="H64" s="186">
        <f t="shared" si="5"/>
        <v>0</v>
      </c>
      <c r="I64" s="186"/>
      <c r="J64" s="188">
        <v>0</v>
      </c>
      <c r="K64" s="190">
        <v>0</v>
      </c>
      <c r="L64" s="188">
        <v>0</v>
      </c>
      <c r="M64" s="188">
        <v>0</v>
      </c>
      <c r="N64" s="190">
        <f t="shared" si="2"/>
        <v>0</v>
      </c>
      <c r="O64" s="186" t="str">
        <f t="shared" si="3"/>
        <v>N.A.</v>
      </c>
      <c r="P64" s="51">
        <v>0</v>
      </c>
      <c r="Q64" s="51">
        <v>0</v>
      </c>
      <c r="R64" s="52">
        <f t="shared" si="4"/>
        <v>0</v>
      </c>
      <c r="S64" s="51">
        <v>0</v>
      </c>
      <c r="T64" s="51">
        <v>0</v>
      </c>
      <c r="U64" s="52">
        <f t="shared" si="6"/>
        <v>0</v>
      </c>
    </row>
    <row r="65" spans="1:21" s="50" customFormat="1" ht="18" customHeight="1" x14ac:dyDescent="0.25">
      <c r="A65" s="158">
        <v>49</v>
      </c>
      <c r="B65" s="187" t="s">
        <v>140</v>
      </c>
      <c r="C65" s="158" t="s">
        <v>183</v>
      </c>
      <c r="D65" s="188">
        <v>0</v>
      </c>
      <c r="E65" s="189">
        <v>0</v>
      </c>
      <c r="F65" s="188">
        <v>0</v>
      </c>
      <c r="G65" s="188">
        <v>0</v>
      </c>
      <c r="H65" s="186">
        <f t="shared" si="5"/>
        <v>0</v>
      </c>
      <c r="I65" s="186"/>
      <c r="J65" s="188">
        <v>0</v>
      </c>
      <c r="K65" s="190">
        <v>0</v>
      </c>
      <c r="L65" s="188">
        <v>0</v>
      </c>
      <c r="M65" s="188">
        <v>0</v>
      </c>
      <c r="N65" s="190">
        <f t="shared" si="2"/>
        <v>0</v>
      </c>
      <c r="O65" s="186" t="str">
        <f t="shared" si="3"/>
        <v>N.A.</v>
      </c>
      <c r="P65" s="51">
        <v>0</v>
      </c>
      <c r="Q65" s="51">
        <v>0</v>
      </c>
      <c r="R65" s="52">
        <f t="shared" si="4"/>
        <v>0</v>
      </c>
      <c r="S65" s="51">
        <v>0</v>
      </c>
      <c r="T65" s="51">
        <v>0</v>
      </c>
      <c r="U65" s="52">
        <f t="shared" si="6"/>
        <v>0</v>
      </c>
    </row>
    <row r="66" spans="1:21" s="50" customFormat="1" ht="18" customHeight="1" x14ac:dyDescent="0.25">
      <c r="A66" s="158">
        <v>50</v>
      </c>
      <c r="B66" s="187" t="s">
        <v>140</v>
      </c>
      <c r="C66" s="158" t="s">
        <v>184</v>
      </c>
      <c r="D66" s="188">
        <v>0</v>
      </c>
      <c r="E66" s="189">
        <v>0</v>
      </c>
      <c r="F66" s="188">
        <v>0</v>
      </c>
      <c r="G66" s="188">
        <v>0</v>
      </c>
      <c r="H66" s="186">
        <f t="shared" si="5"/>
        <v>0</v>
      </c>
      <c r="I66" s="186"/>
      <c r="J66" s="188">
        <v>0</v>
      </c>
      <c r="K66" s="190">
        <v>0</v>
      </c>
      <c r="L66" s="188">
        <v>0</v>
      </c>
      <c r="M66" s="188">
        <v>0</v>
      </c>
      <c r="N66" s="190">
        <f t="shared" si="2"/>
        <v>0</v>
      </c>
      <c r="O66" s="186" t="str">
        <f t="shared" si="3"/>
        <v>N.A.</v>
      </c>
      <c r="P66" s="51">
        <v>0</v>
      </c>
      <c r="Q66" s="51">
        <v>0</v>
      </c>
      <c r="R66" s="52">
        <f t="shared" si="4"/>
        <v>0</v>
      </c>
      <c r="S66" s="51">
        <v>0</v>
      </c>
      <c r="T66" s="51">
        <v>0</v>
      </c>
      <c r="U66" s="52">
        <f t="shared" si="6"/>
        <v>0</v>
      </c>
    </row>
    <row r="67" spans="1:21" s="50" customFormat="1" ht="18" customHeight="1" x14ac:dyDescent="0.25">
      <c r="A67" s="158">
        <v>51</v>
      </c>
      <c r="B67" s="187" t="s">
        <v>140</v>
      </c>
      <c r="C67" s="158" t="s">
        <v>185</v>
      </c>
      <c r="D67" s="188">
        <v>0</v>
      </c>
      <c r="E67" s="189">
        <v>0</v>
      </c>
      <c r="F67" s="188">
        <v>0</v>
      </c>
      <c r="G67" s="188">
        <v>0</v>
      </c>
      <c r="H67" s="186">
        <f t="shared" si="5"/>
        <v>0</v>
      </c>
      <c r="I67" s="186"/>
      <c r="J67" s="188">
        <v>0</v>
      </c>
      <c r="K67" s="190">
        <v>0</v>
      </c>
      <c r="L67" s="188">
        <v>0</v>
      </c>
      <c r="M67" s="188">
        <v>0</v>
      </c>
      <c r="N67" s="190">
        <f t="shared" si="2"/>
        <v>0</v>
      </c>
      <c r="O67" s="186" t="str">
        <f t="shared" si="3"/>
        <v>N.A.</v>
      </c>
      <c r="P67" s="51">
        <v>0</v>
      </c>
      <c r="Q67" s="51">
        <v>0</v>
      </c>
      <c r="R67" s="52">
        <f t="shared" si="4"/>
        <v>0</v>
      </c>
      <c r="S67" s="51">
        <v>0</v>
      </c>
      <c r="T67" s="51">
        <v>0</v>
      </c>
      <c r="U67" s="52">
        <f t="shared" si="6"/>
        <v>0</v>
      </c>
    </row>
    <row r="68" spans="1:21" s="50" customFormat="1" ht="18" customHeight="1" x14ac:dyDescent="0.25">
      <c r="A68" s="158">
        <v>52</v>
      </c>
      <c r="B68" s="187" t="s">
        <v>140</v>
      </c>
      <c r="C68" s="158" t="s">
        <v>186</v>
      </c>
      <c r="D68" s="188">
        <v>0</v>
      </c>
      <c r="E68" s="189">
        <v>0</v>
      </c>
      <c r="F68" s="188">
        <v>0</v>
      </c>
      <c r="G68" s="188">
        <v>0</v>
      </c>
      <c r="H68" s="186">
        <f t="shared" si="5"/>
        <v>0</v>
      </c>
      <c r="I68" s="186"/>
      <c r="J68" s="188">
        <v>0</v>
      </c>
      <c r="K68" s="190">
        <v>0</v>
      </c>
      <c r="L68" s="188">
        <v>0</v>
      </c>
      <c r="M68" s="188">
        <v>0</v>
      </c>
      <c r="N68" s="190">
        <f t="shared" si="2"/>
        <v>0</v>
      </c>
      <c r="O68" s="186" t="str">
        <f t="shared" si="3"/>
        <v>N.A.</v>
      </c>
      <c r="P68" s="51">
        <v>0</v>
      </c>
      <c r="Q68" s="51">
        <v>0</v>
      </c>
      <c r="R68" s="52">
        <f t="shared" si="4"/>
        <v>0</v>
      </c>
      <c r="S68" s="51">
        <v>0</v>
      </c>
      <c r="T68" s="51">
        <v>0</v>
      </c>
      <c r="U68" s="52">
        <f t="shared" si="6"/>
        <v>0</v>
      </c>
    </row>
    <row r="69" spans="1:21" s="50" customFormat="1" ht="18" customHeight="1" x14ac:dyDescent="0.25">
      <c r="A69" s="158">
        <v>53</v>
      </c>
      <c r="B69" s="187" t="s">
        <v>140</v>
      </c>
      <c r="C69" s="158" t="s">
        <v>187</v>
      </c>
      <c r="D69" s="188">
        <v>0</v>
      </c>
      <c r="E69" s="189">
        <v>0</v>
      </c>
      <c r="F69" s="188">
        <v>0</v>
      </c>
      <c r="G69" s="188">
        <v>0</v>
      </c>
      <c r="H69" s="186">
        <f t="shared" si="5"/>
        <v>0</v>
      </c>
      <c r="I69" s="186"/>
      <c r="J69" s="188">
        <v>0</v>
      </c>
      <c r="K69" s="190">
        <v>0</v>
      </c>
      <c r="L69" s="188">
        <v>0</v>
      </c>
      <c r="M69" s="188">
        <v>0</v>
      </c>
      <c r="N69" s="190">
        <f t="shared" si="2"/>
        <v>0</v>
      </c>
      <c r="O69" s="186" t="str">
        <f t="shared" si="3"/>
        <v>N.A.</v>
      </c>
      <c r="P69" s="51">
        <v>0</v>
      </c>
      <c r="Q69" s="51">
        <v>0</v>
      </c>
      <c r="R69" s="52">
        <f t="shared" si="4"/>
        <v>0</v>
      </c>
      <c r="S69" s="51">
        <v>0</v>
      </c>
      <c r="T69" s="51">
        <v>0</v>
      </c>
      <c r="U69" s="52">
        <f t="shared" si="6"/>
        <v>0</v>
      </c>
    </row>
    <row r="70" spans="1:21" s="50" customFormat="1" ht="18" customHeight="1" x14ac:dyDescent="0.25">
      <c r="A70" s="158">
        <v>54</v>
      </c>
      <c r="B70" s="187" t="s">
        <v>140</v>
      </c>
      <c r="C70" s="158" t="s">
        <v>188</v>
      </c>
      <c r="D70" s="188">
        <v>0</v>
      </c>
      <c r="E70" s="189">
        <v>0</v>
      </c>
      <c r="F70" s="188">
        <v>0</v>
      </c>
      <c r="G70" s="188">
        <v>0</v>
      </c>
      <c r="H70" s="186">
        <f t="shared" si="5"/>
        <v>0</v>
      </c>
      <c r="I70" s="186"/>
      <c r="J70" s="188">
        <v>0</v>
      </c>
      <c r="K70" s="190">
        <v>0</v>
      </c>
      <c r="L70" s="188">
        <v>0</v>
      </c>
      <c r="M70" s="188">
        <v>0</v>
      </c>
      <c r="N70" s="190">
        <f t="shared" si="2"/>
        <v>0</v>
      </c>
      <c r="O70" s="186" t="str">
        <f t="shared" si="3"/>
        <v>N.A.</v>
      </c>
      <c r="P70" s="51">
        <v>0</v>
      </c>
      <c r="Q70" s="51">
        <v>0</v>
      </c>
      <c r="R70" s="52">
        <f t="shared" si="4"/>
        <v>0</v>
      </c>
      <c r="S70" s="51">
        <v>0</v>
      </c>
      <c r="T70" s="51">
        <v>0</v>
      </c>
      <c r="U70" s="52">
        <f t="shared" si="6"/>
        <v>0</v>
      </c>
    </row>
    <row r="71" spans="1:21" s="50" customFormat="1" ht="18" customHeight="1" x14ac:dyDescent="0.25">
      <c r="A71" s="158">
        <v>55</v>
      </c>
      <c r="B71" s="187" t="s">
        <v>140</v>
      </c>
      <c r="C71" s="158" t="s">
        <v>189</v>
      </c>
      <c r="D71" s="188">
        <v>0</v>
      </c>
      <c r="E71" s="189">
        <v>0</v>
      </c>
      <c r="F71" s="188">
        <v>0</v>
      </c>
      <c r="G71" s="188">
        <v>0</v>
      </c>
      <c r="H71" s="186">
        <f t="shared" si="5"/>
        <v>0</v>
      </c>
      <c r="I71" s="186"/>
      <c r="J71" s="188">
        <v>0</v>
      </c>
      <c r="K71" s="190">
        <v>0</v>
      </c>
      <c r="L71" s="188">
        <v>0</v>
      </c>
      <c r="M71" s="188">
        <v>0</v>
      </c>
      <c r="N71" s="190">
        <f t="shared" si="2"/>
        <v>0</v>
      </c>
      <c r="O71" s="186" t="str">
        <f t="shared" si="3"/>
        <v>N.A.</v>
      </c>
      <c r="P71" s="51">
        <v>0</v>
      </c>
      <c r="Q71" s="51">
        <v>0</v>
      </c>
      <c r="R71" s="52">
        <f t="shared" si="4"/>
        <v>0</v>
      </c>
      <c r="S71" s="51">
        <v>0</v>
      </c>
      <c r="T71" s="51">
        <v>0</v>
      </c>
      <c r="U71" s="52">
        <f t="shared" si="6"/>
        <v>0</v>
      </c>
    </row>
    <row r="72" spans="1:21" s="50" customFormat="1" ht="18" customHeight="1" x14ac:dyDescent="0.25">
      <c r="A72" s="158">
        <v>57</v>
      </c>
      <c r="B72" s="187" t="s">
        <v>140</v>
      </c>
      <c r="C72" s="158" t="s">
        <v>190</v>
      </c>
      <c r="D72" s="188">
        <v>0</v>
      </c>
      <c r="E72" s="189">
        <v>0</v>
      </c>
      <c r="F72" s="188">
        <v>0</v>
      </c>
      <c r="G72" s="188">
        <v>0</v>
      </c>
      <c r="H72" s="186">
        <f t="shared" si="5"/>
        <v>0</v>
      </c>
      <c r="I72" s="186"/>
      <c r="J72" s="188">
        <v>0</v>
      </c>
      <c r="K72" s="190">
        <v>0</v>
      </c>
      <c r="L72" s="188">
        <v>0</v>
      </c>
      <c r="M72" s="188">
        <v>0</v>
      </c>
      <c r="N72" s="190">
        <f t="shared" si="2"/>
        <v>0</v>
      </c>
      <c r="O72" s="186" t="str">
        <f t="shared" si="3"/>
        <v>N.A.</v>
      </c>
      <c r="P72" s="51">
        <v>0</v>
      </c>
      <c r="Q72" s="51">
        <v>0</v>
      </c>
      <c r="R72" s="52">
        <f t="shared" si="4"/>
        <v>0</v>
      </c>
      <c r="S72" s="51">
        <v>0</v>
      </c>
      <c r="T72" s="51">
        <v>0</v>
      </c>
      <c r="U72" s="52">
        <f t="shared" si="6"/>
        <v>0</v>
      </c>
    </row>
    <row r="73" spans="1:21" s="50" customFormat="1" ht="18" customHeight="1" x14ac:dyDescent="0.25">
      <c r="A73" s="158">
        <v>58</v>
      </c>
      <c r="B73" s="187" t="s">
        <v>144</v>
      </c>
      <c r="C73" s="158" t="s">
        <v>191</v>
      </c>
      <c r="D73" s="188">
        <v>0</v>
      </c>
      <c r="E73" s="189">
        <v>0</v>
      </c>
      <c r="F73" s="188">
        <v>0</v>
      </c>
      <c r="G73" s="188">
        <v>0</v>
      </c>
      <c r="H73" s="186">
        <f t="shared" si="5"/>
        <v>0</v>
      </c>
      <c r="I73" s="186"/>
      <c r="J73" s="188">
        <v>0</v>
      </c>
      <c r="K73" s="190">
        <v>0</v>
      </c>
      <c r="L73" s="188">
        <v>0</v>
      </c>
      <c r="M73" s="188">
        <v>0</v>
      </c>
      <c r="N73" s="190">
        <f t="shared" si="2"/>
        <v>0</v>
      </c>
      <c r="O73" s="186" t="str">
        <f t="shared" si="3"/>
        <v>N.A.</v>
      </c>
      <c r="P73" s="51">
        <v>0</v>
      </c>
      <c r="Q73" s="51">
        <v>0</v>
      </c>
      <c r="R73" s="52">
        <f t="shared" si="4"/>
        <v>0</v>
      </c>
      <c r="S73" s="51">
        <v>0</v>
      </c>
      <c r="T73" s="51">
        <v>0</v>
      </c>
      <c r="U73" s="52">
        <f t="shared" si="6"/>
        <v>0</v>
      </c>
    </row>
    <row r="74" spans="1:21" s="50" customFormat="1" ht="18" customHeight="1" x14ac:dyDescent="0.25">
      <c r="A74" s="158">
        <v>59</v>
      </c>
      <c r="B74" s="187" t="s">
        <v>144</v>
      </c>
      <c r="C74" s="158" t="s">
        <v>192</v>
      </c>
      <c r="D74" s="188">
        <v>0</v>
      </c>
      <c r="E74" s="189">
        <v>0</v>
      </c>
      <c r="F74" s="188">
        <v>0</v>
      </c>
      <c r="G74" s="188">
        <v>0</v>
      </c>
      <c r="H74" s="186">
        <f t="shared" si="5"/>
        <v>0</v>
      </c>
      <c r="I74" s="186"/>
      <c r="J74" s="188">
        <v>0</v>
      </c>
      <c r="K74" s="190">
        <v>0</v>
      </c>
      <c r="L74" s="188">
        <v>0</v>
      </c>
      <c r="M74" s="188">
        <v>0</v>
      </c>
      <c r="N74" s="190">
        <f t="shared" si="2"/>
        <v>0</v>
      </c>
      <c r="O74" s="186" t="str">
        <f t="shared" si="3"/>
        <v>N.A.</v>
      </c>
      <c r="P74" s="51">
        <v>0</v>
      </c>
      <c r="Q74" s="51">
        <v>0</v>
      </c>
      <c r="R74" s="52">
        <f t="shared" si="4"/>
        <v>0</v>
      </c>
      <c r="S74" s="51">
        <v>0</v>
      </c>
      <c r="T74" s="51">
        <v>0</v>
      </c>
      <c r="U74" s="52">
        <f t="shared" si="6"/>
        <v>0</v>
      </c>
    </row>
    <row r="75" spans="1:21" s="50" customFormat="1" ht="18" customHeight="1" x14ac:dyDescent="0.25">
      <c r="A75" s="158">
        <v>60</v>
      </c>
      <c r="B75" s="187" t="s">
        <v>193</v>
      </c>
      <c r="C75" s="158" t="s">
        <v>194</v>
      </c>
      <c r="D75" s="188">
        <v>0</v>
      </c>
      <c r="E75" s="189">
        <v>0</v>
      </c>
      <c r="F75" s="188">
        <v>0</v>
      </c>
      <c r="G75" s="188">
        <v>0</v>
      </c>
      <c r="H75" s="186">
        <f t="shared" si="5"/>
        <v>0</v>
      </c>
      <c r="I75" s="186"/>
      <c r="J75" s="188">
        <v>0</v>
      </c>
      <c r="K75" s="190">
        <v>0</v>
      </c>
      <c r="L75" s="188">
        <v>0</v>
      </c>
      <c r="M75" s="188">
        <v>0</v>
      </c>
      <c r="N75" s="190">
        <f t="shared" si="2"/>
        <v>0</v>
      </c>
      <c r="O75" s="186" t="str">
        <f t="shared" si="3"/>
        <v>N.A.</v>
      </c>
      <c r="P75" s="51">
        <v>0</v>
      </c>
      <c r="Q75" s="51">
        <v>0</v>
      </c>
      <c r="R75" s="52">
        <f t="shared" si="4"/>
        <v>0</v>
      </c>
      <c r="S75" s="51">
        <v>0</v>
      </c>
      <c r="T75" s="51">
        <v>0</v>
      </c>
      <c r="U75" s="52">
        <f t="shared" si="6"/>
        <v>0</v>
      </c>
    </row>
    <row r="76" spans="1:21" s="50" customFormat="1" ht="18" customHeight="1" x14ac:dyDescent="0.25">
      <c r="A76" s="158">
        <v>61</v>
      </c>
      <c r="B76" s="187" t="s">
        <v>130</v>
      </c>
      <c r="C76" s="158" t="s">
        <v>195</v>
      </c>
      <c r="D76" s="188">
        <v>0</v>
      </c>
      <c r="E76" s="189">
        <v>0</v>
      </c>
      <c r="F76" s="188">
        <v>0</v>
      </c>
      <c r="G76" s="188">
        <v>0</v>
      </c>
      <c r="H76" s="186">
        <f t="shared" si="5"/>
        <v>0</v>
      </c>
      <c r="I76" s="186"/>
      <c r="J76" s="188">
        <v>0</v>
      </c>
      <c r="K76" s="190">
        <v>0</v>
      </c>
      <c r="L76" s="188">
        <v>0</v>
      </c>
      <c r="M76" s="188">
        <v>0</v>
      </c>
      <c r="N76" s="190">
        <f t="shared" si="2"/>
        <v>0</v>
      </c>
      <c r="O76" s="186" t="str">
        <f t="shared" si="3"/>
        <v>N.A.</v>
      </c>
      <c r="P76" s="51">
        <v>0</v>
      </c>
      <c r="Q76" s="51">
        <v>0</v>
      </c>
      <c r="R76" s="52">
        <f t="shared" si="4"/>
        <v>0</v>
      </c>
      <c r="S76" s="51">
        <v>0</v>
      </c>
      <c r="T76" s="51">
        <v>0</v>
      </c>
      <c r="U76" s="52">
        <f t="shared" si="6"/>
        <v>0</v>
      </c>
    </row>
    <row r="77" spans="1:21" s="50" customFormat="1" ht="18" customHeight="1" x14ac:dyDescent="0.25">
      <c r="A77" s="158">
        <v>62</v>
      </c>
      <c r="B77" s="187" t="s">
        <v>196</v>
      </c>
      <c r="C77" s="158" t="s">
        <v>197</v>
      </c>
      <c r="D77" s="188">
        <v>2468.2447057499999</v>
      </c>
      <c r="E77" s="189">
        <v>521.83187075000001</v>
      </c>
      <c r="F77" s="188">
        <v>0</v>
      </c>
      <c r="G77" s="188">
        <v>0.75122299999999997</v>
      </c>
      <c r="H77" s="186">
        <f t="shared" si="5"/>
        <v>1945.6616119999999</v>
      </c>
      <c r="I77" s="186"/>
      <c r="J77" s="188">
        <v>3858.509952037753</v>
      </c>
      <c r="K77" s="190">
        <v>1947.9864459436665</v>
      </c>
      <c r="L77" s="188">
        <v>0</v>
      </c>
      <c r="M77" s="188">
        <v>2.0138818000000001</v>
      </c>
      <c r="N77" s="190">
        <f t="shared" si="2"/>
        <v>1908.5096242940865</v>
      </c>
      <c r="O77" s="186">
        <f t="shared" si="3"/>
        <v>-1.9094783736686776</v>
      </c>
      <c r="P77" s="51">
        <v>17.704532</v>
      </c>
      <c r="Q77" s="51">
        <v>504.12733874999998</v>
      </c>
      <c r="R77" s="52">
        <f t="shared" si="4"/>
        <v>521.83187075000001</v>
      </c>
      <c r="S77" s="51">
        <v>3.5409060699999997</v>
      </c>
      <c r="T77" s="51">
        <v>1944.4455398736666</v>
      </c>
      <c r="U77" s="52">
        <f t="shared" si="6"/>
        <v>1947.9864459436665</v>
      </c>
    </row>
    <row r="78" spans="1:21" s="50" customFormat="1" ht="18" customHeight="1" x14ac:dyDescent="0.25">
      <c r="A78" s="158">
        <v>63</v>
      </c>
      <c r="B78" s="187" t="s">
        <v>198</v>
      </c>
      <c r="C78" s="158" t="s">
        <v>199</v>
      </c>
      <c r="D78" s="188">
        <v>1872.0569557500003</v>
      </c>
      <c r="E78" s="189">
        <v>288.55160254000003</v>
      </c>
      <c r="F78" s="188">
        <v>0</v>
      </c>
      <c r="G78" s="188">
        <v>97.53871633</v>
      </c>
      <c r="H78" s="186">
        <f t="shared" si="5"/>
        <v>1485.9666368800004</v>
      </c>
      <c r="I78" s="186"/>
      <c r="J78" s="188">
        <v>2740.012398076226</v>
      </c>
      <c r="K78" s="190">
        <v>302.88106037</v>
      </c>
      <c r="L78" s="188">
        <v>0</v>
      </c>
      <c r="M78" s="188">
        <v>97.443618619999995</v>
      </c>
      <c r="N78" s="190">
        <f t="shared" si="2"/>
        <v>2339.687719086226</v>
      </c>
      <c r="O78" s="186">
        <f t="shared" si="3"/>
        <v>57.452237554857575</v>
      </c>
      <c r="P78" s="51">
        <v>248.52002254000001</v>
      </c>
      <c r="Q78" s="51">
        <v>40.031579999999998</v>
      </c>
      <c r="R78" s="52">
        <f t="shared" si="4"/>
        <v>288.55160254000003</v>
      </c>
      <c r="S78" s="51">
        <v>244.74975137000001</v>
      </c>
      <c r="T78" s="51">
        <v>58.131308999999995</v>
      </c>
      <c r="U78" s="52">
        <f t="shared" si="6"/>
        <v>302.88106037</v>
      </c>
    </row>
    <row r="79" spans="1:21" s="50" customFormat="1" ht="18" customHeight="1" x14ac:dyDescent="0.25">
      <c r="A79" s="158">
        <v>64</v>
      </c>
      <c r="B79" s="187" t="s">
        <v>140</v>
      </c>
      <c r="C79" s="158" t="s">
        <v>200</v>
      </c>
      <c r="D79" s="188">
        <v>0</v>
      </c>
      <c r="E79" s="189">
        <v>0</v>
      </c>
      <c r="F79" s="188">
        <v>0</v>
      </c>
      <c r="G79" s="188">
        <v>0</v>
      </c>
      <c r="H79" s="186">
        <f t="shared" si="5"/>
        <v>0</v>
      </c>
      <c r="I79" s="186"/>
      <c r="J79" s="188">
        <v>0</v>
      </c>
      <c r="K79" s="190">
        <v>0</v>
      </c>
      <c r="L79" s="188">
        <v>0</v>
      </c>
      <c r="M79" s="188">
        <v>0</v>
      </c>
      <c r="N79" s="190">
        <f t="shared" si="2"/>
        <v>0</v>
      </c>
      <c r="O79" s="186" t="str">
        <f t="shared" si="3"/>
        <v>N.A.</v>
      </c>
      <c r="P79" s="51">
        <v>0</v>
      </c>
      <c r="Q79" s="51">
        <v>0</v>
      </c>
      <c r="R79" s="52">
        <f t="shared" si="4"/>
        <v>0</v>
      </c>
      <c r="S79" s="51">
        <v>0</v>
      </c>
      <c r="T79" s="51">
        <v>0</v>
      </c>
      <c r="U79" s="52">
        <f t="shared" si="6"/>
        <v>0</v>
      </c>
    </row>
    <row r="80" spans="1:21" s="50" customFormat="1" ht="18" customHeight="1" x14ac:dyDescent="0.25">
      <c r="A80" s="158">
        <v>65</v>
      </c>
      <c r="B80" s="187" t="s">
        <v>140</v>
      </c>
      <c r="C80" s="158" t="s">
        <v>201</v>
      </c>
      <c r="D80" s="188">
        <v>0</v>
      </c>
      <c r="E80" s="189">
        <v>0</v>
      </c>
      <c r="F80" s="188">
        <v>0</v>
      </c>
      <c r="G80" s="188">
        <v>0</v>
      </c>
      <c r="H80" s="186">
        <f t="shared" si="5"/>
        <v>0</v>
      </c>
      <c r="I80" s="186"/>
      <c r="J80" s="188">
        <v>0</v>
      </c>
      <c r="K80" s="190">
        <v>0</v>
      </c>
      <c r="L80" s="188">
        <v>0</v>
      </c>
      <c r="M80" s="188">
        <v>0</v>
      </c>
      <c r="N80" s="190">
        <f t="shared" si="2"/>
        <v>0</v>
      </c>
      <c r="O80" s="186" t="str">
        <f t="shared" si="3"/>
        <v>N.A.</v>
      </c>
      <c r="P80" s="51">
        <v>0</v>
      </c>
      <c r="Q80" s="51">
        <v>0</v>
      </c>
      <c r="R80" s="52">
        <f t="shared" si="4"/>
        <v>0</v>
      </c>
      <c r="S80" s="51">
        <v>0</v>
      </c>
      <c r="T80" s="51">
        <v>0</v>
      </c>
      <c r="U80" s="52">
        <f t="shared" si="6"/>
        <v>0</v>
      </c>
    </row>
    <row r="81" spans="1:21" s="50" customFormat="1" ht="18" customHeight="1" x14ac:dyDescent="0.25">
      <c r="A81" s="158">
        <v>66</v>
      </c>
      <c r="B81" s="187" t="s">
        <v>140</v>
      </c>
      <c r="C81" s="158" t="s">
        <v>202</v>
      </c>
      <c r="D81" s="188">
        <v>0</v>
      </c>
      <c r="E81" s="189">
        <v>0</v>
      </c>
      <c r="F81" s="188">
        <v>0</v>
      </c>
      <c r="G81" s="188">
        <v>0</v>
      </c>
      <c r="H81" s="186">
        <f t="shared" si="5"/>
        <v>0</v>
      </c>
      <c r="I81" s="186"/>
      <c r="J81" s="188">
        <v>0</v>
      </c>
      <c r="K81" s="190">
        <v>0</v>
      </c>
      <c r="L81" s="188">
        <v>0</v>
      </c>
      <c r="M81" s="188">
        <v>0</v>
      </c>
      <c r="N81" s="190">
        <f t="shared" si="2"/>
        <v>0</v>
      </c>
      <c r="O81" s="186" t="str">
        <f t="shared" si="3"/>
        <v>N.A.</v>
      </c>
      <c r="P81" s="51">
        <v>0</v>
      </c>
      <c r="Q81" s="51">
        <v>0</v>
      </c>
      <c r="R81" s="52">
        <f t="shared" si="4"/>
        <v>0</v>
      </c>
      <c r="S81" s="51">
        <v>0</v>
      </c>
      <c r="T81" s="51">
        <v>0</v>
      </c>
      <c r="U81" s="52">
        <f t="shared" si="6"/>
        <v>0</v>
      </c>
    </row>
    <row r="82" spans="1:21" s="50" customFormat="1" ht="18" customHeight="1" x14ac:dyDescent="0.25">
      <c r="A82" s="158">
        <v>67</v>
      </c>
      <c r="B82" s="187" t="s">
        <v>140</v>
      </c>
      <c r="C82" s="158" t="s">
        <v>203</v>
      </c>
      <c r="D82" s="188">
        <v>0</v>
      </c>
      <c r="E82" s="189">
        <v>0</v>
      </c>
      <c r="F82" s="188">
        <v>0</v>
      </c>
      <c r="G82" s="188">
        <v>0</v>
      </c>
      <c r="H82" s="186">
        <f t="shared" si="5"/>
        <v>0</v>
      </c>
      <c r="I82" s="186"/>
      <c r="J82" s="188">
        <v>0</v>
      </c>
      <c r="K82" s="190">
        <v>0</v>
      </c>
      <c r="L82" s="188">
        <v>0</v>
      </c>
      <c r="M82" s="188">
        <v>0</v>
      </c>
      <c r="N82" s="190">
        <f t="shared" ref="N82:N145" si="7">J82-K82-M82</f>
        <v>0</v>
      </c>
      <c r="O82" s="186" t="str">
        <f t="shared" ref="O82:O145" si="8">IF(OR(H82=0,N82=0),"N.A.",IF((((N82-H82)/H82))*100&gt;=500,"500&lt;",IF((((N82-H82)/H82))*100&lt;=-500,"&lt;-500",(((N82-H82)/H82))*100)))</f>
        <v>N.A.</v>
      </c>
      <c r="P82" s="51">
        <v>0</v>
      </c>
      <c r="Q82" s="51">
        <v>0</v>
      </c>
      <c r="R82" s="52">
        <f t="shared" ref="R82:R145" si="9">P82+Q82</f>
        <v>0</v>
      </c>
      <c r="S82" s="51">
        <v>0</v>
      </c>
      <c r="T82" s="51">
        <v>0</v>
      </c>
      <c r="U82" s="52">
        <f t="shared" si="6"/>
        <v>0</v>
      </c>
    </row>
    <row r="83" spans="1:21" s="50" customFormat="1" ht="18" customHeight="1" x14ac:dyDescent="0.25">
      <c r="A83" s="158">
        <v>68</v>
      </c>
      <c r="B83" s="187" t="s">
        <v>140</v>
      </c>
      <c r="C83" s="158" t="s">
        <v>204</v>
      </c>
      <c r="D83" s="188">
        <v>295.35374999999999</v>
      </c>
      <c r="E83" s="189">
        <v>73.287247709999974</v>
      </c>
      <c r="F83" s="188">
        <v>0</v>
      </c>
      <c r="G83" s="188">
        <v>6.9433316099999995</v>
      </c>
      <c r="H83" s="186">
        <f t="shared" ref="H83:H146" si="10">D83-E83-G83</f>
        <v>215.12317068000002</v>
      </c>
      <c r="I83" s="186"/>
      <c r="J83" s="188">
        <v>61.657521579499218</v>
      </c>
      <c r="K83" s="190">
        <v>53.749121428136483</v>
      </c>
      <c r="L83" s="188">
        <v>0</v>
      </c>
      <c r="M83" s="188">
        <v>6.6994291399999986</v>
      </c>
      <c r="N83" s="190">
        <f t="shared" si="7"/>
        <v>1.2089710113627357</v>
      </c>
      <c r="O83" s="186">
        <f t="shared" si="8"/>
        <v>-99.438009858472611</v>
      </c>
      <c r="P83" s="51">
        <v>17.155167209999995</v>
      </c>
      <c r="Q83" s="51">
        <v>56.132080499999987</v>
      </c>
      <c r="R83" s="52">
        <f t="shared" si="9"/>
        <v>73.287247709999974</v>
      </c>
      <c r="S83" s="51">
        <v>6.8363674899999998</v>
      </c>
      <c r="T83" s="51">
        <v>46.912753938136483</v>
      </c>
      <c r="U83" s="52">
        <f t="shared" ref="U83:U146" si="11">S83+T83</f>
        <v>53.749121428136483</v>
      </c>
    </row>
    <row r="84" spans="1:21" s="50" customFormat="1" ht="18" customHeight="1" x14ac:dyDescent="0.25">
      <c r="A84" s="158">
        <v>69</v>
      </c>
      <c r="B84" s="187" t="s">
        <v>140</v>
      </c>
      <c r="C84" s="158" t="s">
        <v>205</v>
      </c>
      <c r="D84" s="188">
        <v>0</v>
      </c>
      <c r="E84" s="189">
        <v>0</v>
      </c>
      <c r="F84" s="188">
        <v>0</v>
      </c>
      <c r="G84" s="188">
        <v>0</v>
      </c>
      <c r="H84" s="186">
        <f t="shared" si="10"/>
        <v>0</v>
      </c>
      <c r="I84" s="186"/>
      <c r="J84" s="188">
        <v>0</v>
      </c>
      <c r="K84" s="190">
        <v>0</v>
      </c>
      <c r="L84" s="188">
        <v>0</v>
      </c>
      <c r="M84" s="188">
        <v>0</v>
      </c>
      <c r="N84" s="190">
        <f t="shared" si="7"/>
        <v>0</v>
      </c>
      <c r="O84" s="186" t="str">
        <f t="shared" si="8"/>
        <v>N.A.</v>
      </c>
      <c r="P84" s="51">
        <v>0</v>
      </c>
      <c r="Q84" s="51">
        <v>0</v>
      </c>
      <c r="R84" s="52">
        <f t="shared" si="9"/>
        <v>0</v>
      </c>
      <c r="S84" s="51">
        <v>0</v>
      </c>
      <c r="T84" s="51">
        <v>0</v>
      </c>
      <c r="U84" s="52">
        <f t="shared" si="11"/>
        <v>0</v>
      </c>
    </row>
    <row r="85" spans="1:21" s="50" customFormat="1" ht="18" customHeight="1" x14ac:dyDescent="0.25">
      <c r="A85" s="158">
        <v>70</v>
      </c>
      <c r="B85" s="187" t="s">
        <v>140</v>
      </c>
      <c r="C85" s="158" t="s">
        <v>206</v>
      </c>
      <c r="D85" s="188">
        <v>0</v>
      </c>
      <c r="E85" s="189">
        <v>0</v>
      </c>
      <c r="F85" s="188">
        <v>0</v>
      </c>
      <c r="G85" s="188">
        <v>0</v>
      </c>
      <c r="H85" s="186">
        <f t="shared" si="10"/>
        <v>0</v>
      </c>
      <c r="I85" s="186"/>
      <c r="J85" s="188">
        <v>0</v>
      </c>
      <c r="K85" s="190">
        <v>0</v>
      </c>
      <c r="L85" s="188">
        <v>0</v>
      </c>
      <c r="M85" s="188">
        <v>0</v>
      </c>
      <c r="N85" s="190">
        <f t="shared" si="7"/>
        <v>0</v>
      </c>
      <c r="O85" s="186" t="str">
        <f t="shared" si="8"/>
        <v>N.A.</v>
      </c>
      <c r="P85" s="51">
        <v>0</v>
      </c>
      <c r="Q85" s="51">
        <v>0</v>
      </c>
      <c r="R85" s="52">
        <f t="shared" si="9"/>
        <v>0</v>
      </c>
      <c r="S85" s="51">
        <v>0</v>
      </c>
      <c r="T85" s="51">
        <v>0</v>
      </c>
      <c r="U85" s="52">
        <f t="shared" si="11"/>
        <v>0</v>
      </c>
    </row>
    <row r="86" spans="1:21" s="50" customFormat="1" ht="18" customHeight="1" x14ac:dyDescent="0.25">
      <c r="A86" s="158">
        <v>71</v>
      </c>
      <c r="B86" s="187" t="s">
        <v>207</v>
      </c>
      <c r="C86" s="158" t="s">
        <v>208</v>
      </c>
      <c r="D86" s="188">
        <v>0</v>
      </c>
      <c r="E86" s="189">
        <v>0</v>
      </c>
      <c r="F86" s="188">
        <v>0</v>
      </c>
      <c r="G86" s="188">
        <v>0</v>
      </c>
      <c r="H86" s="186">
        <f t="shared" si="10"/>
        <v>0</v>
      </c>
      <c r="I86" s="186"/>
      <c r="J86" s="188">
        <v>0</v>
      </c>
      <c r="K86" s="190">
        <v>0</v>
      </c>
      <c r="L86" s="188">
        <v>0</v>
      </c>
      <c r="M86" s="188">
        <v>0</v>
      </c>
      <c r="N86" s="190">
        <f t="shared" si="7"/>
        <v>0</v>
      </c>
      <c r="O86" s="186" t="str">
        <f t="shared" si="8"/>
        <v>N.A.</v>
      </c>
      <c r="P86" s="51">
        <v>0</v>
      </c>
      <c r="Q86" s="51">
        <v>0</v>
      </c>
      <c r="R86" s="52">
        <f t="shared" si="9"/>
        <v>0</v>
      </c>
      <c r="S86" s="51">
        <v>0</v>
      </c>
      <c r="T86" s="51">
        <v>0</v>
      </c>
      <c r="U86" s="52">
        <f t="shared" si="11"/>
        <v>0</v>
      </c>
    </row>
    <row r="87" spans="1:21" s="50" customFormat="1" ht="18" customHeight="1" x14ac:dyDescent="0.25">
      <c r="A87" s="158">
        <v>72</v>
      </c>
      <c r="B87" s="187" t="s">
        <v>209</v>
      </c>
      <c r="C87" s="158" t="s">
        <v>210</v>
      </c>
      <c r="D87" s="188">
        <v>0</v>
      </c>
      <c r="E87" s="189">
        <v>0</v>
      </c>
      <c r="F87" s="188">
        <v>0</v>
      </c>
      <c r="G87" s="188">
        <v>0</v>
      </c>
      <c r="H87" s="186">
        <f t="shared" si="10"/>
        <v>0</v>
      </c>
      <c r="I87" s="186"/>
      <c r="J87" s="188">
        <v>0</v>
      </c>
      <c r="K87" s="190">
        <v>0</v>
      </c>
      <c r="L87" s="188">
        <v>0</v>
      </c>
      <c r="M87" s="188">
        <v>0</v>
      </c>
      <c r="N87" s="190">
        <f t="shared" si="7"/>
        <v>0</v>
      </c>
      <c r="O87" s="186" t="str">
        <f t="shared" si="8"/>
        <v>N.A.</v>
      </c>
      <c r="P87" s="51">
        <v>0</v>
      </c>
      <c r="Q87" s="51">
        <v>0</v>
      </c>
      <c r="R87" s="52">
        <f t="shared" si="9"/>
        <v>0</v>
      </c>
      <c r="S87" s="51">
        <v>0</v>
      </c>
      <c r="T87" s="51">
        <v>0</v>
      </c>
      <c r="U87" s="52">
        <f t="shared" si="11"/>
        <v>0</v>
      </c>
    </row>
    <row r="88" spans="1:21" s="50" customFormat="1" ht="18" customHeight="1" x14ac:dyDescent="0.25">
      <c r="A88" s="158">
        <v>73</v>
      </c>
      <c r="B88" s="187" t="s">
        <v>209</v>
      </c>
      <c r="C88" s="158" t="s">
        <v>211</v>
      </c>
      <c r="D88" s="188">
        <v>0</v>
      </c>
      <c r="E88" s="189">
        <v>0</v>
      </c>
      <c r="F88" s="188">
        <v>0</v>
      </c>
      <c r="G88" s="188">
        <v>0</v>
      </c>
      <c r="H88" s="186">
        <f t="shared" si="10"/>
        <v>0</v>
      </c>
      <c r="I88" s="186"/>
      <c r="J88" s="188">
        <v>0</v>
      </c>
      <c r="K88" s="190">
        <v>0</v>
      </c>
      <c r="L88" s="188">
        <v>0</v>
      </c>
      <c r="M88" s="188">
        <v>0</v>
      </c>
      <c r="N88" s="190">
        <f t="shared" si="7"/>
        <v>0</v>
      </c>
      <c r="O88" s="186" t="str">
        <f t="shared" si="8"/>
        <v>N.A.</v>
      </c>
      <c r="P88" s="51">
        <v>0</v>
      </c>
      <c r="Q88" s="51">
        <v>0</v>
      </c>
      <c r="R88" s="52">
        <f t="shared" si="9"/>
        <v>0</v>
      </c>
      <c r="S88" s="51">
        <v>0</v>
      </c>
      <c r="T88" s="51">
        <v>0</v>
      </c>
      <c r="U88" s="52">
        <f t="shared" si="11"/>
        <v>0</v>
      </c>
    </row>
    <row r="89" spans="1:21" s="50" customFormat="1" ht="18" customHeight="1" x14ac:dyDescent="0.25">
      <c r="A89" s="158">
        <v>74</v>
      </c>
      <c r="B89" s="187" t="s">
        <v>209</v>
      </c>
      <c r="C89" s="158" t="s">
        <v>212</v>
      </c>
      <c r="D89" s="188">
        <v>0</v>
      </c>
      <c r="E89" s="189">
        <v>0</v>
      </c>
      <c r="F89" s="188">
        <v>0</v>
      </c>
      <c r="G89" s="188">
        <v>0</v>
      </c>
      <c r="H89" s="186">
        <f t="shared" si="10"/>
        <v>0</v>
      </c>
      <c r="I89" s="186"/>
      <c r="J89" s="188">
        <v>0</v>
      </c>
      <c r="K89" s="190">
        <v>0</v>
      </c>
      <c r="L89" s="188">
        <v>0</v>
      </c>
      <c r="M89" s="188">
        <v>0</v>
      </c>
      <c r="N89" s="190">
        <f t="shared" si="7"/>
        <v>0</v>
      </c>
      <c r="O89" s="186" t="str">
        <f t="shared" si="8"/>
        <v>N.A.</v>
      </c>
      <c r="P89" s="51">
        <v>0</v>
      </c>
      <c r="Q89" s="51">
        <v>0</v>
      </c>
      <c r="R89" s="52">
        <f t="shared" si="9"/>
        <v>0</v>
      </c>
      <c r="S89" s="51">
        <v>0</v>
      </c>
      <c r="T89" s="51">
        <v>0</v>
      </c>
      <c r="U89" s="52">
        <f t="shared" si="11"/>
        <v>0</v>
      </c>
    </row>
    <row r="90" spans="1:21" s="50" customFormat="1" ht="18" customHeight="1" x14ac:dyDescent="0.25">
      <c r="A90" s="158">
        <v>75</v>
      </c>
      <c r="B90" s="187" t="s">
        <v>209</v>
      </c>
      <c r="C90" s="158" t="s">
        <v>213</v>
      </c>
      <c r="D90" s="188">
        <v>0</v>
      </c>
      <c r="E90" s="189">
        <v>0</v>
      </c>
      <c r="F90" s="188">
        <v>0</v>
      </c>
      <c r="G90" s="188">
        <v>0</v>
      </c>
      <c r="H90" s="186">
        <f t="shared" si="10"/>
        <v>0</v>
      </c>
      <c r="I90" s="186"/>
      <c r="J90" s="188">
        <v>0</v>
      </c>
      <c r="K90" s="190">
        <v>0</v>
      </c>
      <c r="L90" s="188">
        <v>0</v>
      </c>
      <c r="M90" s="188">
        <v>0</v>
      </c>
      <c r="N90" s="190">
        <f t="shared" si="7"/>
        <v>0</v>
      </c>
      <c r="O90" s="186" t="str">
        <f t="shared" si="8"/>
        <v>N.A.</v>
      </c>
      <c r="P90" s="51">
        <v>0</v>
      </c>
      <c r="Q90" s="51">
        <v>0</v>
      </c>
      <c r="R90" s="52">
        <f t="shared" si="9"/>
        <v>0</v>
      </c>
      <c r="S90" s="51">
        <v>0</v>
      </c>
      <c r="T90" s="51">
        <v>0</v>
      </c>
      <c r="U90" s="52">
        <f t="shared" si="11"/>
        <v>0</v>
      </c>
    </row>
    <row r="91" spans="1:21" s="50" customFormat="1" ht="18" customHeight="1" x14ac:dyDescent="0.25">
      <c r="A91" s="158">
        <v>76</v>
      </c>
      <c r="B91" s="187" t="s">
        <v>209</v>
      </c>
      <c r="C91" s="158" t="s">
        <v>214</v>
      </c>
      <c r="D91" s="188">
        <v>0</v>
      </c>
      <c r="E91" s="189">
        <v>0</v>
      </c>
      <c r="F91" s="188">
        <v>0</v>
      </c>
      <c r="G91" s="188">
        <v>0</v>
      </c>
      <c r="H91" s="186">
        <f t="shared" si="10"/>
        <v>0</v>
      </c>
      <c r="I91" s="186"/>
      <c r="J91" s="188">
        <v>0</v>
      </c>
      <c r="K91" s="190">
        <v>0</v>
      </c>
      <c r="L91" s="188">
        <v>0</v>
      </c>
      <c r="M91" s="188">
        <v>0</v>
      </c>
      <c r="N91" s="190">
        <f t="shared" si="7"/>
        <v>0</v>
      </c>
      <c r="O91" s="186" t="str">
        <f t="shared" si="8"/>
        <v>N.A.</v>
      </c>
      <c r="P91" s="51">
        <v>0</v>
      </c>
      <c r="Q91" s="51">
        <v>0</v>
      </c>
      <c r="R91" s="52">
        <f t="shared" si="9"/>
        <v>0</v>
      </c>
      <c r="S91" s="51">
        <v>0</v>
      </c>
      <c r="T91" s="51">
        <v>0</v>
      </c>
      <c r="U91" s="52">
        <f t="shared" si="11"/>
        <v>0</v>
      </c>
    </row>
    <row r="92" spans="1:21" s="50" customFormat="1" ht="18" customHeight="1" x14ac:dyDescent="0.25">
      <c r="A92" s="158">
        <v>77</v>
      </c>
      <c r="B92" s="187" t="s">
        <v>209</v>
      </c>
      <c r="C92" s="158" t="s">
        <v>215</v>
      </c>
      <c r="D92" s="188">
        <v>0</v>
      </c>
      <c r="E92" s="189">
        <v>0</v>
      </c>
      <c r="F92" s="188">
        <v>0</v>
      </c>
      <c r="G92" s="188">
        <v>0</v>
      </c>
      <c r="H92" s="186">
        <f t="shared" si="10"/>
        <v>0</v>
      </c>
      <c r="I92" s="186"/>
      <c r="J92" s="188">
        <v>0</v>
      </c>
      <c r="K92" s="190">
        <v>0</v>
      </c>
      <c r="L92" s="188">
        <v>0</v>
      </c>
      <c r="M92" s="188">
        <v>0</v>
      </c>
      <c r="N92" s="190">
        <f t="shared" si="7"/>
        <v>0</v>
      </c>
      <c r="O92" s="186" t="str">
        <f t="shared" si="8"/>
        <v>N.A.</v>
      </c>
      <c r="P92" s="51">
        <v>0</v>
      </c>
      <c r="Q92" s="51">
        <v>0</v>
      </c>
      <c r="R92" s="52">
        <f t="shared" si="9"/>
        <v>0</v>
      </c>
      <c r="S92" s="51">
        <v>0</v>
      </c>
      <c r="T92" s="51">
        <v>0</v>
      </c>
      <c r="U92" s="52">
        <f t="shared" si="11"/>
        <v>0</v>
      </c>
    </row>
    <row r="93" spans="1:21" s="50" customFormat="1" ht="18" customHeight="1" x14ac:dyDescent="0.25">
      <c r="A93" s="158">
        <v>78</v>
      </c>
      <c r="B93" s="187" t="s">
        <v>209</v>
      </c>
      <c r="C93" s="158" t="s">
        <v>216</v>
      </c>
      <c r="D93" s="188">
        <v>0</v>
      </c>
      <c r="E93" s="189">
        <v>0</v>
      </c>
      <c r="F93" s="188">
        <v>0</v>
      </c>
      <c r="G93" s="188">
        <v>0</v>
      </c>
      <c r="H93" s="186">
        <f t="shared" si="10"/>
        <v>0</v>
      </c>
      <c r="I93" s="186"/>
      <c r="J93" s="188">
        <v>0</v>
      </c>
      <c r="K93" s="190">
        <v>0</v>
      </c>
      <c r="L93" s="188">
        <v>0</v>
      </c>
      <c r="M93" s="188">
        <v>0</v>
      </c>
      <c r="N93" s="190">
        <f t="shared" si="7"/>
        <v>0</v>
      </c>
      <c r="O93" s="186" t="str">
        <f t="shared" si="8"/>
        <v>N.A.</v>
      </c>
      <c r="P93" s="51">
        <v>0</v>
      </c>
      <c r="Q93" s="51">
        <v>0</v>
      </c>
      <c r="R93" s="52">
        <f t="shared" si="9"/>
        <v>0</v>
      </c>
      <c r="S93" s="51">
        <v>0</v>
      </c>
      <c r="T93" s="51">
        <v>0</v>
      </c>
      <c r="U93" s="52">
        <f t="shared" si="11"/>
        <v>0</v>
      </c>
    </row>
    <row r="94" spans="1:21" s="50" customFormat="1" ht="18" customHeight="1" x14ac:dyDescent="0.25">
      <c r="A94" s="158">
        <v>79</v>
      </c>
      <c r="B94" s="187" t="s">
        <v>217</v>
      </c>
      <c r="C94" s="158" t="s">
        <v>218</v>
      </c>
      <c r="D94" s="188">
        <v>0</v>
      </c>
      <c r="E94" s="189">
        <v>0</v>
      </c>
      <c r="F94" s="188">
        <v>0</v>
      </c>
      <c r="G94" s="188">
        <v>0</v>
      </c>
      <c r="H94" s="186">
        <f t="shared" si="10"/>
        <v>0</v>
      </c>
      <c r="I94" s="186"/>
      <c r="J94" s="188">
        <v>0</v>
      </c>
      <c r="K94" s="190">
        <v>0</v>
      </c>
      <c r="L94" s="188">
        <v>0</v>
      </c>
      <c r="M94" s="188">
        <v>0</v>
      </c>
      <c r="N94" s="190">
        <f t="shared" si="7"/>
        <v>0</v>
      </c>
      <c r="O94" s="186" t="str">
        <f t="shared" si="8"/>
        <v>N.A.</v>
      </c>
      <c r="P94" s="51">
        <v>0</v>
      </c>
      <c r="Q94" s="51">
        <v>0</v>
      </c>
      <c r="R94" s="52">
        <f t="shared" si="9"/>
        <v>0</v>
      </c>
      <c r="S94" s="51">
        <v>0</v>
      </c>
      <c r="T94" s="51">
        <v>0</v>
      </c>
      <c r="U94" s="52">
        <f t="shared" si="11"/>
        <v>0</v>
      </c>
    </row>
    <row r="95" spans="1:21" s="50" customFormat="1" ht="18" customHeight="1" x14ac:dyDescent="0.25">
      <c r="A95" s="158">
        <v>80</v>
      </c>
      <c r="B95" s="187" t="s">
        <v>209</v>
      </c>
      <c r="C95" s="158" t="s">
        <v>219</v>
      </c>
      <c r="D95" s="188">
        <v>0</v>
      </c>
      <c r="E95" s="189">
        <v>0</v>
      </c>
      <c r="F95" s="188">
        <v>0</v>
      </c>
      <c r="G95" s="188">
        <v>0</v>
      </c>
      <c r="H95" s="186">
        <f t="shared" si="10"/>
        <v>0</v>
      </c>
      <c r="I95" s="186"/>
      <c r="J95" s="188">
        <v>0</v>
      </c>
      <c r="K95" s="190">
        <v>0</v>
      </c>
      <c r="L95" s="188">
        <v>0</v>
      </c>
      <c r="M95" s="188">
        <v>0</v>
      </c>
      <c r="N95" s="190">
        <f t="shared" si="7"/>
        <v>0</v>
      </c>
      <c r="O95" s="186" t="str">
        <f t="shared" si="8"/>
        <v>N.A.</v>
      </c>
      <c r="P95" s="51">
        <v>0</v>
      </c>
      <c r="Q95" s="51">
        <v>0</v>
      </c>
      <c r="R95" s="52">
        <f t="shared" si="9"/>
        <v>0</v>
      </c>
      <c r="S95" s="51">
        <v>0</v>
      </c>
      <c r="T95" s="51">
        <v>0</v>
      </c>
      <c r="U95" s="52">
        <f t="shared" si="11"/>
        <v>0</v>
      </c>
    </row>
    <row r="96" spans="1:21" s="50" customFormat="1" ht="18" customHeight="1" x14ac:dyDescent="0.25">
      <c r="A96" s="158">
        <v>82</v>
      </c>
      <c r="B96" s="187" t="s">
        <v>217</v>
      </c>
      <c r="C96" s="158" t="s">
        <v>220</v>
      </c>
      <c r="D96" s="188">
        <v>0</v>
      </c>
      <c r="E96" s="189">
        <v>0</v>
      </c>
      <c r="F96" s="188">
        <v>0</v>
      </c>
      <c r="G96" s="188">
        <v>0</v>
      </c>
      <c r="H96" s="186">
        <f t="shared" si="10"/>
        <v>0</v>
      </c>
      <c r="I96" s="186"/>
      <c r="J96" s="188">
        <v>0</v>
      </c>
      <c r="K96" s="190">
        <v>0</v>
      </c>
      <c r="L96" s="188">
        <v>0</v>
      </c>
      <c r="M96" s="188">
        <v>0</v>
      </c>
      <c r="N96" s="190">
        <f t="shared" si="7"/>
        <v>0</v>
      </c>
      <c r="O96" s="186" t="str">
        <f t="shared" si="8"/>
        <v>N.A.</v>
      </c>
      <c r="P96" s="51">
        <v>0</v>
      </c>
      <c r="Q96" s="51">
        <v>0</v>
      </c>
      <c r="R96" s="52">
        <f t="shared" si="9"/>
        <v>0</v>
      </c>
      <c r="S96" s="51">
        <v>0</v>
      </c>
      <c r="T96" s="51">
        <v>0</v>
      </c>
      <c r="U96" s="52">
        <f t="shared" si="11"/>
        <v>0</v>
      </c>
    </row>
    <row r="97" spans="1:21" s="50" customFormat="1" ht="18" customHeight="1" x14ac:dyDescent="0.25">
      <c r="A97" s="158">
        <v>83</v>
      </c>
      <c r="B97" s="187" t="s">
        <v>209</v>
      </c>
      <c r="C97" s="158" t="s">
        <v>221</v>
      </c>
      <c r="D97" s="188">
        <v>0</v>
      </c>
      <c r="E97" s="189">
        <v>0</v>
      </c>
      <c r="F97" s="188">
        <v>0</v>
      </c>
      <c r="G97" s="188">
        <v>0</v>
      </c>
      <c r="H97" s="186">
        <f t="shared" si="10"/>
        <v>0</v>
      </c>
      <c r="I97" s="186"/>
      <c r="J97" s="188">
        <v>0</v>
      </c>
      <c r="K97" s="190">
        <v>0</v>
      </c>
      <c r="L97" s="188">
        <v>0</v>
      </c>
      <c r="M97" s="188">
        <v>0</v>
      </c>
      <c r="N97" s="190">
        <f t="shared" si="7"/>
        <v>0</v>
      </c>
      <c r="O97" s="186" t="str">
        <f t="shared" si="8"/>
        <v>N.A.</v>
      </c>
      <c r="P97" s="51">
        <v>0</v>
      </c>
      <c r="Q97" s="51">
        <v>0</v>
      </c>
      <c r="R97" s="52">
        <f t="shared" si="9"/>
        <v>0</v>
      </c>
      <c r="S97" s="51">
        <v>0</v>
      </c>
      <c r="T97" s="51">
        <v>0</v>
      </c>
      <c r="U97" s="52">
        <f t="shared" si="11"/>
        <v>0</v>
      </c>
    </row>
    <row r="98" spans="1:21" s="50" customFormat="1" ht="18" customHeight="1" x14ac:dyDescent="0.25">
      <c r="A98" s="158">
        <v>84</v>
      </c>
      <c r="B98" s="187" t="s">
        <v>217</v>
      </c>
      <c r="C98" s="158" t="s">
        <v>222</v>
      </c>
      <c r="D98" s="188">
        <v>0</v>
      </c>
      <c r="E98" s="189">
        <v>0</v>
      </c>
      <c r="F98" s="188">
        <v>0</v>
      </c>
      <c r="G98" s="188">
        <v>0</v>
      </c>
      <c r="H98" s="186">
        <f t="shared" si="10"/>
        <v>0</v>
      </c>
      <c r="I98" s="186"/>
      <c r="J98" s="188">
        <v>0</v>
      </c>
      <c r="K98" s="190">
        <v>0</v>
      </c>
      <c r="L98" s="188">
        <v>0</v>
      </c>
      <c r="M98" s="188">
        <v>0</v>
      </c>
      <c r="N98" s="190">
        <f t="shared" si="7"/>
        <v>0</v>
      </c>
      <c r="O98" s="186" t="str">
        <f t="shared" si="8"/>
        <v>N.A.</v>
      </c>
      <c r="P98" s="51">
        <v>0</v>
      </c>
      <c r="Q98" s="51">
        <v>0</v>
      </c>
      <c r="R98" s="52">
        <f t="shared" si="9"/>
        <v>0</v>
      </c>
      <c r="S98" s="51">
        <v>0</v>
      </c>
      <c r="T98" s="51">
        <v>0</v>
      </c>
      <c r="U98" s="52">
        <f t="shared" si="11"/>
        <v>0</v>
      </c>
    </row>
    <row r="99" spans="1:21" s="50" customFormat="1" ht="18" customHeight="1" x14ac:dyDescent="0.25">
      <c r="A99" s="158">
        <v>87</v>
      </c>
      <c r="B99" s="187" t="s">
        <v>209</v>
      </c>
      <c r="C99" s="158" t="s">
        <v>223</v>
      </c>
      <c r="D99" s="188">
        <v>0</v>
      </c>
      <c r="E99" s="189">
        <v>0</v>
      </c>
      <c r="F99" s="188">
        <v>0</v>
      </c>
      <c r="G99" s="188">
        <v>0</v>
      </c>
      <c r="H99" s="186">
        <f t="shared" si="10"/>
        <v>0</v>
      </c>
      <c r="I99" s="186"/>
      <c r="J99" s="188">
        <v>0</v>
      </c>
      <c r="K99" s="190">
        <v>0</v>
      </c>
      <c r="L99" s="188">
        <v>0</v>
      </c>
      <c r="M99" s="188">
        <v>0</v>
      </c>
      <c r="N99" s="190">
        <f t="shared" si="7"/>
        <v>0</v>
      </c>
      <c r="O99" s="186" t="str">
        <f t="shared" si="8"/>
        <v>N.A.</v>
      </c>
      <c r="P99" s="51">
        <v>0</v>
      </c>
      <c r="Q99" s="51">
        <v>0</v>
      </c>
      <c r="R99" s="52">
        <f t="shared" si="9"/>
        <v>0</v>
      </c>
      <c r="S99" s="51">
        <v>0</v>
      </c>
      <c r="T99" s="51">
        <v>0</v>
      </c>
      <c r="U99" s="52">
        <f t="shared" si="11"/>
        <v>0</v>
      </c>
    </row>
    <row r="100" spans="1:21" s="50" customFormat="1" ht="18" customHeight="1" x14ac:dyDescent="0.25">
      <c r="A100" s="158">
        <v>90</v>
      </c>
      <c r="B100" s="187" t="s">
        <v>209</v>
      </c>
      <c r="C100" s="158" t="s">
        <v>224</v>
      </c>
      <c r="D100" s="188">
        <v>0</v>
      </c>
      <c r="E100" s="189">
        <v>0</v>
      </c>
      <c r="F100" s="188">
        <v>0</v>
      </c>
      <c r="G100" s="188">
        <v>0</v>
      </c>
      <c r="H100" s="186">
        <f t="shared" si="10"/>
        <v>0</v>
      </c>
      <c r="I100" s="186"/>
      <c r="J100" s="188">
        <v>0</v>
      </c>
      <c r="K100" s="190">
        <v>0</v>
      </c>
      <c r="L100" s="188">
        <v>0</v>
      </c>
      <c r="M100" s="188">
        <v>0</v>
      </c>
      <c r="N100" s="190">
        <f t="shared" si="7"/>
        <v>0</v>
      </c>
      <c r="O100" s="186" t="str">
        <f t="shared" si="8"/>
        <v>N.A.</v>
      </c>
      <c r="P100" s="51">
        <v>0</v>
      </c>
      <c r="Q100" s="51">
        <v>0</v>
      </c>
      <c r="R100" s="52">
        <f t="shared" si="9"/>
        <v>0</v>
      </c>
      <c r="S100" s="51">
        <v>0</v>
      </c>
      <c r="T100" s="51">
        <v>0</v>
      </c>
      <c r="U100" s="52">
        <f t="shared" si="11"/>
        <v>0</v>
      </c>
    </row>
    <row r="101" spans="1:21" s="50" customFormat="1" ht="18" customHeight="1" x14ac:dyDescent="0.25">
      <c r="A101" s="158">
        <v>91</v>
      </c>
      <c r="B101" s="187" t="s">
        <v>209</v>
      </c>
      <c r="C101" s="158" t="s">
        <v>225</v>
      </c>
      <c r="D101" s="188">
        <v>0</v>
      </c>
      <c r="E101" s="189">
        <v>0</v>
      </c>
      <c r="F101" s="188">
        <v>0</v>
      </c>
      <c r="G101" s="188">
        <v>0</v>
      </c>
      <c r="H101" s="186">
        <f t="shared" si="10"/>
        <v>0</v>
      </c>
      <c r="I101" s="186"/>
      <c r="J101" s="188">
        <v>0</v>
      </c>
      <c r="K101" s="190">
        <v>0</v>
      </c>
      <c r="L101" s="188">
        <v>0</v>
      </c>
      <c r="M101" s="188">
        <v>0</v>
      </c>
      <c r="N101" s="190">
        <f t="shared" si="7"/>
        <v>0</v>
      </c>
      <c r="O101" s="186" t="str">
        <f t="shared" si="8"/>
        <v>N.A.</v>
      </c>
      <c r="P101" s="51">
        <v>0</v>
      </c>
      <c r="Q101" s="51">
        <v>0</v>
      </c>
      <c r="R101" s="52">
        <f t="shared" si="9"/>
        <v>0</v>
      </c>
      <c r="S101" s="51">
        <v>0</v>
      </c>
      <c r="T101" s="51">
        <v>0</v>
      </c>
      <c r="U101" s="52">
        <f t="shared" si="11"/>
        <v>0</v>
      </c>
    </row>
    <row r="102" spans="1:21" s="50" customFormat="1" ht="18" customHeight="1" x14ac:dyDescent="0.25">
      <c r="A102" s="158">
        <v>92</v>
      </c>
      <c r="B102" s="187" t="s">
        <v>209</v>
      </c>
      <c r="C102" s="158" t="s">
        <v>226</v>
      </c>
      <c r="D102" s="188">
        <v>0</v>
      </c>
      <c r="E102" s="189">
        <v>0</v>
      </c>
      <c r="F102" s="188">
        <v>0</v>
      </c>
      <c r="G102" s="188">
        <v>0</v>
      </c>
      <c r="H102" s="186">
        <f t="shared" si="10"/>
        <v>0</v>
      </c>
      <c r="I102" s="186"/>
      <c r="J102" s="188">
        <v>0</v>
      </c>
      <c r="K102" s="190">
        <v>0</v>
      </c>
      <c r="L102" s="188">
        <v>0</v>
      </c>
      <c r="M102" s="188">
        <v>0</v>
      </c>
      <c r="N102" s="190">
        <f t="shared" si="7"/>
        <v>0</v>
      </c>
      <c r="O102" s="186" t="str">
        <f t="shared" si="8"/>
        <v>N.A.</v>
      </c>
      <c r="P102" s="51">
        <v>0</v>
      </c>
      <c r="Q102" s="51">
        <v>0</v>
      </c>
      <c r="R102" s="52">
        <f t="shared" si="9"/>
        <v>0</v>
      </c>
      <c r="S102" s="51">
        <v>0</v>
      </c>
      <c r="T102" s="51">
        <v>0</v>
      </c>
      <c r="U102" s="52">
        <f t="shared" si="11"/>
        <v>0</v>
      </c>
    </row>
    <row r="103" spans="1:21" s="50" customFormat="1" ht="18" customHeight="1" x14ac:dyDescent="0.25">
      <c r="A103" s="158">
        <v>93</v>
      </c>
      <c r="B103" s="187" t="s">
        <v>209</v>
      </c>
      <c r="C103" s="158" t="s">
        <v>227</v>
      </c>
      <c r="D103" s="188">
        <v>0</v>
      </c>
      <c r="E103" s="189">
        <v>0</v>
      </c>
      <c r="F103" s="188">
        <v>0</v>
      </c>
      <c r="G103" s="188">
        <v>0</v>
      </c>
      <c r="H103" s="186">
        <f t="shared" si="10"/>
        <v>0</v>
      </c>
      <c r="I103" s="186"/>
      <c r="J103" s="188">
        <v>0</v>
      </c>
      <c r="K103" s="190">
        <v>0</v>
      </c>
      <c r="L103" s="188">
        <v>0</v>
      </c>
      <c r="M103" s="188">
        <v>0</v>
      </c>
      <c r="N103" s="190">
        <f t="shared" si="7"/>
        <v>0</v>
      </c>
      <c r="O103" s="186" t="str">
        <f t="shared" si="8"/>
        <v>N.A.</v>
      </c>
      <c r="P103" s="51">
        <v>0</v>
      </c>
      <c r="Q103" s="51">
        <v>0</v>
      </c>
      <c r="R103" s="52">
        <f t="shared" si="9"/>
        <v>0</v>
      </c>
      <c r="S103" s="51">
        <v>0</v>
      </c>
      <c r="T103" s="51">
        <v>0</v>
      </c>
      <c r="U103" s="52">
        <f t="shared" si="11"/>
        <v>0</v>
      </c>
    </row>
    <row r="104" spans="1:21" s="50" customFormat="1" ht="18" customHeight="1" x14ac:dyDescent="0.25">
      <c r="A104" s="158">
        <v>94</v>
      </c>
      <c r="B104" s="187" t="s">
        <v>209</v>
      </c>
      <c r="C104" s="158" t="s">
        <v>228</v>
      </c>
      <c r="D104" s="188">
        <v>0</v>
      </c>
      <c r="E104" s="189">
        <v>0</v>
      </c>
      <c r="F104" s="188">
        <v>0</v>
      </c>
      <c r="G104" s="188">
        <v>0</v>
      </c>
      <c r="H104" s="186">
        <f t="shared" si="10"/>
        <v>0</v>
      </c>
      <c r="I104" s="186"/>
      <c r="J104" s="188">
        <v>0</v>
      </c>
      <c r="K104" s="190">
        <v>0</v>
      </c>
      <c r="L104" s="188">
        <v>0</v>
      </c>
      <c r="M104" s="188">
        <v>0</v>
      </c>
      <c r="N104" s="190">
        <f t="shared" si="7"/>
        <v>0</v>
      </c>
      <c r="O104" s="186" t="str">
        <f t="shared" si="8"/>
        <v>N.A.</v>
      </c>
      <c r="P104" s="51">
        <v>0</v>
      </c>
      <c r="Q104" s="51">
        <v>0</v>
      </c>
      <c r="R104" s="52">
        <f t="shared" si="9"/>
        <v>0</v>
      </c>
      <c r="S104" s="51">
        <v>0</v>
      </c>
      <c r="T104" s="51">
        <v>0</v>
      </c>
      <c r="U104" s="52">
        <f t="shared" si="11"/>
        <v>0</v>
      </c>
    </row>
    <row r="105" spans="1:21" s="50" customFormat="1" ht="18" customHeight="1" x14ac:dyDescent="0.25">
      <c r="A105" s="158">
        <v>95</v>
      </c>
      <c r="B105" s="187" t="s">
        <v>144</v>
      </c>
      <c r="C105" s="158" t="s">
        <v>229</v>
      </c>
      <c r="D105" s="188">
        <v>0</v>
      </c>
      <c r="E105" s="189">
        <v>0</v>
      </c>
      <c r="F105" s="188">
        <v>0</v>
      </c>
      <c r="G105" s="188">
        <v>0</v>
      </c>
      <c r="H105" s="186">
        <f t="shared" si="10"/>
        <v>0</v>
      </c>
      <c r="I105" s="186"/>
      <c r="J105" s="188">
        <v>0</v>
      </c>
      <c r="K105" s="190">
        <v>0</v>
      </c>
      <c r="L105" s="188">
        <v>0</v>
      </c>
      <c r="M105" s="188">
        <v>0</v>
      </c>
      <c r="N105" s="190">
        <f t="shared" si="7"/>
        <v>0</v>
      </c>
      <c r="O105" s="186" t="str">
        <f t="shared" si="8"/>
        <v>N.A.</v>
      </c>
      <c r="P105" s="51">
        <v>0</v>
      </c>
      <c r="Q105" s="51">
        <v>0</v>
      </c>
      <c r="R105" s="52">
        <f t="shared" si="9"/>
        <v>0</v>
      </c>
      <c r="S105" s="51">
        <v>0</v>
      </c>
      <c r="T105" s="51">
        <v>0</v>
      </c>
      <c r="U105" s="52">
        <f t="shared" si="11"/>
        <v>0</v>
      </c>
    </row>
    <row r="106" spans="1:21" s="50" customFormat="1" ht="18" customHeight="1" x14ac:dyDescent="0.25">
      <c r="A106" s="158">
        <v>98</v>
      </c>
      <c r="B106" s="187" t="s">
        <v>144</v>
      </c>
      <c r="C106" s="158" t="s">
        <v>230</v>
      </c>
      <c r="D106" s="188">
        <v>0</v>
      </c>
      <c r="E106" s="189">
        <v>0</v>
      </c>
      <c r="F106" s="188">
        <v>0</v>
      </c>
      <c r="G106" s="188">
        <v>0</v>
      </c>
      <c r="H106" s="186">
        <f t="shared" si="10"/>
        <v>0</v>
      </c>
      <c r="I106" s="186"/>
      <c r="J106" s="188">
        <v>0</v>
      </c>
      <c r="K106" s="190">
        <v>0</v>
      </c>
      <c r="L106" s="188">
        <v>0</v>
      </c>
      <c r="M106" s="188">
        <v>0</v>
      </c>
      <c r="N106" s="190">
        <f t="shared" si="7"/>
        <v>0</v>
      </c>
      <c r="O106" s="186" t="str">
        <f t="shared" si="8"/>
        <v>N.A.</v>
      </c>
      <c r="P106" s="51">
        <v>0</v>
      </c>
      <c r="Q106" s="51">
        <v>0</v>
      </c>
      <c r="R106" s="52">
        <f t="shared" si="9"/>
        <v>0</v>
      </c>
      <c r="S106" s="51">
        <v>0</v>
      </c>
      <c r="T106" s="51">
        <v>0</v>
      </c>
      <c r="U106" s="52">
        <f t="shared" si="11"/>
        <v>0</v>
      </c>
    </row>
    <row r="107" spans="1:21" s="50" customFormat="1" ht="18" customHeight="1" x14ac:dyDescent="0.25">
      <c r="A107" s="158">
        <v>99</v>
      </c>
      <c r="B107" s="187" t="s">
        <v>144</v>
      </c>
      <c r="C107" s="158" t="s">
        <v>231</v>
      </c>
      <c r="D107" s="188">
        <v>0</v>
      </c>
      <c r="E107" s="189">
        <v>0</v>
      </c>
      <c r="F107" s="188">
        <v>0</v>
      </c>
      <c r="G107" s="188">
        <v>0</v>
      </c>
      <c r="H107" s="186">
        <f t="shared" si="10"/>
        <v>0</v>
      </c>
      <c r="I107" s="186"/>
      <c r="J107" s="188">
        <v>0</v>
      </c>
      <c r="K107" s="190">
        <v>0</v>
      </c>
      <c r="L107" s="188">
        <v>0</v>
      </c>
      <c r="M107" s="188">
        <v>0</v>
      </c>
      <c r="N107" s="190">
        <f t="shared" si="7"/>
        <v>0</v>
      </c>
      <c r="O107" s="186" t="str">
        <f t="shared" si="8"/>
        <v>N.A.</v>
      </c>
      <c r="P107" s="51">
        <v>0</v>
      </c>
      <c r="Q107" s="51">
        <v>0</v>
      </c>
      <c r="R107" s="52">
        <f t="shared" si="9"/>
        <v>0</v>
      </c>
      <c r="S107" s="51">
        <v>0</v>
      </c>
      <c r="T107" s="51">
        <v>0</v>
      </c>
      <c r="U107" s="52">
        <f t="shared" si="11"/>
        <v>0</v>
      </c>
    </row>
    <row r="108" spans="1:21" s="50" customFormat="1" ht="18" customHeight="1" x14ac:dyDescent="0.25">
      <c r="A108" s="158">
        <v>100</v>
      </c>
      <c r="B108" s="187" t="s">
        <v>232</v>
      </c>
      <c r="C108" s="158" t="s">
        <v>233</v>
      </c>
      <c r="D108" s="188">
        <v>0</v>
      </c>
      <c r="E108" s="189">
        <v>0</v>
      </c>
      <c r="F108" s="188">
        <v>0</v>
      </c>
      <c r="G108" s="188">
        <v>0</v>
      </c>
      <c r="H108" s="186">
        <f t="shared" si="10"/>
        <v>0</v>
      </c>
      <c r="I108" s="186"/>
      <c r="J108" s="188">
        <v>0</v>
      </c>
      <c r="K108" s="190">
        <v>0</v>
      </c>
      <c r="L108" s="188">
        <v>0</v>
      </c>
      <c r="M108" s="188">
        <v>0</v>
      </c>
      <c r="N108" s="190">
        <f t="shared" si="7"/>
        <v>0</v>
      </c>
      <c r="O108" s="186" t="str">
        <f t="shared" si="8"/>
        <v>N.A.</v>
      </c>
      <c r="P108" s="51">
        <v>0</v>
      </c>
      <c r="Q108" s="51">
        <v>0</v>
      </c>
      <c r="R108" s="52">
        <f t="shared" si="9"/>
        <v>0</v>
      </c>
      <c r="S108" s="51">
        <v>0</v>
      </c>
      <c r="T108" s="51">
        <v>0</v>
      </c>
      <c r="U108" s="52">
        <f t="shared" si="11"/>
        <v>0</v>
      </c>
    </row>
    <row r="109" spans="1:21" s="50" customFormat="1" ht="18" customHeight="1" x14ac:dyDescent="0.25">
      <c r="A109" s="158">
        <v>101</v>
      </c>
      <c r="B109" s="187" t="s">
        <v>232</v>
      </c>
      <c r="C109" s="158" t="s">
        <v>234</v>
      </c>
      <c r="D109" s="188">
        <v>0</v>
      </c>
      <c r="E109" s="189">
        <v>0</v>
      </c>
      <c r="F109" s="188">
        <v>0</v>
      </c>
      <c r="G109" s="188">
        <v>0</v>
      </c>
      <c r="H109" s="186">
        <f t="shared" si="10"/>
        <v>0</v>
      </c>
      <c r="I109" s="186"/>
      <c r="J109" s="188">
        <v>0</v>
      </c>
      <c r="K109" s="190">
        <v>0</v>
      </c>
      <c r="L109" s="188">
        <v>0</v>
      </c>
      <c r="M109" s="188">
        <v>0</v>
      </c>
      <c r="N109" s="190">
        <f t="shared" si="7"/>
        <v>0</v>
      </c>
      <c r="O109" s="186" t="str">
        <f t="shared" si="8"/>
        <v>N.A.</v>
      </c>
      <c r="P109" s="51">
        <v>0</v>
      </c>
      <c r="Q109" s="51">
        <v>0</v>
      </c>
      <c r="R109" s="52">
        <f t="shared" si="9"/>
        <v>0</v>
      </c>
      <c r="S109" s="51">
        <v>0</v>
      </c>
      <c r="T109" s="51">
        <v>0</v>
      </c>
      <c r="U109" s="52">
        <f t="shared" si="11"/>
        <v>0</v>
      </c>
    </row>
    <row r="110" spans="1:21" s="50" customFormat="1" ht="18" customHeight="1" x14ac:dyDescent="0.25">
      <c r="A110" s="158">
        <v>102</v>
      </c>
      <c r="B110" s="187" t="s">
        <v>232</v>
      </c>
      <c r="C110" s="158" t="s">
        <v>235</v>
      </c>
      <c r="D110" s="188">
        <v>0</v>
      </c>
      <c r="E110" s="189">
        <v>0</v>
      </c>
      <c r="F110" s="188">
        <v>0</v>
      </c>
      <c r="G110" s="188">
        <v>0</v>
      </c>
      <c r="H110" s="186">
        <f t="shared" si="10"/>
        <v>0</v>
      </c>
      <c r="I110" s="186"/>
      <c r="J110" s="188">
        <v>0</v>
      </c>
      <c r="K110" s="190">
        <v>0</v>
      </c>
      <c r="L110" s="188">
        <v>0</v>
      </c>
      <c r="M110" s="188">
        <v>0</v>
      </c>
      <c r="N110" s="190">
        <f t="shared" si="7"/>
        <v>0</v>
      </c>
      <c r="O110" s="186" t="str">
        <f t="shared" si="8"/>
        <v>N.A.</v>
      </c>
      <c r="P110" s="51">
        <v>0</v>
      </c>
      <c r="Q110" s="51">
        <v>0</v>
      </c>
      <c r="R110" s="52">
        <f t="shared" si="9"/>
        <v>0</v>
      </c>
      <c r="S110" s="51">
        <v>0</v>
      </c>
      <c r="T110" s="51">
        <v>0</v>
      </c>
      <c r="U110" s="52">
        <f t="shared" si="11"/>
        <v>0</v>
      </c>
    </row>
    <row r="111" spans="1:21" s="50" customFormat="1" ht="18" customHeight="1" x14ac:dyDescent="0.25">
      <c r="A111" s="158">
        <v>103</v>
      </c>
      <c r="B111" s="187" t="s">
        <v>232</v>
      </c>
      <c r="C111" s="158" t="s">
        <v>236</v>
      </c>
      <c r="D111" s="188">
        <v>0</v>
      </c>
      <c r="E111" s="189">
        <v>0</v>
      </c>
      <c r="F111" s="188">
        <v>0</v>
      </c>
      <c r="G111" s="188">
        <v>0</v>
      </c>
      <c r="H111" s="186">
        <f t="shared" si="10"/>
        <v>0</v>
      </c>
      <c r="I111" s="186"/>
      <c r="J111" s="188">
        <v>0</v>
      </c>
      <c r="K111" s="190">
        <v>0</v>
      </c>
      <c r="L111" s="188">
        <v>0</v>
      </c>
      <c r="M111" s="188">
        <v>0</v>
      </c>
      <c r="N111" s="190">
        <f t="shared" si="7"/>
        <v>0</v>
      </c>
      <c r="O111" s="186" t="str">
        <f t="shared" si="8"/>
        <v>N.A.</v>
      </c>
      <c r="P111" s="51">
        <v>0</v>
      </c>
      <c r="Q111" s="51">
        <v>0</v>
      </c>
      <c r="R111" s="52">
        <f t="shared" si="9"/>
        <v>0</v>
      </c>
      <c r="S111" s="51">
        <v>0</v>
      </c>
      <c r="T111" s="51">
        <v>0</v>
      </c>
      <c r="U111" s="52">
        <f t="shared" si="11"/>
        <v>0</v>
      </c>
    </row>
    <row r="112" spans="1:21" s="50" customFormat="1" ht="18" customHeight="1" x14ac:dyDescent="0.25">
      <c r="A112" s="158">
        <v>104</v>
      </c>
      <c r="B112" s="187" t="s">
        <v>232</v>
      </c>
      <c r="C112" s="158" t="s">
        <v>237</v>
      </c>
      <c r="D112" s="188">
        <v>204.07237500000002</v>
      </c>
      <c r="E112" s="189">
        <v>79.724797160000008</v>
      </c>
      <c r="F112" s="188">
        <v>0</v>
      </c>
      <c r="G112" s="188">
        <v>9.4251138700000006</v>
      </c>
      <c r="H112" s="186">
        <f t="shared" si="10"/>
        <v>114.92246397000001</v>
      </c>
      <c r="I112" s="186"/>
      <c r="J112" s="188">
        <v>89.084149217830742</v>
      </c>
      <c r="K112" s="190">
        <v>77.818661773951703</v>
      </c>
      <c r="L112" s="188">
        <v>0</v>
      </c>
      <c r="M112" s="188">
        <v>9.5187394199999993</v>
      </c>
      <c r="N112" s="190">
        <f t="shared" si="7"/>
        <v>1.7467480238790394</v>
      </c>
      <c r="O112" s="186">
        <f t="shared" si="8"/>
        <v>-98.480063893918057</v>
      </c>
      <c r="P112" s="51">
        <v>10.50654716</v>
      </c>
      <c r="Q112" s="51">
        <v>69.218250000000012</v>
      </c>
      <c r="R112" s="52">
        <f t="shared" si="9"/>
        <v>79.724797160000008</v>
      </c>
      <c r="S112" s="51">
        <v>10.5313801</v>
      </c>
      <c r="T112" s="51">
        <v>67.287281673951711</v>
      </c>
      <c r="U112" s="52">
        <f t="shared" si="11"/>
        <v>77.818661773951703</v>
      </c>
    </row>
    <row r="113" spans="1:21" s="50" customFormat="1" ht="18" customHeight="1" x14ac:dyDescent="0.25">
      <c r="A113" s="158">
        <v>105</v>
      </c>
      <c r="B113" s="187" t="s">
        <v>232</v>
      </c>
      <c r="C113" s="158" t="s">
        <v>238</v>
      </c>
      <c r="D113" s="188">
        <v>0</v>
      </c>
      <c r="E113" s="189">
        <v>0</v>
      </c>
      <c r="F113" s="188">
        <v>0</v>
      </c>
      <c r="G113" s="188">
        <v>0</v>
      </c>
      <c r="H113" s="186">
        <f t="shared" si="10"/>
        <v>0</v>
      </c>
      <c r="I113" s="186"/>
      <c r="J113" s="188">
        <v>0</v>
      </c>
      <c r="K113" s="190">
        <v>0</v>
      </c>
      <c r="L113" s="188">
        <v>0</v>
      </c>
      <c r="M113" s="188">
        <v>0</v>
      </c>
      <c r="N113" s="190">
        <f t="shared" si="7"/>
        <v>0</v>
      </c>
      <c r="O113" s="186" t="str">
        <f t="shared" si="8"/>
        <v>N.A.</v>
      </c>
      <c r="P113" s="51">
        <v>0</v>
      </c>
      <c r="Q113" s="51">
        <v>0</v>
      </c>
      <c r="R113" s="52">
        <f t="shared" si="9"/>
        <v>0</v>
      </c>
      <c r="S113" s="51">
        <v>0</v>
      </c>
      <c r="T113" s="51">
        <v>0</v>
      </c>
      <c r="U113" s="52">
        <f t="shared" si="11"/>
        <v>0</v>
      </c>
    </row>
    <row r="114" spans="1:21" s="50" customFormat="1" ht="18" customHeight="1" x14ac:dyDescent="0.25">
      <c r="A114" s="158">
        <v>106</v>
      </c>
      <c r="B114" s="187" t="s">
        <v>130</v>
      </c>
      <c r="C114" s="158" t="s">
        <v>239</v>
      </c>
      <c r="D114" s="188">
        <v>0</v>
      </c>
      <c r="E114" s="189">
        <v>0</v>
      </c>
      <c r="F114" s="188">
        <v>0</v>
      </c>
      <c r="G114" s="188">
        <v>0</v>
      </c>
      <c r="H114" s="186">
        <f t="shared" si="10"/>
        <v>0</v>
      </c>
      <c r="I114" s="186"/>
      <c r="J114" s="188">
        <v>0</v>
      </c>
      <c r="K114" s="190">
        <v>0</v>
      </c>
      <c r="L114" s="188">
        <v>0</v>
      </c>
      <c r="M114" s="188">
        <v>0</v>
      </c>
      <c r="N114" s="190">
        <f t="shared" si="7"/>
        <v>0</v>
      </c>
      <c r="O114" s="186" t="str">
        <f t="shared" si="8"/>
        <v>N.A.</v>
      </c>
      <c r="P114" s="51">
        <v>0</v>
      </c>
      <c r="Q114" s="51">
        <v>0</v>
      </c>
      <c r="R114" s="52">
        <f t="shared" si="9"/>
        <v>0</v>
      </c>
      <c r="S114" s="51">
        <v>0</v>
      </c>
      <c r="T114" s="51">
        <v>0</v>
      </c>
      <c r="U114" s="52">
        <f t="shared" si="11"/>
        <v>0</v>
      </c>
    </row>
    <row r="115" spans="1:21" s="50" customFormat="1" ht="18" customHeight="1" x14ac:dyDescent="0.25">
      <c r="A115" s="158">
        <v>107</v>
      </c>
      <c r="B115" s="187" t="s">
        <v>132</v>
      </c>
      <c r="C115" s="158" t="s">
        <v>240</v>
      </c>
      <c r="D115" s="188">
        <v>0</v>
      </c>
      <c r="E115" s="189">
        <v>0</v>
      </c>
      <c r="F115" s="188">
        <v>0</v>
      </c>
      <c r="G115" s="188">
        <v>0</v>
      </c>
      <c r="H115" s="186">
        <f t="shared" si="10"/>
        <v>0</v>
      </c>
      <c r="I115" s="186"/>
      <c r="J115" s="188">
        <v>0</v>
      </c>
      <c r="K115" s="190">
        <v>0</v>
      </c>
      <c r="L115" s="188">
        <v>0</v>
      </c>
      <c r="M115" s="188">
        <v>0</v>
      </c>
      <c r="N115" s="190">
        <f t="shared" si="7"/>
        <v>0</v>
      </c>
      <c r="O115" s="186" t="str">
        <f t="shared" si="8"/>
        <v>N.A.</v>
      </c>
      <c r="P115" s="51">
        <v>0</v>
      </c>
      <c r="Q115" s="51">
        <v>0</v>
      </c>
      <c r="R115" s="52">
        <f t="shared" si="9"/>
        <v>0</v>
      </c>
      <c r="S115" s="51">
        <v>0</v>
      </c>
      <c r="T115" s="51">
        <v>0</v>
      </c>
      <c r="U115" s="52">
        <f t="shared" si="11"/>
        <v>0</v>
      </c>
    </row>
    <row r="116" spans="1:21" s="50" customFormat="1" ht="18" customHeight="1" x14ac:dyDescent="0.25">
      <c r="A116" s="158">
        <v>108</v>
      </c>
      <c r="B116" s="187" t="s">
        <v>140</v>
      </c>
      <c r="C116" s="158" t="s">
        <v>241</v>
      </c>
      <c r="D116" s="188">
        <v>0</v>
      </c>
      <c r="E116" s="189">
        <v>0</v>
      </c>
      <c r="F116" s="188">
        <v>0</v>
      </c>
      <c r="G116" s="188">
        <v>0</v>
      </c>
      <c r="H116" s="186">
        <f t="shared" si="10"/>
        <v>0</v>
      </c>
      <c r="I116" s="186"/>
      <c r="J116" s="188">
        <v>0</v>
      </c>
      <c r="K116" s="190">
        <v>0</v>
      </c>
      <c r="L116" s="188">
        <v>0</v>
      </c>
      <c r="M116" s="188">
        <v>0</v>
      </c>
      <c r="N116" s="190">
        <f t="shared" si="7"/>
        <v>0</v>
      </c>
      <c r="O116" s="186" t="str">
        <f t="shared" si="8"/>
        <v>N.A.</v>
      </c>
      <c r="P116" s="51">
        <v>0</v>
      </c>
      <c r="Q116" s="51">
        <v>0</v>
      </c>
      <c r="R116" s="52">
        <f t="shared" si="9"/>
        <v>0</v>
      </c>
      <c r="S116" s="51">
        <v>0</v>
      </c>
      <c r="T116" s="51">
        <v>0</v>
      </c>
      <c r="U116" s="52">
        <f t="shared" si="11"/>
        <v>0</v>
      </c>
    </row>
    <row r="117" spans="1:21" s="50" customFormat="1" ht="18" customHeight="1" x14ac:dyDescent="0.25">
      <c r="A117" s="158">
        <v>110</v>
      </c>
      <c r="B117" s="187" t="s">
        <v>217</v>
      </c>
      <c r="C117" s="158" t="s">
        <v>242</v>
      </c>
      <c r="D117" s="188">
        <v>0</v>
      </c>
      <c r="E117" s="189">
        <v>0</v>
      </c>
      <c r="F117" s="188">
        <v>0</v>
      </c>
      <c r="G117" s="188">
        <v>0</v>
      </c>
      <c r="H117" s="186">
        <f t="shared" si="10"/>
        <v>0</v>
      </c>
      <c r="I117" s="186"/>
      <c r="J117" s="188">
        <v>0</v>
      </c>
      <c r="K117" s="190">
        <v>0</v>
      </c>
      <c r="L117" s="188">
        <v>0</v>
      </c>
      <c r="M117" s="188">
        <v>0</v>
      </c>
      <c r="N117" s="190">
        <f t="shared" si="7"/>
        <v>0</v>
      </c>
      <c r="O117" s="186" t="str">
        <f t="shared" si="8"/>
        <v>N.A.</v>
      </c>
      <c r="P117" s="51">
        <v>0</v>
      </c>
      <c r="Q117" s="51">
        <v>0</v>
      </c>
      <c r="R117" s="52">
        <f t="shared" si="9"/>
        <v>0</v>
      </c>
      <c r="S117" s="51">
        <v>0</v>
      </c>
      <c r="T117" s="51">
        <v>0</v>
      </c>
      <c r="U117" s="52">
        <f t="shared" si="11"/>
        <v>0</v>
      </c>
    </row>
    <row r="118" spans="1:21" s="50" customFormat="1" ht="18" customHeight="1" x14ac:dyDescent="0.25">
      <c r="A118" s="158">
        <v>111</v>
      </c>
      <c r="B118" s="187" t="s">
        <v>209</v>
      </c>
      <c r="C118" s="158" t="s">
        <v>243</v>
      </c>
      <c r="D118" s="188">
        <v>0</v>
      </c>
      <c r="E118" s="189">
        <v>0</v>
      </c>
      <c r="F118" s="188">
        <v>0</v>
      </c>
      <c r="G118" s="188">
        <v>0</v>
      </c>
      <c r="H118" s="186">
        <f t="shared" si="10"/>
        <v>0</v>
      </c>
      <c r="I118" s="186"/>
      <c r="J118" s="188">
        <v>0</v>
      </c>
      <c r="K118" s="190">
        <v>0</v>
      </c>
      <c r="L118" s="188">
        <v>0</v>
      </c>
      <c r="M118" s="188">
        <v>0</v>
      </c>
      <c r="N118" s="190">
        <f t="shared" si="7"/>
        <v>0</v>
      </c>
      <c r="O118" s="186" t="str">
        <f t="shared" si="8"/>
        <v>N.A.</v>
      </c>
      <c r="P118" s="51">
        <v>0</v>
      </c>
      <c r="Q118" s="51">
        <v>0</v>
      </c>
      <c r="R118" s="52">
        <f t="shared" si="9"/>
        <v>0</v>
      </c>
      <c r="S118" s="51">
        <v>0</v>
      </c>
      <c r="T118" s="51">
        <v>0</v>
      </c>
      <c r="U118" s="52">
        <f t="shared" si="11"/>
        <v>0</v>
      </c>
    </row>
    <row r="119" spans="1:21" s="50" customFormat="1" ht="18" customHeight="1" x14ac:dyDescent="0.25">
      <c r="A119" s="158">
        <v>112</v>
      </c>
      <c r="B119" s="187" t="s">
        <v>209</v>
      </c>
      <c r="C119" s="158" t="s">
        <v>244</v>
      </c>
      <c r="D119" s="188">
        <v>0</v>
      </c>
      <c r="E119" s="189">
        <v>0</v>
      </c>
      <c r="F119" s="188">
        <v>0</v>
      </c>
      <c r="G119" s="188">
        <v>0</v>
      </c>
      <c r="H119" s="186">
        <f t="shared" si="10"/>
        <v>0</v>
      </c>
      <c r="I119" s="186"/>
      <c r="J119" s="188">
        <v>0</v>
      </c>
      <c r="K119" s="190">
        <v>0</v>
      </c>
      <c r="L119" s="188">
        <v>0</v>
      </c>
      <c r="M119" s="188">
        <v>0</v>
      </c>
      <c r="N119" s="190">
        <f t="shared" si="7"/>
        <v>0</v>
      </c>
      <c r="O119" s="186" t="str">
        <f t="shared" si="8"/>
        <v>N.A.</v>
      </c>
      <c r="P119" s="51">
        <v>0</v>
      </c>
      <c r="Q119" s="51">
        <v>0</v>
      </c>
      <c r="R119" s="52">
        <f t="shared" si="9"/>
        <v>0</v>
      </c>
      <c r="S119" s="51">
        <v>0</v>
      </c>
      <c r="T119" s="51">
        <v>0</v>
      </c>
      <c r="U119" s="52">
        <f t="shared" si="11"/>
        <v>0</v>
      </c>
    </row>
    <row r="120" spans="1:21" s="50" customFormat="1" ht="18" customHeight="1" x14ac:dyDescent="0.25">
      <c r="A120" s="158">
        <v>113</v>
      </c>
      <c r="B120" s="187" t="s">
        <v>217</v>
      </c>
      <c r="C120" s="158" t="s">
        <v>245</v>
      </c>
      <c r="D120" s="188">
        <v>0</v>
      </c>
      <c r="E120" s="189">
        <v>0</v>
      </c>
      <c r="F120" s="188">
        <v>0</v>
      </c>
      <c r="G120" s="188">
        <v>0</v>
      </c>
      <c r="H120" s="186">
        <f t="shared" si="10"/>
        <v>0</v>
      </c>
      <c r="I120" s="186"/>
      <c r="J120" s="188">
        <v>0</v>
      </c>
      <c r="K120" s="190">
        <v>0</v>
      </c>
      <c r="L120" s="188">
        <v>0</v>
      </c>
      <c r="M120" s="188">
        <v>0</v>
      </c>
      <c r="N120" s="190">
        <f t="shared" si="7"/>
        <v>0</v>
      </c>
      <c r="O120" s="186" t="str">
        <f t="shared" si="8"/>
        <v>N.A.</v>
      </c>
      <c r="P120" s="51">
        <v>0</v>
      </c>
      <c r="Q120" s="51">
        <v>0</v>
      </c>
      <c r="R120" s="52">
        <f t="shared" si="9"/>
        <v>0</v>
      </c>
      <c r="S120" s="51">
        <v>0</v>
      </c>
      <c r="T120" s="51">
        <v>0</v>
      </c>
      <c r="U120" s="52">
        <f t="shared" si="11"/>
        <v>0</v>
      </c>
    </row>
    <row r="121" spans="1:21" s="50" customFormat="1" ht="18" customHeight="1" x14ac:dyDescent="0.25">
      <c r="A121" s="158">
        <v>114</v>
      </c>
      <c r="B121" s="187" t="s">
        <v>217</v>
      </c>
      <c r="C121" s="158" t="s">
        <v>246</v>
      </c>
      <c r="D121" s="188">
        <v>0</v>
      </c>
      <c r="E121" s="189">
        <v>0</v>
      </c>
      <c r="F121" s="188">
        <v>0</v>
      </c>
      <c r="G121" s="188">
        <v>0</v>
      </c>
      <c r="H121" s="186">
        <f t="shared" si="10"/>
        <v>0</v>
      </c>
      <c r="I121" s="186"/>
      <c r="J121" s="188">
        <v>0</v>
      </c>
      <c r="K121" s="190">
        <v>0</v>
      </c>
      <c r="L121" s="188">
        <v>0</v>
      </c>
      <c r="M121" s="188">
        <v>0</v>
      </c>
      <c r="N121" s="190">
        <f t="shared" si="7"/>
        <v>0</v>
      </c>
      <c r="O121" s="186" t="str">
        <f t="shared" si="8"/>
        <v>N.A.</v>
      </c>
      <c r="P121" s="51">
        <v>0</v>
      </c>
      <c r="Q121" s="51">
        <v>0</v>
      </c>
      <c r="R121" s="52">
        <f t="shared" si="9"/>
        <v>0</v>
      </c>
      <c r="S121" s="51">
        <v>0</v>
      </c>
      <c r="T121" s="51">
        <v>0</v>
      </c>
      <c r="U121" s="52">
        <f t="shared" si="11"/>
        <v>0</v>
      </c>
    </row>
    <row r="122" spans="1:21" s="50" customFormat="1" ht="18" customHeight="1" x14ac:dyDescent="0.25">
      <c r="A122" s="158">
        <v>117</v>
      </c>
      <c r="B122" s="187" t="s">
        <v>217</v>
      </c>
      <c r="C122" s="158" t="s">
        <v>247</v>
      </c>
      <c r="D122" s="188">
        <v>0</v>
      </c>
      <c r="E122" s="189">
        <v>0</v>
      </c>
      <c r="F122" s="188">
        <v>0</v>
      </c>
      <c r="G122" s="188">
        <v>0</v>
      </c>
      <c r="H122" s="186">
        <f t="shared" si="10"/>
        <v>0</v>
      </c>
      <c r="I122" s="186"/>
      <c r="J122" s="188">
        <v>0</v>
      </c>
      <c r="K122" s="190">
        <v>0</v>
      </c>
      <c r="L122" s="188">
        <v>0</v>
      </c>
      <c r="M122" s="188">
        <v>0</v>
      </c>
      <c r="N122" s="190">
        <f t="shared" si="7"/>
        <v>0</v>
      </c>
      <c r="O122" s="186" t="str">
        <f t="shared" si="8"/>
        <v>N.A.</v>
      </c>
      <c r="P122" s="51">
        <v>0</v>
      </c>
      <c r="Q122" s="51">
        <v>0</v>
      </c>
      <c r="R122" s="52">
        <f t="shared" si="9"/>
        <v>0</v>
      </c>
      <c r="S122" s="51">
        <v>0</v>
      </c>
      <c r="T122" s="51">
        <v>0</v>
      </c>
      <c r="U122" s="52">
        <f t="shared" si="11"/>
        <v>0</v>
      </c>
    </row>
    <row r="123" spans="1:21" s="50" customFormat="1" ht="18" customHeight="1" x14ac:dyDescent="0.25">
      <c r="A123" s="158">
        <v>118</v>
      </c>
      <c r="B123" s="187" t="s">
        <v>209</v>
      </c>
      <c r="C123" s="158" t="s">
        <v>248</v>
      </c>
      <c r="D123" s="188">
        <v>0</v>
      </c>
      <c r="E123" s="189">
        <v>0</v>
      </c>
      <c r="F123" s="188">
        <v>0</v>
      </c>
      <c r="G123" s="188">
        <v>0</v>
      </c>
      <c r="H123" s="186">
        <f t="shared" si="10"/>
        <v>0</v>
      </c>
      <c r="I123" s="186"/>
      <c r="J123" s="188">
        <v>0</v>
      </c>
      <c r="K123" s="190">
        <v>0</v>
      </c>
      <c r="L123" s="188">
        <v>0</v>
      </c>
      <c r="M123" s="188">
        <v>0</v>
      </c>
      <c r="N123" s="190">
        <f t="shared" si="7"/>
        <v>0</v>
      </c>
      <c r="O123" s="186" t="str">
        <f t="shared" si="8"/>
        <v>N.A.</v>
      </c>
      <c r="P123" s="51">
        <v>0</v>
      </c>
      <c r="Q123" s="51">
        <v>0</v>
      </c>
      <c r="R123" s="52">
        <f t="shared" si="9"/>
        <v>0</v>
      </c>
      <c r="S123" s="51">
        <v>0</v>
      </c>
      <c r="T123" s="51">
        <v>0</v>
      </c>
      <c r="U123" s="52">
        <f t="shared" si="11"/>
        <v>0</v>
      </c>
    </row>
    <row r="124" spans="1:21" s="50" customFormat="1" ht="18" customHeight="1" x14ac:dyDescent="0.25">
      <c r="A124" s="158">
        <v>122</v>
      </c>
      <c r="B124" s="187" t="s">
        <v>144</v>
      </c>
      <c r="C124" s="158" t="s">
        <v>249</v>
      </c>
      <c r="D124" s="188">
        <v>0</v>
      </c>
      <c r="E124" s="189">
        <v>0</v>
      </c>
      <c r="F124" s="188">
        <v>0</v>
      </c>
      <c r="G124" s="188">
        <v>0</v>
      </c>
      <c r="H124" s="186">
        <f t="shared" si="10"/>
        <v>0</v>
      </c>
      <c r="I124" s="186"/>
      <c r="J124" s="188">
        <v>0</v>
      </c>
      <c r="K124" s="190">
        <v>0</v>
      </c>
      <c r="L124" s="188">
        <v>0</v>
      </c>
      <c r="M124" s="188">
        <v>0</v>
      </c>
      <c r="N124" s="190">
        <f t="shared" si="7"/>
        <v>0</v>
      </c>
      <c r="O124" s="186" t="str">
        <f t="shared" si="8"/>
        <v>N.A.</v>
      </c>
      <c r="P124" s="51">
        <v>0</v>
      </c>
      <c r="Q124" s="51">
        <v>0</v>
      </c>
      <c r="R124" s="52">
        <f t="shared" si="9"/>
        <v>0</v>
      </c>
      <c r="S124" s="51">
        <v>0</v>
      </c>
      <c r="T124" s="51">
        <v>0</v>
      </c>
      <c r="U124" s="52">
        <f t="shared" si="11"/>
        <v>0</v>
      </c>
    </row>
    <row r="125" spans="1:21" s="50" customFormat="1" ht="18" customHeight="1" x14ac:dyDescent="0.25">
      <c r="A125" s="158">
        <v>123</v>
      </c>
      <c r="B125" s="187" t="s">
        <v>250</v>
      </c>
      <c r="C125" s="158" t="s">
        <v>251</v>
      </c>
      <c r="D125" s="188">
        <v>0</v>
      </c>
      <c r="E125" s="189">
        <v>0</v>
      </c>
      <c r="F125" s="188">
        <v>0</v>
      </c>
      <c r="G125" s="188">
        <v>0</v>
      </c>
      <c r="H125" s="186">
        <f t="shared" si="10"/>
        <v>0</v>
      </c>
      <c r="I125" s="186"/>
      <c r="J125" s="188">
        <v>0</v>
      </c>
      <c r="K125" s="190">
        <v>0</v>
      </c>
      <c r="L125" s="188">
        <v>0</v>
      </c>
      <c r="M125" s="188">
        <v>0</v>
      </c>
      <c r="N125" s="190">
        <f t="shared" si="7"/>
        <v>0</v>
      </c>
      <c r="O125" s="186" t="str">
        <f t="shared" si="8"/>
        <v>N.A.</v>
      </c>
      <c r="P125" s="51">
        <v>0</v>
      </c>
      <c r="Q125" s="51">
        <v>0</v>
      </c>
      <c r="R125" s="52">
        <f t="shared" si="9"/>
        <v>0</v>
      </c>
      <c r="S125" s="51">
        <v>0</v>
      </c>
      <c r="T125" s="51">
        <v>0</v>
      </c>
      <c r="U125" s="52">
        <f t="shared" si="11"/>
        <v>0</v>
      </c>
    </row>
    <row r="126" spans="1:21" s="50" customFormat="1" ht="18" customHeight="1" x14ac:dyDescent="0.25">
      <c r="A126" s="158">
        <v>124</v>
      </c>
      <c r="B126" s="187" t="s">
        <v>144</v>
      </c>
      <c r="C126" s="158" t="s">
        <v>252</v>
      </c>
      <c r="D126" s="188">
        <v>0</v>
      </c>
      <c r="E126" s="189">
        <v>0</v>
      </c>
      <c r="F126" s="188">
        <v>0</v>
      </c>
      <c r="G126" s="188">
        <v>0</v>
      </c>
      <c r="H126" s="186">
        <f t="shared" si="10"/>
        <v>0</v>
      </c>
      <c r="I126" s="186"/>
      <c r="J126" s="188">
        <v>0</v>
      </c>
      <c r="K126" s="190">
        <v>0</v>
      </c>
      <c r="L126" s="188">
        <v>0</v>
      </c>
      <c r="M126" s="188">
        <v>0</v>
      </c>
      <c r="N126" s="190">
        <f t="shared" si="7"/>
        <v>0</v>
      </c>
      <c r="O126" s="186" t="str">
        <f t="shared" si="8"/>
        <v>N.A.</v>
      </c>
      <c r="P126" s="51">
        <v>0</v>
      </c>
      <c r="Q126" s="51">
        <v>0</v>
      </c>
      <c r="R126" s="52">
        <f t="shared" si="9"/>
        <v>0</v>
      </c>
      <c r="S126" s="51">
        <v>0</v>
      </c>
      <c r="T126" s="51">
        <v>0</v>
      </c>
      <c r="U126" s="52">
        <f t="shared" si="11"/>
        <v>0</v>
      </c>
    </row>
    <row r="127" spans="1:21" s="50" customFormat="1" ht="18" customHeight="1" x14ac:dyDescent="0.25">
      <c r="A127" s="158">
        <v>126</v>
      </c>
      <c r="B127" s="187" t="s">
        <v>232</v>
      </c>
      <c r="C127" s="158" t="s">
        <v>253</v>
      </c>
      <c r="D127" s="188">
        <v>0</v>
      </c>
      <c r="E127" s="189">
        <v>0</v>
      </c>
      <c r="F127" s="188">
        <v>0</v>
      </c>
      <c r="G127" s="188">
        <v>0</v>
      </c>
      <c r="H127" s="186">
        <f t="shared" si="10"/>
        <v>0</v>
      </c>
      <c r="I127" s="186"/>
      <c r="J127" s="188">
        <v>0</v>
      </c>
      <c r="K127" s="190">
        <v>0</v>
      </c>
      <c r="L127" s="188">
        <v>0</v>
      </c>
      <c r="M127" s="188">
        <v>0</v>
      </c>
      <c r="N127" s="190">
        <f t="shared" si="7"/>
        <v>0</v>
      </c>
      <c r="O127" s="186" t="str">
        <f t="shared" si="8"/>
        <v>N.A.</v>
      </c>
      <c r="P127" s="51">
        <v>0</v>
      </c>
      <c r="Q127" s="51">
        <v>0</v>
      </c>
      <c r="R127" s="52">
        <f t="shared" si="9"/>
        <v>0</v>
      </c>
      <c r="S127" s="51">
        <v>0</v>
      </c>
      <c r="T127" s="51">
        <v>0</v>
      </c>
      <c r="U127" s="52">
        <f t="shared" si="11"/>
        <v>0</v>
      </c>
    </row>
    <row r="128" spans="1:21" s="50" customFormat="1" ht="18" customHeight="1" x14ac:dyDescent="0.25">
      <c r="A128" s="158">
        <v>127</v>
      </c>
      <c r="B128" s="187" t="s">
        <v>254</v>
      </c>
      <c r="C128" s="158" t="s">
        <v>255</v>
      </c>
      <c r="D128" s="188">
        <v>0</v>
      </c>
      <c r="E128" s="189">
        <v>0</v>
      </c>
      <c r="F128" s="188">
        <v>0</v>
      </c>
      <c r="G128" s="188">
        <v>0</v>
      </c>
      <c r="H128" s="186">
        <f t="shared" si="10"/>
        <v>0</v>
      </c>
      <c r="I128" s="186"/>
      <c r="J128" s="188">
        <v>0</v>
      </c>
      <c r="K128" s="190">
        <v>0</v>
      </c>
      <c r="L128" s="188">
        <v>0</v>
      </c>
      <c r="M128" s="188">
        <v>0</v>
      </c>
      <c r="N128" s="190">
        <f t="shared" si="7"/>
        <v>0</v>
      </c>
      <c r="O128" s="186" t="str">
        <f t="shared" si="8"/>
        <v>N.A.</v>
      </c>
      <c r="P128" s="51">
        <v>0</v>
      </c>
      <c r="Q128" s="51">
        <v>0</v>
      </c>
      <c r="R128" s="52">
        <f t="shared" si="9"/>
        <v>0</v>
      </c>
      <c r="S128" s="51">
        <v>0</v>
      </c>
      <c r="T128" s="51">
        <v>0</v>
      </c>
      <c r="U128" s="52">
        <f t="shared" si="11"/>
        <v>0</v>
      </c>
    </row>
    <row r="129" spans="1:21" s="50" customFormat="1" ht="18" customHeight="1" x14ac:dyDescent="0.25">
      <c r="A129" s="158">
        <v>128</v>
      </c>
      <c r="B129" s="187" t="s">
        <v>232</v>
      </c>
      <c r="C129" s="158" t="s">
        <v>256</v>
      </c>
      <c r="D129" s="188">
        <v>0</v>
      </c>
      <c r="E129" s="189">
        <v>0</v>
      </c>
      <c r="F129" s="188">
        <v>0</v>
      </c>
      <c r="G129" s="188">
        <v>0</v>
      </c>
      <c r="H129" s="186">
        <f t="shared" si="10"/>
        <v>0</v>
      </c>
      <c r="I129" s="186"/>
      <c r="J129" s="188">
        <v>0</v>
      </c>
      <c r="K129" s="190">
        <v>0</v>
      </c>
      <c r="L129" s="188">
        <v>0</v>
      </c>
      <c r="M129" s="188">
        <v>0</v>
      </c>
      <c r="N129" s="190">
        <f t="shared" si="7"/>
        <v>0</v>
      </c>
      <c r="O129" s="186" t="str">
        <f t="shared" si="8"/>
        <v>N.A.</v>
      </c>
      <c r="P129" s="51">
        <v>0</v>
      </c>
      <c r="Q129" s="51">
        <v>0</v>
      </c>
      <c r="R129" s="52">
        <f t="shared" si="9"/>
        <v>0</v>
      </c>
      <c r="S129" s="51">
        <v>0</v>
      </c>
      <c r="T129" s="51">
        <v>0</v>
      </c>
      <c r="U129" s="52">
        <f t="shared" si="11"/>
        <v>0</v>
      </c>
    </row>
    <row r="130" spans="1:21" s="50" customFormat="1" ht="18" customHeight="1" x14ac:dyDescent="0.25">
      <c r="A130" s="158">
        <v>130</v>
      </c>
      <c r="B130" s="187" t="s">
        <v>232</v>
      </c>
      <c r="C130" s="158" t="s">
        <v>257</v>
      </c>
      <c r="D130" s="188">
        <v>34.956323249999997</v>
      </c>
      <c r="E130" s="189">
        <v>30.892669349999998</v>
      </c>
      <c r="F130" s="188">
        <v>0</v>
      </c>
      <c r="G130" s="188">
        <v>2.0603661400000002</v>
      </c>
      <c r="H130" s="186">
        <f t="shared" si="10"/>
        <v>2.0032877599999983</v>
      </c>
      <c r="I130" s="186"/>
      <c r="J130" s="188">
        <v>25.998925175197609</v>
      </c>
      <c r="K130" s="190">
        <v>23.661698958625102</v>
      </c>
      <c r="L130" s="188">
        <v>0</v>
      </c>
      <c r="M130" s="188">
        <v>1.8274433699999997</v>
      </c>
      <c r="N130" s="190">
        <f t="shared" si="7"/>
        <v>0.50978284657250716</v>
      </c>
      <c r="O130" s="186">
        <f t="shared" si="8"/>
        <v>-74.552689995345062</v>
      </c>
      <c r="P130" s="51">
        <v>1.9127623499999995</v>
      </c>
      <c r="Q130" s="51">
        <v>28.979906999999997</v>
      </c>
      <c r="R130" s="52">
        <f t="shared" si="9"/>
        <v>30.892669349999998</v>
      </c>
      <c r="S130" s="51">
        <v>1.9127623499999995</v>
      </c>
      <c r="T130" s="51">
        <v>21.748936608625105</v>
      </c>
      <c r="U130" s="52">
        <f t="shared" si="11"/>
        <v>23.661698958625102</v>
      </c>
    </row>
    <row r="131" spans="1:21" s="50" customFormat="1" ht="18" customHeight="1" x14ac:dyDescent="0.25">
      <c r="A131" s="158">
        <v>132</v>
      </c>
      <c r="B131" s="187" t="s">
        <v>258</v>
      </c>
      <c r="C131" s="158" t="s">
        <v>259</v>
      </c>
      <c r="D131" s="188">
        <v>365.92297050000002</v>
      </c>
      <c r="E131" s="189">
        <v>101.54411191</v>
      </c>
      <c r="F131" s="188">
        <v>0</v>
      </c>
      <c r="G131" s="188">
        <v>0.482796</v>
      </c>
      <c r="H131" s="186">
        <f t="shared" si="10"/>
        <v>263.89606259000004</v>
      </c>
      <c r="I131" s="186"/>
      <c r="J131" s="188">
        <v>102.08524260999998</v>
      </c>
      <c r="K131" s="190">
        <v>117.77112802283317</v>
      </c>
      <c r="L131" s="188">
        <v>0</v>
      </c>
      <c r="M131" s="188">
        <v>0.53600214000000002</v>
      </c>
      <c r="N131" s="190">
        <f t="shared" si="7"/>
        <v>-16.221887552833188</v>
      </c>
      <c r="O131" s="186">
        <f t="shared" si="8"/>
        <v>-106.14707449350473</v>
      </c>
      <c r="P131" s="51">
        <v>39.273470410000002</v>
      </c>
      <c r="Q131" s="51">
        <v>62.270641499999996</v>
      </c>
      <c r="R131" s="52">
        <f t="shared" si="9"/>
        <v>101.54411191</v>
      </c>
      <c r="S131" s="51">
        <v>39.273470410000002</v>
      </c>
      <c r="T131" s="51">
        <v>78.497657612833166</v>
      </c>
      <c r="U131" s="52">
        <f t="shared" si="11"/>
        <v>117.77112802283317</v>
      </c>
    </row>
    <row r="132" spans="1:21" s="50" customFormat="1" ht="18" customHeight="1" x14ac:dyDescent="0.25">
      <c r="A132" s="158">
        <v>136</v>
      </c>
      <c r="B132" s="187" t="s">
        <v>140</v>
      </c>
      <c r="C132" s="158" t="s">
        <v>260</v>
      </c>
      <c r="D132" s="188">
        <v>0</v>
      </c>
      <c r="E132" s="189">
        <v>0</v>
      </c>
      <c r="F132" s="188">
        <v>0</v>
      </c>
      <c r="G132" s="188">
        <v>0</v>
      </c>
      <c r="H132" s="186">
        <f t="shared" si="10"/>
        <v>0</v>
      </c>
      <c r="I132" s="186"/>
      <c r="J132" s="188">
        <v>0</v>
      </c>
      <c r="K132" s="190">
        <v>0</v>
      </c>
      <c r="L132" s="188">
        <v>0</v>
      </c>
      <c r="M132" s="188">
        <v>0</v>
      </c>
      <c r="N132" s="190">
        <f t="shared" si="7"/>
        <v>0</v>
      </c>
      <c r="O132" s="186" t="str">
        <f t="shared" si="8"/>
        <v>N.A.</v>
      </c>
      <c r="P132" s="51">
        <v>0</v>
      </c>
      <c r="Q132" s="51">
        <v>0</v>
      </c>
      <c r="R132" s="52">
        <f t="shared" si="9"/>
        <v>0</v>
      </c>
      <c r="S132" s="51">
        <v>0</v>
      </c>
      <c r="T132" s="51">
        <v>0</v>
      </c>
      <c r="U132" s="52">
        <f t="shared" si="11"/>
        <v>0</v>
      </c>
    </row>
    <row r="133" spans="1:21" s="50" customFormat="1" ht="18" customHeight="1" x14ac:dyDescent="0.25">
      <c r="A133" s="158">
        <v>138</v>
      </c>
      <c r="B133" s="187" t="s">
        <v>144</v>
      </c>
      <c r="C133" s="158" t="s">
        <v>261</v>
      </c>
      <c r="D133" s="188">
        <v>0</v>
      </c>
      <c r="E133" s="189">
        <v>0</v>
      </c>
      <c r="F133" s="188">
        <v>0</v>
      </c>
      <c r="G133" s="188">
        <v>0</v>
      </c>
      <c r="H133" s="186">
        <f t="shared" si="10"/>
        <v>0</v>
      </c>
      <c r="I133" s="186"/>
      <c r="J133" s="188">
        <v>0</v>
      </c>
      <c r="K133" s="190">
        <v>0</v>
      </c>
      <c r="L133" s="188">
        <v>0</v>
      </c>
      <c r="M133" s="188">
        <v>0</v>
      </c>
      <c r="N133" s="190">
        <f t="shared" si="7"/>
        <v>0</v>
      </c>
      <c r="O133" s="186" t="str">
        <f t="shared" si="8"/>
        <v>N.A.</v>
      </c>
      <c r="P133" s="51">
        <v>0</v>
      </c>
      <c r="Q133" s="51">
        <v>0</v>
      </c>
      <c r="R133" s="52">
        <f t="shared" si="9"/>
        <v>0</v>
      </c>
      <c r="S133" s="51">
        <v>0</v>
      </c>
      <c r="T133" s="51">
        <v>0</v>
      </c>
      <c r="U133" s="52">
        <f t="shared" si="11"/>
        <v>0</v>
      </c>
    </row>
    <row r="134" spans="1:21" s="50" customFormat="1" ht="18" customHeight="1" x14ac:dyDescent="0.25">
      <c r="A134" s="158">
        <v>139</v>
      </c>
      <c r="B134" s="187" t="s">
        <v>144</v>
      </c>
      <c r="C134" s="158" t="s">
        <v>262</v>
      </c>
      <c r="D134" s="188">
        <v>0</v>
      </c>
      <c r="E134" s="189">
        <v>0</v>
      </c>
      <c r="F134" s="188">
        <v>0</v>
      </c>
      <c r="G134" s="188">
        <v>0</v>
      </c>
      <c r="H134" s="186">
        <f t="shared" si="10"/>
        <v>0</v>
      </c>
      <c r="I134" s="186"/>
      <c r="J134" s="188">
        <v>0</v>
      </c>
      <c r="K134" s="190">
        <v>0</v>
      </c>
      <c r="L134" s="188">
        <v>0</v>
      </c>
      <c r="M134" s="188">
        <v>0</v>
      </c>
      <c r="N134" s="190">
        <f t="shared" si="7"/>
        <v>0</v>
      </c>
      <c r="O134" s="186" t="str">
        <f t="shared" si="8"/>
        <v>N.A.</v>
      </c>
      <c r="P134" s="51">
        <v>0</v>
      </c>
      <c r="Q134" s="51">
        <v>0</v>
      </c>
      <c r="R134" s="52">
        <f t="shared" si="9"/>
        <v>0</v>
      </c>
      <c r="S134" s="51">
        <v>0</v>
      </c>
      <c r="T134" s="51">
        <v>0</v>
      </c>
      <c r="U134" s="52">
        <f t="shared" si="11"/>
        <v>0</v>
      </c>
    </row>
    <row r="135" spans="1:21" s="50" customFormat="1" ht="18" customHeight="1" x14ac:dyDescent="0.25">
      <c r="A135" s="158">
        <v>140</v>
      </c>
      <c r="B135" s="187" t="s">
        <v>250</v>
      </c>
      <c r="C135" s="158" t="s">
        <v>263</v>
      </c>
      <c r="D135" s="188">
        <v>51.47680725</v>
      </c>
      <c r="E135" s="189">
        <v>21.989558940000002</v>
      </c>
      <c r="F135" s="188">
        <v>0</v>
      </c>
      <c r="G135" s="188">
        <v>2.1697597999999996</v>
      </c>
      <c r="H135" s="186">
        <f t="shared" si="10"/>
        <v>27.317488509999997</v>
      </c>
      <c r="I135" s="186"/>
      <c r="J135" s="188">
        <v>29.122210717775413</v>
      </c>
      <c r="K135" s="190">
        <v>20.103231338665996</v>
      </c>
      <c r="L135" s="188">
        <v>0</v>
      </c>
      <c r="M135" s="188">
        <v>2.2343853399999998</v>
      </c>
      <c r="N135" s="190">
        <f t="shared" si="7"/>
        <v>6.7845940391094182</v>
      </c>
      <c r="O135" s="186">
        <f t="shared" si="8"/>
        <v>-75.163917295596889</v>
      </c>
      <c r="P135" s="51">
        <v>14.528717190000002</v>
      </c>
      <c r="Q135" s="51">
        <v>7.4608417499999984</v>
      </c>
      <c r="R135" s="52">
        <f t="shared" si="9"/>
        <v>21.989558940000002</v>
      </c>
      <c r="S135" s="51">
        <v>15.399989860000002</v>
      </c>
      <c r="T135" s="51">
        <v>4.7032414786659951</v>
      </c>
      <c r="U135" s="52">
        <f t="shared" si="11"/>
        <v>20.103231338665996</v>
      </c>
    </row>
    <row r="136" spans="1:21" s="50" customFormat="1" ht="18" customHeight="1" x14ac:dyDescent="0.25">
      <c r="A136" s="158">
        <v>141</v>
      </c>
      <c r="B136" s="187" t="s">
        <v>144</v>
      </c>
      <c r="C136" s="158" t="s">
        <v>264</v>
      </c>
      <c r="D136" s="188">
        <v>0</v>
      </c>
      <c r="E136" s="189">
        <v>0</v>
      </c>
      <c r="F136" s="188">
        <v>0</v>
      </c>
      <c r="G136" s="188">
        <v>0</v>
      </c>
      <c r="H136" s="186">
        <f t="shared" si="10"/>
        <v>0</v>
      </c>
      <c r="I136" s="186"/>
      <c r="J136" s="188">
        <v>0</v>
      </c>
      <c r="K136" s="190">
        <v>0</v>
      </c>
      <c r="L136" s="188">
        <v>0</v>
      </c>
      <c r="M136" s="188">
        <v>0</v>
      </c>
      <c r="N136" s="190">
        <f t="shared" si="7"/>
        <v>0</v>
      </c>
      <c r="O136" s="186" t="str">
        <f t="shared" si="8"/>
        <v>N.A.</v>
      </c>
      <c r="P136" s="51">
        <v>0</v>
      </c>
      <c r="Q136" s="51">
        <v>0</v>
      </c>
      <c r="R136" s="52">
        <f t="shared" si="9"/>
        <v>0</v>
      </c>
      <c r="S136" s="51">
        <v>0</v>
      </c>
      <c r="T136" s="51">
        <v>0</v>
      </c>
      <c r="U136" s="52">
        <f t="shared" si="11"/>
        <v>0</v>
      </c>
    </row>
    <row r="137" spans="1:21" s="50" customFormat="1" ht="18" customHeight="1" x14ac:dyDescent="0.25">
      <c r="A137" s="158">
        <v>142</v>
      </c>
      <c r="B137" s="187" t="s">
        <v>232</v>
      </c>
      <c r="C137" s="158" t="s">
        <v>265</v>
      </c>
      <c r="D137" s="188">
        <v>0</v>
      </c>
      <c r="E137" s="189">
        <v>0</v>
      </c>
      <c r="F137" s="188">
        <v>0</v>
      </c>
      <c r="G137" s="188">
        <v>0</v>
      </c>
      <c r="H137" s="186">
        <f t="shared" si="10"/>
        <v>0</v>
      </c>
      <c r="I137" s="186"/>
      <c r="J137" s="188">
        <v>0</v>
      </c>
      <c r="K137" s="190">
        <v>0</v>
      </c>
      <c r="L137" s="188">
        <v>0</v>
      </c>
      <c r="M137" s="188">
        <v>0</v>
      </c>
      <c r="N137" s="190">
        <f t="shared" si="7"/>
        <v>0</v>
      </c>
      <c r="O137" s="186" t="str">
        <f t="shared" si="8"/>
        <v>N.A.</v>
      </c>
      <c r="P137" s="51">
        <v>0</v>
      </c>
      <c r="Q137" s="51">
        <v>0</v>
      </c>
      <c r="R137" s="52">
        <f t="shared" si="9"/>
        <v>0</v>
      </c>
      <c r="S137" s="51">
        <v>0</v>
      </c>
      <c r="T137" s="51">
        <v>0</v>
      </c>
      <c r="U137" s="52">
        <f t="shared" si="11"/>
        <v>0</v>
      </c>
    </row>
    <row r="138" spans="1:21" s="50" customFormat="1" ht="18" customHeight="1" x14ac:dyDescent="0.25">
      <c r="A138" s="158">
        <v>143</v>
      </c>
      <c r="B138" s="187" t="s">
        <v>232</v>
      </c>
      <c r="C138" s="158" t="s">
        <v>266</v>
      </c>
      <c r="D138" s="188">
        <v>0</v>
      </c>
      <c r="E138" s="189">
        <v>0</v>
      </c>
      <c r="F138" s="188">
        <v>0</v>
      </c>
      <c r="G138" s="188">
        <v>0</v>
      </c>
      <c r="H138" s="186">
        <f t="shared" si="10"/>
        <v>0</v>
      </c>
      <c r="I138" s="186"/>
      <c r="J138" s="188">
        <v>0</v>
      </c>
      <c r="K138" s="190">
        <v>0</v>
      </c>
      <c r="L138" s="188">
        <v>0</v>
      </c>
      <c r="M138" s="188">
        <v>0</v>
      </c>
      <c r="N138" s="190">
        <f t="shared" si="7"/>
        <v>0</v>
      </c>
      <c r="O138" s="186" t="str">
        <f t="shared" si="8"/>
        <v>N.A.</v>
      </c>
      <c r="P138" s="51">
        <v>0</v>
      </c>
      <c r="Q138" s="51">
        <v>0</v>
      </c>
      <c r="R138" s="52">
        <f t="shared" si="9"/>
        <v>0</v>
      </c>
      <c r="S138" s="51">
        <v>0</v>
      </c>
      <c r="T138" s="51">
        <v>0</v>
      </c>
      <c r="U138" s="52">
        <f t="shared" si="11"/>
        <v>0</v>
      </c>
    </row>
    <row r="139" spans="1:21" s="50" customFormat="1" ht="18" customHeight="1" x14ac:dyDescent="0.25">
      <c r="A139" s="158">
        <v>144</v>
      </c>
      <c r="B139" s="187" t="s">
        <v>254</v>
      </c>
      <c r="C139" s="158" t="s">
        <v>267</v>
      </c>
      <c r="D139" s="188">
        <v>0</v>
      </c>
      <c r="E139" s="189">
        <v>0</v>
      </c>
      <c r="F139" s="188">
        <v>0</v>
      </c>
      <c r="G139" s="188">
        <v>0</v>
      </c>
      <c r="H139" s="186">
        <f t="shared" si="10"/>
        <v>0</v>
      </c>
      <c r="I139" s="186"/>
      <c r="J139" s="188">
        <v>0</v>
      </c>
      <c r="K139" s="190">
        <v>0</v>
      </c>
      <c r="L139" s="188">
        <v>0</v>
      </c>
      <c r="M139" s="188">
        <v>0</v>
      </c>
      <c r="N139" s="190">
        <f t="shared" si="7"/>
        <v>0</v>
      </c>
      <c r="O139" s="186" t="str">
        <f t="shared" si="8"/>
        <v>N.A.</v>
      </c>
      <c r="P139" s="51">
        <v>0</v>
      </c>
      <c r="Q139" s="51">
        <v>0</v>
      </c>
      <c r="R139" s="52">
        <f t="shared" si="9"/>
        <v>0</v>
      </c>
      <c r="S139" s="51">
        <v>0</v>
      </c>
      <c r="T139" s="51">
        <v>0</v>
      </c>
      <c r="U139" s="52">
        <f t="shared" si="11"/>
        <v>0</v>
      </c>
    </row>
    <row r="140" spans="1:21" s="50" customFormat="1" ht="18" customHeight="1" x14ac:dyDescent="0.25">
      <c r="A140" s="158">
        <v>146</v>
      </c>
      <c r="B140" s="187" t="s">
        <v>198</v>
      </c>
      <c r="C140" s="158" t="s">
        <v>268</v>
      </c>
      <c r="D140" s="188">
        <v>1997.666862</v>
      </c>
      <c r="E140" s="189">
        <v>617.30718576000015</v>
      </c>
      <c r="F140" s="188">
        <v>0</v>
      </c>
      <c r="G140" s="188">
        <v>748.05067837000001</v>
      </c>
      <c r="H140" s="186">
        <f t="shared" si="10"/>
        <v>632.30899786999976</v>
      </c>
      <c r="I140" s="186"/>
      <c r="J140" s="188">
        <v>2081.42083112</v>
      </c>
      <c r="K140" s="190">
        <v>555.97354388000008</v>
      </c>
      <c r="L140" s="188">
        <v>0</v>
      </c>
      <c r="M140" s="188">
        <v>760.30033292000007</v>
      </c>
      <c r="N140" s="190">
        <f t="shared" si="7"/>
        <v>765.14695431999985</v>
      </c>
      <c r="O140" s="186">
        <f t="shared" si="8"/>
        <v>21.008392557670206</v>
      </c>
      <c r="P140" s="51">
        <v>575.76782526000011</v>
      </c>
      <c r="Q140" s="51">
        <v>41.539360500000001</v>
      </c>
      <c r="R140" s="52">
        <f t="shared" si="9"/>
        <v>617.30718576000015</v>
      </c>
      <c r="S140" s="51">
        <v>498.53196088000004</v>
      </c>
      <c r="T140" s="51">
        <v>57.441583000000001</v>
      </c>
      <c r="U140" s="52">
        <f t="shared" si="11"/>
        <v>555.97354388000008</v>
      </c>
    </row>
    <row r="141" spans="1:21" s="50" customFormat="1" ht="18" customHeight="1" x14ac:dyDescent="0.25">
      <c r="A141" s="158">
        <v>147</v>
      </c>
      <c r="B141" s="187" t="s">
        <v>196</v>
      </c>
      <c r="C141" s="158" t="s">
        <v>269</v>
      </c>
      <c r="D141" s="188">
        <v>0</v>
      </c>
      <c r="E141" s="189">
        <v>0</v>
      </c>
      <c r="F141" s="188">
        <v>0</v>
      </c>
      <c r="G141" s="188">
        <v>0</v>
      </c>
      <c r="H141" s="186">
        <f t="shared" si="10"/>
        <v>0</v>
      </c>
      <c r="I141" s="186"/>
      <c r="J141" s="188">
        <v>0</v>
      </c>
      <c r="K141" s="190">
        <v>0</v>
      </c>
      <c r="L141" s="188">
        <v>0</v>
      </c>
      <c r="M141" s="188">
        <v>0</v>
      </c>
      <c r="N141" s="190">
        <f t="shared" si="7"/>
        <v>0</v>
      </c>
      <c r="O141" s="186" t="str">
        <f t="shared" si="8"/>
        <v>N.A.</v>
      </c>
      <c r="P141" s="51">
        <v>0</v>
      </c>
      <c r="Q141" s="51">
        <v>0</v>
      </c>
      <c r="R141" s="52">
        <f t="shared" si="9"/>
        <v>0</v>
      </c>
      <c r="S141" s="51">
        <v>0</v>
      </c>
      <c r="T141" s="51">
        <v>0</v>
      </c>
      <c r="U141" s="52">
        <f t="shared" si="11"/>
        <v>0</v>
      </c>
    </row>
    <row r="142" spans="1:21" s="50" customFormat="1" ht="18" customHeight="1" x14ac:dyDescent="0.25">
      <c r="A142" s="158">
        <v>148</v>
      </c>
      <c r="B142" s="187" t="s">
        <v>270</v>
      </c>
      <c r="C142" s="158" t="s">
        <v>271</v>
      </c>
      <c r="D142" s="188">
        <v>0</v>
      </c>
      <c r="E142" s="189">
        <v>0</v>
      </c>
      <c r="F142" s="188">
        <v>0</v>
      </c>
      <c r="G142" s="188">
        <v>0</v>
      </c>
      <c r="H142" s="186">
        <f t="shared" si="10"/>
        <v>0</v>
      </c>
      <c r="I142" s="186"/>
      <c r="J142" s="188">
        <v>0</v>
      </c>
      <c r="K142" s="190">
        <v>0</v>
      </c>
      <c r="L142" s="188">
        <v>0</v>
      </c>
      <c r="M142" s="188">
        <v>0</v>
      </c>
      <c r="N142" s="190">
        <f t="shared" si="7"/>
        <v>0</v>
      </c>
      <c r="O142" s="186" t="str">
        <f t="shared" si="8"/>
        <v>N.A.</v>
      </c>
      <c r="P142" s="51">
        <v>0</v>
      </c>
      <c r="Q142" s="51">
        <v>0</v>
      </c>
      <c r="R142" s="52">
        <f t="shared" si="9"/>
        <v>0</v>
      </c>
      <c r="S142" s="51">
        <v>0</v>
      </c>
      <c r="T142" s="51">
        <v>0</v>
      </c>
      <c r="U142" s="52">
        <f t="shared" si="11"/>
        <v>0</v>
      </c>
    </row>
    <row r="143" spans="1:21" s="50" customFormat="1" ht="18" customHeight="1" x14ac:dyDescent="0.25">
      <c r="A143" s="158">
        <v>149</v>
      </c>
      <c r="B143" s="187" t="s">
        <v>270</v>
      </c>
      <c r="C143" s="158" t="s">
        <v>272</v>
      </c>
      <c r="D143" s="188">
        <v>0</v>
      </c>
      <c r="E143" s="189">
        <v>0</v>
      </c>
      <c r="F143" s="188">
        <v>0</v>
      </c>
      <c r="G143" s="188">
        <v>0</v>
      </c>
      <c r="H143" s="186">
        <f t="shared" si="10"/>
        <v>0</v>
      </c>
      <c r="I143" s="186"/>
      <c r="J143" s="188">
        <v>0</v>
      </c>
      <c r="K143" s="190">
        <v>0</v>
      </c>
      <c r="L143" s="188">
        <v>0</v>
      </c>
      <c r="M143" s="188">
        <v>0</v>
      </c>
      <c r="N143" s="190">
        <f t="shared" si="7"/>
        <v>0</v>
      </c>
      <c r="O143" s="186" t="str">
        <f t="shared" si="8"/>
        <v>N.A.</v>
      </c>
      <c r="P143" s="51">
        <v>0</v>
      </c>
      <c r="Q143" s="51">
        <v>0</v>
      </c>
      <c r="R143" s="52">
        <f t="shared" si="9"/>
        <v>0</v>
      </c>
      <c r="S143" s="51">
        <v>0</v>
      </c>
      <c r="T143" s="51">
        <v>0</v>
      </c>
      <c r="U143" s="52">
        <f t="shared" si="11"/>
        <v>0</v>
      </c>
    </row>
    <row r="144" spans="1:21" s="50" customFormat="1" ht="18" customHeight="1" x14ac:dyDescent="0.25">
      <c r="A144" s="158">
        <v>150</v>
      </c>
      <c r="B144" s="187" t="s">
        <v>270</v>
      </c>
      <c r="C144" s="158" t="s">
        <v>273</v>
      </c>
      <c r="D144" s="188">
        <v>148.91812949999999</v>
      </c>
      <c r="E144" s="189">
        <v>79.341087720000004</v>
      </c>
      <c r="F144" s="188">
        <v>0</v>
      </c>
      <c r="G144" s="188">
        <v>0.17545978000000001</v>
      </c>
      <c r="H144" s="186">
        <f t="shared" si="10"/>
        <v>69.401581999999991</v>
      </c>
      <c r="I144" s="186"/>
      <c r="J144" s="188">
        <v>496.76553680999996</v>
      </c>
      <c r="K144" s="190">
        <v>271.15967934245498</v>
      </c>
      <c r="L144" s="188">
        <v>0</v>
      </c>
      <c r="M144" s="188">
        <v>0.15984708</v>
      </c>
      <c r="N144" s="190">
        <f t="shared" si="7"/>
        <v>225.44601038754499</v>
      </c>
      <c r="O144" s="186">
        <f t="shared" si="8"/>
        <v>224.84275414290269</v>
      </c>
      <c r="P144" s="51">
        <v>0.16730997</v>
      </c>
      <c r="Q144" s="51">
        <v>79.173777749999999</v>
      </c>
      <c r="R144" s="52">
        <f t="shared" si="9"/>
        <v>79.341087720000004</v>
      </c>
      <c r="S144" s="51">
        <v>0.16730997</v>
      </c>
      <c r="T144" s="51">
        <v>270.99236937245496</v>
      </c>
      <c r="U144" s="52">
        <f t="shared" si="11"/>
        <v>271.15967934245498</v>
      </c>
    </row>
    <row r="145" spans="1:21" s="50" customFormat="1" ht="18" customHeight="1" x14ac:dyDescent="0.25">
      <c r="A145" s="158">
        <v>151</v>
      </c>
      <c r="B145" s="187" t="s">
        <v>250</v>
      </c>
      <c r="C145" s="158" t="s">
        <v>274</v>
      </c>
      <c r="D145" s="188">
        <v>35.298586499999999</v>
      </c>
      <c r="E145" s="189">
        <v>13.683224859999999</v>
      </c>
      <c r="F145" s="188">
        <v>0</v>
      </c>
      <c r="G145" s="188">
        <v>0.28115800000000002</v>
      </c>
      <c r="H145" s="186">
        <f t="shared" si="10"/>
        <v>21.334203639999998</v>
      </c>
      <c r="I145" s="186"/>
      <c r="J145" s="188">
        <v>7.1200723479595291</v>
      </c>
      <c r="K145" s="190">
        <v>4.9545986513463083</v>
      </c>
      <c r="L145" s="188">
        <v>0</v>
      </c>
      <c r="M145" s="188">
        <v>0.89389884999999991</v>
      </c>
      <c r="N145" s="190">
        <f t="shared" si="7"/>
        <v>1.2715748466132211</v>
      </c>
      <c r="O145" s="186">
        <f t="shared" si="8"/>
        <v>-94.03973605919316</v>
      </c>
      <c r="P145" s="51">
        <v>8.0011318599999992</v>
      </c>
      <c r="Q145" s="51">
        <v>5.6820930000000001</v>
      </c>
      <c r="R145" s="52">
        <f t="shared" si="9"/>
        <v>13.683224859999999</v>
      </c>
      <c r="S145" s="51">
        <v>1.5452047600000001</v>
      </c>
      <c r="T145" s="51">
        <v>3.409393891346308</v>
      </c>
      <c r="U145" s="52">
        <f t="shared" si="11"/>
        <v>4.9545986513463083</v>
      </c>
    </row>
    <row r="146" spans="1:21" s="50" customFormat="1" ht="18" customHeight="1" x14ac:dyDescent="0.25">
      <c r="A146" s="158">
        <v>152</v>
      </c>
      <c r="B146" s="187" t="s">
        <v>250</v>
      </c>
      <c r="C146" s="158" t="s">
        <v>275</v>
      </c>
      <c r="D146" s="188">
        <v>321.4952325000001</v>
      </c>
      <c r="E146" s="189">
        <v>31.043368520000005</v>
      </c>
      <c r="F146" s="188">
        <v>0</v>
      </c>
      <c r="G146" s="188">
        <v>3.9629119899999998</v>
      </c>
      <c r="H146" s="186">
        <f t="shared" si="10"/>
        <v>286.48895199000009</v>
      </c>
      <c r="I146" s="186"/>
      <c r="J146" s="188">
        <v>47.892595844003949</v>
      </c>
      <c r="K146" s="190">
        <v>33.113204036745458</v>
      </c>
      <c r="L146" s="188">
        <v>0</v>
      </c>
      <c r="M146" s="188">
        <v>4.0151821999999999</v>
      </c>
      <c r="N146" s="190">
        <f t="shared" ref="N146:N209" si="12">J146-K146-M146</f>
        <v>10.764209607258492</v>
      </c>
      <c r="O146" s="186">
        <f t="shared" ref="O146:O209" si="13">IF(OR(H146=0,N146=0),"N.A.",IF((((N146-H146)/H146))*100&gt;=500,"500&lt;",IF((((N146-H146)/H146))*100&lt;=-500,"&lt;-500",(((N146-H146)/H146))*100)))</f>
        <v>-96.242713887398295</v>
      </c>
      <c r="P146" s="51">
        <v>23.217354770000004</v>
      </c>
      <c r="Q146" s="51">
        <v>7.8260137500000004</v>
      </c>
      <c r="R146" s="52">
        <f t="shared" ref="R146:R209" si="14">P146+Q146</f>
        <v>31.043368520000005</v>
      </c>
      <c r="S146" s="51">
        <v>24.564605910000001</v>
      </c>
      <c r="T146" s="51">
        <v>8.5485981267454605</v>
      </c>
      <c r="U146" s="52">
        <f t="shared" si="11"/>
        <v>33.113204036745458</v>
      </c>
    </row>
    <row r="147" spans="1:21" s="50" customFormat="1" ht="18" customHeight="1" x14ac:dyDescent="0.25">
      <c r="A147" s="158">
        <v>156</v>
      </c>
      <c r="B147" s="187" t="s">
        <v>209</v>
      </c>
      <c r="C147" s="158" t="s">
        <v>276</v>
      </c>
      <c r="D147" s="188">
        <v>105.29870099999999</v>
      </c>
      <c r="E147" s="189">
        <v>0.13787132999999999</v>
      </c>
      <c r="F147" s="188">
        <v>0</v>
      </c>
      <c r="G147" s="188">
        <v>0.14851056000000001</v>
      </c>
      <c r="H147" s="186">
        <f t="shared" ref="H147:H210" si="15">D147-E147-G147</f>
        <v>105.01231910999999</v>
      </c>
      <c r="I147" s="186"/>
      <c r="J147" s="188">
        <v>4465.9201257799996</v>
      </c>
      <c r="K147" s="190">
        <v>0.13787132999999999</v>
      </c>
      <c r="L147" s="188">
        <v>0</v>
      </c>
      <c r="M147" s="188">
        <v>0.13172154999999999</v>
      </c>
      <c r="N147" s="190">
        <f t="shared" si="12"/>
        <v>4465.6505328999992</v>
      </c>
      <c r="O147" s="186" t="str">
        <f t="shared" si="13"/>
        <v>500&lt;</v>
      </c>
      <c r="P147" s="51">
        <v>0.13787132999999999</v>
      </c>
      <c r="Q147" s="51">
        <v>0</v>
      </c>
      <c r="R147" s="52">
        <f t="shared" si="14"/>
        <v>0.13787132999999999</v>
      </c>
      <c r="S147" s="51">
        <v>0.13787132999999999</v>
      </c>
      <c r="T147" s="51">
        <v>0</v>
      </c>
      <c r="U147" s="52">
        <f t="shared" ref="U147:U210" si="16">S147+T147</f>
        <v>0.13787132999999999</v>
      </c>
    </row>
    <row r="148" spans="1:21" s="50" customFormat="1" ht="18" customHeight="1" x14ac:dyDescent="0.25">
      <c r="A148" s="158">
        <v>157</v>
      </c>
      <c r="B148" s="187" t="s">
        <v>217</v>
      </c>
      <c r="C148" s="158" t="s">
        <v>277</v>
      </c>
      <c r="D148" s="188">
        <v>1038.552837</v>
      </c>
      <c r="E148" s="189">
        <v>2.6316088400000002</v>
      </c>
      <c r="F148" s="188">
        <v>0</v>
      </c>
      <c r="G148" s="188">
        <v>2.8346844999999998</v>
      </c>
      <c r="H148" s="186">
        <f t="shared" si="15"/>
        <v>1033.08654366</v>
      </c>
      <c r="I148" s="186"/>
      <c r="J148" s="188">
        <v>1538.4238869099997</v>
      </c>
      <c r="K148" s="190">
        <v>2.6316088400000002</v>
      </c>
      <c r="L148" s="188">
        <v>0</v>
      </c>
      <c r="M148" s="188">
        <v>2.51422554</v>
      </c>
      <c r="N148" s="190">
        <f t="shared" si="12"/>
        <v>1533.2780525299997</v>
      </c>
      <c r="O148" s="186">
        <f t="shared" si="13"/>
        <v>48.41719330676117</v>
      </c>
      <c r="P148" s="51">
        <v>2.6316088400000002</v>
      </c>
      <c r="Q148" s="51">
        <v>0</v>
      </c>
      <c r="R148" s="52">
        <f t="shared" si="14"/>
        <v>2.6316088400000002</v>
      </c>
      <c r="S148" s="51">
        <v>2.6316088400000002</v>
      </c>
      <c r="T148" s="51">
        <v>0</v>
      </c>
      <c r="U148" s="52">
        <f t="shared" si="16"/>
        <v>2.6316088400000002</v>
      </c>
    </row>
    <row r="149" spans="1:21" s="50" customFormat="1" ht="18" customHeight="1" x14ac:dyDescent="0.25">
      <c r="A149" s="158">
        <v>158</v>
      </c>
      <c r="B149" s="187" t="s">
        <v>209</v>
      </c>
      <c r="C149" s="158" t="s">
        <v>278</v>
      </c>
      <c r="D149" s="188">
        <v>0</v>
      </c>
      <c r="E149" s="189">
        <v>0</v>
      </c>
      <c r="F149" s="188">
        <v>0</v>
      </c>
      <c r="G149" s="188">
        <v>0</v>
      </c>
      <c r="H149" s="186">
        <f t="shared" si="15"/>
        <v>0</v>
      </c>
      <c r="I149" s="186"/>
      <c r="J149" s="188">
        <v>0</v>
      </c>
      <c r="K149" s="190">
        <v>0</v>
      </c>
      <c r="L149" s="188">
        <v>0</v>
      </c>
      <c r="M149" s="188">
        <v>0</v>
      </c>
      <c r="N149" s="190">
        <f t="shared" si="12"/>
        <v>0</v>
      </c>
      <c r="O149" s="186" t="str">
        <f t="shared" si="13"/>
        <v>N.A.</v>
      </c>
      <c r="P149" s="51">
        <v>0</v>
      </c>
      <c r="Q149" s="51">
        <v>0</v>
      </c>
      <c r="R149" s="52">
        <f t="shared" si="14"/>
        <v>0</v>
      </c>
      <c r="S149" s="51">
        <v>0</v>
      </c>
      <c r="T149" s="51">
        <v>0</v>
      </c>
      <c r="U149" s="52">
        <f t="shared" si="16"/>
        <v>0</v>
      </c>
    </row>
    <row r="150" spans="1:21" s="50" customFormat="1" ht="18" customHeight="1" x14ac:dyDescent="0.25">
      <c r="A150" s="158">
        <v>159</v>
      </c>
      <c r="B150" s="187" t="s">
        <v>217</v>
      </c>
      <c r="C150" s="158" t="s">
        <v>279</v>
      </c>
      <c r="D150" s="188">
        <v>0</v>
      </c>
      <c r="E150" s="189">
        <v>0</v>
      </c>
      <c r="F150" s="188">
        <v>0</v>
      </c>
      <c r="G150" s="188">
        <v>0</v>
      </c>
      <c r="H150" s="186">
        <f t="shared" si="15"/>
        <v>0</v>
      </c>
      <c r="I150" s="186"/>
      <c r="J150" s="188">
        <v>0</v>
      </c>
      <c r="K150" s="190">
        <v>0</v>
      </c>
      <c r="L150" s="188">
        <v>0</v>
      </c>
      <c r="M150" s="188">
        <v>0</v>
      </c>
      <c r="N150" s="190">
        <f t="shared" si="12"/>
        <v>0</v>
      </c>
      <c r="O150" s="186" t="str">
        <f t="shared" si="13"/>
        <v>N.A.</v>
      </c>
      <c r="P150" s="51">
        <v>0</v>
      </c>
      <c r="Q150" s="51">
        <v>0</v>
      </c>
      <c r="R150" s="52">
        <f t="shared" si="14"/>
        <v>0</v>
      </c>
      <c r="S150" s="51">
        <v>0</v>
      </c>
      <c r="T150" s="51">
        <v>0</v>
      </c>
      <c r="U150" s="52">
        <f t="shared" si="16"/>
        <v>0</v>
      </c>
    </row>
    <row r="151" spans="1:21" s="50" customFormat="1" ht="18" customHeight="1" x14ac:dyDescent="0.25">
      <c r="A151" s="158">
        <v>160</v>
      </c>
      <c r="B151" s="187" t="s">
        <v>217</v>
      </c>
      <c r="C151" s="158" t="s">
        <v>280</v>
      </c>
      <c r="D151" s="188">
        <v>0</v>
      </c>
      <c r="E151" s="189">
        <v>0</v>
      </c>
      <c r="F151" s="188">
        <v>0</v>
      </c>
      <c r="G151" s="188">
        <v>0</v>
      </c>
      <c r="H151" s="186">
        <f t="shared" si="15"/>
        <v>0</v>
      </c>
      <c r="I151" s="186"/>
      <c r="J151" s="188">
        <v>0</v>
      </c>
      <c r="K151" s="190">
        <v>0</v>
      </c>
      <c r="L151" s="188">
        <v>0</v>
      </c>
      <c r="M151" s="188">
        <v>0</v>
      </c>
      <c r="N151" s="190">
        <f t="shared" si="12"/>
        <v>0</v>
      </c>
      <c r="O151" s="186" t="str">
        <f t="shared" si="13"/>
        <v>N.A.</v>
      </c>
      <c r="P151" s="51">
        <v>0</v>
      </c>
      <c r="Q151" s="51">
        <v>0</v>
      </c>
      <c r="R151" s="52">
        <f t="shared" si="14"/>
        <v>0</v>
      </c>
      <c r="S151" s="51">
        <v>0</v>
      </c>
      <c r="T151" s="51">
        <v>0</v>
      </c>
      <c r="U151" s="52">
        <f t="shared" si="16"/>
        <v>0</v>
      </c>
    </row>
    <row r="152" spans="1:21" s="50" customFormat="1" ht="18" customHeight="1" x14ac:dyDescent="0.25">
      <c r="A152" s="158">
        <v>161</v>
      </c>
      <c r="B152" s="187" t="s">
        <v>217</v>
      </c>
      <c r="C152" s="158" t="s">
        <v>281</v>
      </c>
      <c r="D152" s="188">
        <v>0</v>
      </c>
      <c r="E152" s="189">
        <v>0</v>
      </c>
      <c r="F152" s="188">
        <v>0</v>
      </c>
      <c r="G152" s="188">
        <v>0</v>
      </c>
      <c r="H152" s="186">
        <f t="shared" si="15"/>
        <v>0</v>
      </c>
      <c r="I152" s="186"/>
      <c r="J152" s="188">
        <v>0</v>
      </c>
      <c r="K152" s="190">
        <v>0</v>
      </c>
      <c r="L152" s="188">
        <v>0</v>
      </c>
      <c r="M152" s="188">
        <v>0</v>
      </c>
      <c r="N152" s="190">
        <f t="shared" si="12"/>
        <v>0</v>
      </c>
      <c r="O152" s="186" t="str">
        <f t="shared" si="13"/>
        <v>N.A.</v>
      </c>
      <c r="P152" s="51">
        <v>0</v>
      </c>
      <c r="Q152" s="51">
        <v>0</v>
      </c>
      <c r="R152" s="52">
        <f t="shared" si="14"/>
        <v>0</v>
      </c>
      <c r="S152" s="51">
        <v>0</v>
      </c>
      <c r="T152" s="51">
        <v>0</v>
      </c>
      <c r="U152" s="52">
        <f t="shared" si="16"/>
        <v>0</v>
      </c>
    </row>
    <row r="153" spans="1:21" s="50" customFormat="1" ht="18" customHeight="1" x14ac:dyDescent="0.25">
      <c r="A153" s="158">
        <v>162</v>
      </c>
      <c r="B153" s="187" t="s">
        <v>209</v>
      </c>
      <c r="C153" s="158" t="s">
        <v>282</v>
      </c>
      <c r="D153" s="188">
        <v>0</v>
      </c>
      <c r="E153" s="189">
        <v>0</v>
      </c>
      <c r="F153" s="188">
        <v>0</v>
      </c>
      <c r="G153" s="188">
        <v>0</v>
      </c>
      <c r="H153" s="186">
        <f t="shared" si="15"/>
        <v>0</v>
      </c>
      <c r="I153" s="186"/>
      <c r="J153" s="188">
        <v>0</v>
      </c>
      <c r="K153" s="190">
        <v>0</v>
      </c>
      <c r="L153" s="188">
        <v>0</v>
      </c>
      <c r="M153" s="188">
        <v>0</v>
      </c>
      <c r="N153" s="190">
        <f t="shared" si="12"/>
        <v>0</v>
      </c>
      <c r="O153" s="186" t="str">
        <f t="shared" si="13"/>
        <v>N.A.</v>
      </c>
      <c r="P153" s="51">
        <v>0</v>
      </c>
      <c r="Q153" s="51">
        <v>0</v>
      </c>
      <c r="R153" s="52">
        <f t="shared" si="14"/>
        <v>0</v>
      </c>
      <c r="S153" s="51">
        <v>0</v>
      </c>
      <c r="T153" s="51">
        <v>0</v>
      </c>
      <c r="U153" s="52">
        <f t="shared" si="16"/>
        <v>0</v>
      </c>
    </row>
    <row r="154" spans="1:21" s="50" customFormat="1" ht="18" customHeight="1" x14ac:dyDescent="0.25">
      <c r="A154" s="158">
        <v>163</v>
      </c>
      <c r="B154" s="187" t="s">
        <v>144</v>
      </c>
      <c r="C154" s="158" t="s">
        <v>283</v>
      </c>
      <c r="D154" s="188">
        <v>0</v>
      </c>
      <c r="E154" s="189">
        <v>0</v>
      </c>
      <c r="F154" s="188">
        <v>0</v>
      </c>
      <c r="G154" s="188">
        <v>0</v>
      </c>
      <c r="H154" s="186">
        <f t="shared" si="15"/>
        <v>0</v>
      </c>
      <c r="I154" s="186"/>
      <c r="J154" s="188">
        <v>0</v>
      </c>
      <c r="K154" s="190">
        <v>0</v>
      </c>
      <c r="L154" s="188">
        <v>0</v>
      </c>
      <c r="M154" s="188">
        <v>0</v>
      </c>
      <c r="N154" s="190">
        <f t="shared" si="12"/>
        <v>0</v>
      </c>
      <c r="O154" s="186" t="str">
        <f t="shared" si="13"/>
        <v>N.A.</v>
      </c>
      <c r="P154" s="51">
        <v>0</v>
      </c>
      <c r="Q154" s="51">
        <v>0</v>
      </c>
      <c r="R154" s="52">
        <f t="shared" si="14"/>
        <v>0</v>
      </c>
      <c r="S154" s="51">
        <v>0</v>
      </c>
      <c r="T154" s="51">
        <v>0</v>
      </c>
      <c r="U154" s="52">
        <f t="shared" si="16"/>
        <v>0</v>
      </c>
    </row>
    <row r="155" spans="1:21" s="50" customFormat="1" ht="18" customHeight="1" x14ac:dyDescent="0.25">
      <c r="A155" s="158">
        <v>164</v>
      </c>
      <c r="B155" s="187" t="s">
        <v>250</v>
      </c>
      <c r="C155" s="158" t="s">
        <v>284</v>
      </c>
      <c r="D155" s="188">
        <v>944.39400000000023</v>
      </c>
      <c r="E155" s="189">
        <v>23.16813192</v>
      </c>
      <c r="F155" s="188">
        <v>0</v>
      </c>
      <c r="G155" s="188">
        <v>0.22550000000000001</v>
      </c>
      <c r="H155" s="186">
        <f t="shared" si="15"/>
        <v>921.00036808000027</v>
      </c>
      <c r="I155" s="186"/>
      <c r="J155" s="188">
        <v>28.181150105950341</v>
      </c>
      <c r="K155" s="190">
        <v>26.441068791592684</v>
      </c>
      <c r="L155" s="188">
        <v>0</v>
      </c>
      <c r="M155" s="188">
        <v>0.55241866000000006</v>
      </c>
      <c r="N155" s="190">
        <f t="shared" si="12"/>
        <v>1.1876626543576563</v>
      </c>
      <c r="O155" s="186">
        <f t="shared" si="13"/>
        <v>-99.871046451714946</v>
      </c>
      <c r="P155" s="51">
        <v>7.9468819200000009</v>
      </c>
      <c r="Q155" s="51">
        <v>15.22125</v>
      </c>
      <c r="R155" s="52">
        <f t="shared" si="14"/>
        <v>23.16813192</v>
      </c>
      <c r="S155" s="51">
        <v>0.39734409000000004</v>
      </c>
      <c r="T155" s="51">
        <v>26.043724701592684</v>
      </c>
      <c r="U155" s="52">
        <f t="shared" si="16"/>
        <v>26.441068791592684</v>
      </c>
    </row>
    <row r="156" spans="1:21" s="50" customFormat="1" ht="18" customHeight="1" x14ac:dyDescent="0.25">
      <c r="A156" s="158">
        <v>165</v>
      </c>
      <c r="B156" s="187" t="s">
        <v>140</v>
      </c>
      <c r="C156" s="158" t="s">
        <v>285</v>
      </c>
      <c r="D156" s="188">
        <v>0</v>
      </c>
      <c r="E156" s="189">
        <v>0</v>
      </c>
      <c r="F156" s="188">
        <v>0</v>
      </c>
      <c r="G156" s="188">
        <v>0</v>
      </c>
      <c r="H156" s="186">
        <f t="shared" si="15"/>
        <v>0</v>
      </c>
      <c r="I156" s="186"/>
      <c r="J156" s="188">
        <v>0</v>
      </c>
      <c r="K156" s="190">
        <v>0</v>
      </c>
      <c r="L156" s="188">
        <v>0</v>
      </c>
      <c r="M156" s="188">
        <v>0</v>
      </c>
      <c r="N156" s="190">
        <f t="shared" si="12"/>
        <v>0</v>
      </c>
      <c r="O156" s="186" t="str">
        <f t="shared" si="13"/>
        <v>N.A.</v>
      </c>
      <c r="P156" s="51">
        <v>0</v>
      </c>
      <c r="Q156" s="51">
        <v>0</v>
      </c>
      <c r="R156" s="52">
        <f t="shared" si="14"/>
        <v>0</v>
      </c>
      <c r="S156" s="51">
        <v>0</v>
      </c>
      <c r="T156" s="51">
        <v>0</v>
      </c>
      <c r="U156" s="52">
        <f t="shared" si="16"/>
        <v>0</v>
      </c>
    </row>
    <row r="157" spans="1:21" s="50" customFormat="1" ht="18" customHeight="1" x14ac:dyDescent="0.25">
      <c r="A157" s="158">
        <v>166</v>
      </c>
      <c r="B157" s="187" t="s">
        <v>232</v>
      </c>
      <c r="C157" s="158" t="s">
        <v>286</v>
      </c>
      <c r="D157" s="188">
        <v>68.93630324999998</v>
      </c>
      <c r="E157" s="189">
        <v>49.635539859999994</v>
      </c>
      <c r="F157" s="188">
        <v>0</v>
      </c>
      <c r="G157" s="188">
        <v>0.8466013</v>
      </c>
      <c r="H157" s="186">
        <f t="shared" si="15"/>
        <v>18.454162089999986</v>
      </c>
      <c r="I157" s="186"/>
      <c r="J157" s="188">
        <v>46.818253764240772</v>
      </c>
      <c r="K157" s="190">
        <v>45.149355118471334</v>
      </c>
      <c r="L157" s="188">
        <v>0</v>
      </c>
      <c r="M157" s="188">
        <v>0.75089367000000007</v>
      </c>
      <c r="N157" s="190">
        <f t="shared" si="12"/>
        <v>0.91800497576943829</v>
      </c>
      <c r="O157" s="186">
        <f t="shared" si="13"/>
        <v>-95.025485463428922</v>
      </c>
      <c r="P157" s="51">
        <v>0.78595111000000006</v>
      </c>
      <c r="Q157" s="51">
        <v>48.849588749999995</v>
      </c>
      <c r="R157" s="52">
        <f t="shared" si="14"/>
        <v>49.635539859999994</v>
      </c>
      <c r="S157" s="51">
        <v>0.78595111000000006</v>
      </c>
      <c r="T157" s="51">
        <v>44.363404008471335</v>
      </c>
      <c r="U157" s="52">
        <f t="shared" si="16"/>
        <v>45.149355118471334</v>
      </c>
    </row>
    <row r="158" spans="1:21" s="50" customFormat="1" ht="18" customHeight="1" x14ac:dyDescent="0.25">
      <c r="A158" s="158">
        <v>167</v>
      </c>
      <c r="B158" s="187" t="s">
        <v>130</v>
      </c>
      <c r="C158" s="158" t="s">
        <v>287</v>
      </c>
      <c r="D158" s="188">
        <v>3586.9901294999995</v>
      </c>
      <c r="E158" s="189">
        <v>1173.4513854999998</v>
      </c>
      <c r="F158" s="188">
        <v>0</v>
      </c>
      <c r="G158" s="188">
        <v>27.815137999999997</v>
      </c>
      <c r="H158" s="186">
        <f t="shared" si="15"/>
        <v>2385.7236059999996</v>
      </c>
      <c r="I158" s="186"/>
      <c r="J158" s="188">
        <v>4916.7230370699999</v>
      </c>
      <c r="K158" s="190">
        <v>872.87384338270022</v>
      </c>
      <c r="L158" s="188">
        <v>0</v>
      </c>
      <c r="M158" s="188">
        <v>29.045346639999998</v>
      </c>
      <c r="N158" s="190">
        <f t="shared" si="12"/>
        <v>4014.8038470472998</v>
      </c>
      <c r="O158" s="186">
        <f t="shared" si="13"/>
        <v>68.284533755302931</v>
      </c>
      <c r="P158" s="51">
        <v>197.00499999999997</v>
      </c>
      <c r="Q158" s="51">
        <v>976.44638549999991</v>
      </c>
      <c r="R158" s="52">
        <f t="shared" si="14"/>
        <v>1173.4513854999998</v>
      </c>
      <c r="S158" s="51">
        <v>206.06634226</v>
      </c>
      <c r="T158" s="51">
        <v>666.80750112270016</v>
      </c>
      <c r="U158" s="52">
        <f t="shared" si="16"/>
        <v>872.87384338270022</v>
      </c>
    </row>
    <row r="159" spans="1:21" s="50" customFormat="1" ht="18" customHeight="1" x14ac:dyDescent="0.25">
      <c r="A159" s="158">
        <v>168</v>
      </c>
      <c r="B159" s="187" t="s">
        <v>254</v>
      </c>
      <c r="C159" s="158" t="s">
        <v>288</v>
      </c>
      <c r="D159" s="188">
        <v>0</v>
      </c>
      <c r="E159" s="189">
        <v>0</v>
      </c>
      <c r="F159" s="188">
        <v>0</v>
      </c>
      <c r="G159" s="188">
        <v>0</v>
      </c>
      <c r="H159" s="186">
        <f t="shared" si="15"/>
        <v>0</v>
      </c>
      <c r="I159" s="186"/>
      <c r="J159" s="188">
        <v>0</v>
      </c>
      <c r="K159" s="190">
        <v>0</v>
      </c>
      <c r="L159" s="188">
        <v>0</v>
      </c>
      <c r="M159" s="188">
        <v>0</v>
      </c>
      <c r="N159" s="190">
        <f t="shared" si="12"/>
        <v>0</v>
      </c>
      <c r="O159" s="186" t="str">
        <f t="shared" si="13"/>
        <v>N.A.</v>
      </c>
      <c r="P159" s="51">
        <v>0</v>
      </c>
      <c r="Q159" s="51">
        <v>0</v>
      </c>
      <c r="R159" s="52">
        <f t="shared" si="14"/>
        <v>0</v>
      </c>
      <c r="S159" s="51">
        <v>0</v>
      </c>
      <c r="T159" s="51">
        <v>0</v>
      </c>
      <c r="U159" s="52">
        <f t="shared" si="16"/>
        <v>0</v>
      </c>
    </row>
    <row r="160" spans="1:21" s="50" customFormat="1" ht="18" customHeight="1" x14ac:dyDescent="0.25">
      <c r="A160" s="158">
        <v>170</v>
      </c>
      <c r="B160" s="187" t="s">
        <v>140</v>
      </c>
      <c r="C160" s="158" t="s">
        <v>289</v>
      </c>
      <c r="D160" s="188">
        <v>197.736276</v>
      </c>
      <c r="E160" s="189">
        <v>36.457338419999999</v>
      </c>
      <c r="F160" s="188">
        <v>0</v>
      </c>
      <c r="G160" s="188">
        <v>13.61134054</v>
      </c>
      <c r="H160" s="186">
        <f t="shared" si="15"/>
        <v>147.66759703999998</v>
      </c>
      <c r="I160" s="186"/>
      <c r="J160" s="188">
        <v>38.421650096709385</v>
      </c>
      <c r="K160" s="190">
        <v>24.138418751675864</v>
      </c>
      <c r="L160" s="188">
        <v>0</v>
      </c>
      <c r="M160" s="188">
        <v>12.549473499999998</v>
      </c>
      <c r="N160" s="190">
        <f t="shared" si="12"/>
        <v>1.7337578450335229</v>
      </c>
      <c r="O160" s="186">
        <f t="shared" si="13"/>
        <v>-98.825905019254918</v>
      </c>
      <c r="P160" s="51">
        <v>22.969911419999999</v>
      </c>
      <c r="Q160" s="51">
        <v>13.487426999999997</v>
      </c>
      <c r="R160" s="52">
        <f t="shared" si="14"/>
        <v>36.457338419999999</v>
      </c>
      <c r="S160" s="51">
        <v>12.893988210000002</v>
      </c>
      <c r="T160" s="51">
        <v>11.244430541675865</v>
      </c>
      <c r="U160" s="52">
        <f t="shared" si="16"/>
        <v>24.138418751675864</v>
      </c>
    </row>
    <row r="161" spans="1:21" s="50" customFormat="1" ht="18" customHeight="1" x14ac:dyDescent="0.25">
      <c r="A161" s="158">
        <v>171</v>
      </c>
      <c r="B161" s="187" t="s">
        <v>130</v>
      </c>
      <c r="C161" s="158" t="s">
        <v>290</v>
      </c>
      <c r="D161" s="188">
        <v>5104.9681379999984</v>
      </c>
      <c r="E161" s="189">
        <v>4030.1944796400003</v>
      </c>
      <c r="F161" s="188">
        <v>0</v>
      </c>
      <c r="G161" s="188">
        <v>284.30738385999996</v>
      </c>
      <c r="H161" s="186">
        <f t="shared" si="15"/>
        <v>790.46627449999812</v>
      </c>
      <c r="I161" s="186"/>
      <c r="J161" s="188">
        <v>2421.9725475299997</v>
      </c>
      <c r="K161" s="190">
        <v>2554.1553278700003</v>
      </c>
      <c r="L161" s="188">
        <v>0</v>
      </c>
      <c r="M161" s="188">
        <v>298.27490177999999</v>
      </c>
      <c r="N161" s="190">
        <f t="shared" si="12"/>
        <v>-430.45768212000058</v>
      </c>
      <c r="O161" s="186">
        <f t="shared" si="13"/>
        <v>-154.45617302171209</v>
      </c>
      <c r="P161" s="51">
        <v>463.15330539000001</v>
      </c>
      <c r="Q161" s="51">
        <v>3567.04117425</v>
      </c>
      <c r="R161" s="52">
        <f t="shared" si="14"/>
        <v>4030.1944796400003</v>
      </c>
      <c r="S161" s="51">
        <v>464.07157987000005</v>
      </c>
      <c r="T161" s="51">
        <v>2090.083748</v>
      </c>
      <c r="U161" s="52">
        <f t="shared" si="16"/>
        <v>2554.1553278700003</v>
      </c>
    </row>
    <row r="162" spans="1:21" s="50" customFormat="1" ht="18" customHeight="1" x14ac:dyDescent="0.25">
      <c r="A162" s="158">
        <v>176</v>
      </c>
      <c r="B162" s="187" t="s">
        <v>140</v>
      </c>
      <c r="C162" s="158" t="s">
        <v>291</v>
      </c>
      <c r="D162" s="188">
        <v>459.80914725000008</v>
      </c>
      <c r="E162" s="189">
        <v>34.700965859999997</v>
      </c>
      <c r="F162" s="188">
        <v>0</v>
      </c>
      <c r="G162" s="188">
        <v>0.82</v>
      </c>
      <c r="H162" s="186">
        <f t="shared" si="15"/>
        <v>424.28818139000009</v>
      </c>
      <c r="I162" s="186"/>
      <c r="J162" s="188">
        <v>17.092780749894359</v>
      </c>
      <c r="K162" s="190">
        <v>10.491738194809955</v>
      </c>
      <c r="L162" s="188">
        <v>0</v>
      </c>
      <c r="M162" s="188">
        <v>2.72362379</v>
      </c>
      <c r="N162" s="190">
        <f t="shared" si="12"/>
        <v>3.8774187650844048</v>
      </c>
      <c r="O162" s="186">
        <f t="shared" si="13"/>
        <v>-99.086135571256847</v>
      </c>
      <c r="P162" s="51">
        <v>23.944046610000001</v>
      </c>
      <c r="Q162" s="51">
        <v>10.756919249999999</v>
      </c>
      <c r="R162" s="52">
        <f t="shared" si="14"/>
        <v>34.700965859999997</v>
      </c>
      <c r="S162" s="51">
        <v>4.7888093299999994</v>
      </c>
      <c r="T162" s="51">
        <v>5.7029288648099552</v>
      </c>
      <c r="U162" s="52">
        <f t="shared" si="16"/>
        <v>10.491738194809955</v>
      </c>
    </row>
    <row r="163" spans="1:21" s="50" customFormat="1" ht="18" customHeight="1" x14ac:dyDescent="0.25">
      <c r="A163" s="158">
        <v>177</v>
      </c>
      <c r="B163" s="187" t="s">
        <v>140</v>
      </c>
      <c r="C163" s="158" t="s">
        <v>292</v>
      </c>
      <c r="D163" s="188">
        <v>7.0731615000000012</v>
      </c>
      <c r="E163" s="189">
        <v>0.39647204999999996</v>
      </c>
      <c r="F163" s="188">
        <v>0</v>
      </c>
      <c r="G163" s="188">
        <v>4.6153449999999999E-2</v>
      </c>
      <c r="H163" s="186">
        <f t="shared" si="15"/>
        <v>6.6305360000000011</v>
      </c>
      <c r="I163" s="186"/>
      <c r="J163" s="188">
        <v>0.64514704885670004</v>
      </c>
      <c r="K163" s="190">
        <v>0.59156128672225505</v>
      </c>
      <c r="L163" s="188">
        <v>0</v>
      </c>
      <c r="M163" s="188">
        <v>4.0935819999999998E-2</v>
      </c>
      <c r="N163" s="190">
        <f t="shared" si="12"/>
        <v>1.2649942134444994E-2</v>
      </c>
      <c r="O163" s="186">
        <f t="shared" si="13"/>
        <v>-99.809216899893997</v>
      </c>
      <c r="P163" s="51">
        <v>4.2847049999999998E-2</v>
      </c>
      <c r="Q163" s="51">
        <v>0.35362499999999997</v>
      </c>
      <c r="R163" s="52">
        <f t="shared" si="14"/>
        <v>0.39647204999999996</v>
      </c>
      <c r="S163" s="51">
        <v>4.2847049999999998E-2</v>
      </c>
      <c r="T163" s="51">
        <v>0.54871423672225506</v>
      </c>
      <c r="U163" s="52">
        <f t="shared" si="16"/>
        <v>0.59156128672225505</v>
      </c>
    </row>
    <row r="164" spans="1:21" s="50" customFormat="1" ht="18" customHeight="1" x14ac:dyDescent="0.25">
      <c r="A164" s="158">
        <v>181</v>
      </c>
      <c r="B164" s="187" t="s">
        <v>209</v>
      </c>
      <c r="C164" s="158" t="s">
        <v>293</v>
      </c>
      <c r="D164" s="188">
        <v>16242.413650499997</v>
      </c>
      <c r="E164" s="189">
        <v>559.92021099999999</v>
      </c>
      <c r="F164" s="188">
        <v>0</v>
      </c>
      <c r="G164" s="188">
        <v>186.603915</v>
      </c>
      <c r="H164" s="186">
        <f t="shared" si="15"/>
        <v>15495.889524499997</v>
      </c>
      <c r="I164" s="186"/>
      <c r="J164" s="188">
        <v>2092.5051402500076</v>
      </c>
      <c r="K164" s="190">
        <v>557.07702662999998</v>
      </c>
      <c r="L164" s="188">
        <v>0</v>
      </c>
      <c r="M164" s="188">
        <v>185.73853667999998</v>
      </c>
      <c r="N164" s="190">
        <f t="shared" si="12"/>
        <v>1349.6895769400076</v>
      </c>
      <c r="O164" s="186">
        <f t="shared" si="13"/>
        <v>-91.290015492133818</v>
      </c>
      <c r="P164" s="51">
        <v>559.92021099999999</v>
      </c>
      <c r="Q164" s="51">
        <v>0</v>
      </c>
      <c r="R164" s="52">
        <f t="shared" si="14"/>
        <v>559.92021099999999</v>
      </c>
      <c r="S164" s="51">
        <v>557.07702662999998</v>
      </c>
      <c r="T164" s="51">
        <v>0</v>
      </c>
      <c r="U164" s="52">
        <f t="shared" si="16"/>
        <v>557.07702662999998</v>
      </c>
    </row>
    <row r="165" spans="1:21" s="50" customFormat="1" ht="18" customHeight="1" x14ac:dyDescent="0.25">
      <c r="A165" s="158">
        <v>182</v>
      </c>
      <c r="B165" s="187" t="s">
        <v>217</v>
      </c>
      <c r="C165" s="158" t="s">
        <v>294</v>
      </c>
      <c r="D165" s="188">
        <v>0</v>
      </c>
      <c r="E165" s="189">
        <v>0</v>
      </c>
      <c r="F165" s="188">
        <v>0</v>
      </c>
      <c r="G165" s="188">
        <v>0</v>
      </c>
      <c r="H165" s="186">
        <f t="shared" si="15"/>
        <v>0</v>
      </c>
      <c r="I165" s="186"/>
      <c r="J165" s="188">
        <v>0</v>
      </c>
      <c r="K165" s="190">
        <v>0</v>
      </c>
      <c r="L165" s="188">
        <v>0</v>
      </c>
      <c r="M165" s="188">
        <v>0</v>
      </c>
      <c r="N165" s="190">
        <f t="shared" si="12"/>
        <v>0</v>
      </c>
      <c r="O165" s="186" t="str">
        <f t="shared" si="13"/>
        <v>N.A.</v>
      </c>
      <c r="P165" s="51">
        <v>0</v>
      </c>
      <c r="Q165" s="51">
        <v>0</v>
      </c>
      <c r="R165" s="52">
        <f t="shared" si="14"/>
        <v>0</v>
      </c>
      <c r="S165" s="51">
        <v>0</v>
      </c>
      <c r="T165" s="51">
        <v>0</v>
      </c>
      <c r="U165" s="52">
        <f t="shared" si="16"/>
        <v>0</v>
      </c>
    </row>
    <row r="166" spans="1:21" s="50" customFormat="1" ht="18" customHeight="1" x14ac:dyDescent="0.25">
      <c r="A166" s="158">
        <v>183</v>
      </c>
      <c r="B166" s="187" t="s">
        <v>209</v>
      </c>
      <c r="C166" s="158" t="s">
        <v>295</v>
      </c>
      <c r="D166" s="188">
        <v>0</v>
      </c>
      <c r="E166" s="189">
        <v>0</v>
      </c>
      <c r="F166" s="188">
        <v>0</v>
      </c>
      <c r="G166" s="188">
        <v>0</v>
      </c>
      <c r="H166" s="186">
        <f t="shared" si="15"/>
        <v>0</v>
      </c>
      <c r="I166" s="186"/>
      <c r="J166" s="188">
        <v>0</v>
      </c>
      <c r="K166" s="190">
        <v>0</v>
      </c>
      <c r="L166" s="188">
        <v>0</v>
      </c>
      <c r="M166" s="188">
        <v>0</v>
      </c>
      <c r="N166" s="190">
        <f t="shared" si="12"/>
        <v>0</v>
      </c>
      <c r="O166" s="186" t="str">
        <f t="shared" si="13"/>
        <v>N.A.</v>
      </c>
      <c r="P166" s="51">
        <v>0</v>
      </c>
      <c r="Q166" s="51">
        <v>0</v>
      </c>
      <c r="R166" s="52">
        <f t="shared" si="14"/>
        <v>0</v>
      </c>
      <c r="S166" s="51">
        <v>0</v>
      </c>
      <c r="T166" s="51">
        <v>0</v>
      </c>
      <c r="U166" s="52">
        <f t="shared" si="16"/>
        <v>0</v>
      </c>
    </row>
    <row r="167" spans="1:21" s="50" customFormat="1" ht="18" customHeight="1" x14ac:dyDescent="0.25">
      <c r="A167" s="158">
        <v>185</v>
      </c>
      <c r="B167" s="187" t="s">
        <v>144</v>
      </c>
      <c r="C167" s="158" t="s">
        <v>296</v>
      </c>
      <c r="D167" s="188">
        <v>376.08787499999994</v>
      </c>
      <c r="E167" s="189">
        <v>48.506927830000002</v>
      </c>
      <c r="F167" s="188">
        <v>0</v>
      </c>
      <c r="G167" s="188">
        <v>0.35776599999999997</v>
      </c>
      <c r="H167" s="186">
        <f t="shared" si="15"/>
        <v>327.22318116999992</v>
      </c>
      <c r="I167" s="186"/>
      <c r="J167" s="188">
        <v>42.200491797200414</v>
      </c>
      <c r="K167" s="190">
        <v>40.576876243725891</v>
      </c>
      <c r="L167" s="188">
        <v>0</v>
      </c>
      <c r="M167" s="188">
        <v>0.79615492999999993</v>
      </c>
      <c r="N167" s="190">
        <f t="shared" si="12"/>
        <v>0.82746062347452232</v>
      </c>
      <c r="O167" s="186">
        <f t="shared" si="13"/>
        <v>-99.747126526758919</v>
      </c>
      <c r="P167" s="51">
        <v>11.45317783</v>
      </c>
      <c r="Q167" s="51">
        <v>37.053750000000001</v>
      </c>
      <c r="R167" s="52">
        <f t="shared" si="14"/>
        <v>48.506927830000002</v>
      </c>
      <c r="S167" s="51">
        <v>0.57265889000000003</v>
      </c>
      <c r="T167" s="51">
        <v>40.004217353725892</v>
      </c>
      <c r="U167" s="52">
        <f t="shared" si="16"/>
        <v>40.576876243725891</v>
      </c>
    </row>
    <row r="168" spans="1:21" s="50" customFormat="1" ht="18" customHeight="1" x14ac:dyDescent="0.25">
      <c r="A168" s="158">
        <v>188</v>
      </c>
      <c r="B168" s="187" t="s">
        <v>144</v>
      </c>
      <c r="C168" s="158" t="s">
        <v>297</v>
      </c>
      <c r="D168" s="188">
        <v>1610.4017160000001</v>
      </c>
      <c r="E168" s="189">
        <v>90.404056069999996</v>
      </c>
      <c r="F168" s="188">
        <v>0</v>
      </c>
      <c r="G168" s="188">
        <v>15.532305539999983</v>
      </c>
      <c r="H168" s="186">
        <f t="shared" si="15"/>
        <v>1504.4653543900001</v>
      </c>
      <c r="I168" s="186"/>
      <c r="J168" s="188">
        <v>123.22740835541879</v>
      </c>
      <c r="K168" s="190">
        <v>80.941165720559553</v>
      </c>
      <c r="L168" s="188">
        <v>0</v>
      </c>
      <c r="M168" s="188">
        <v>8.7535717000000002</v>
      </c>
      <c r="N168" s="190">
        <f t="shared" si="12"/>
        <v>33.532670934859233</v>
      </c>
      <c r="O168" s="186">
        <f t="shared" si="13"/>
        <v>-97.771123752566879</v>
      </c>
      <c r="P168" s="51">
        <v>57.509104820000005</v>
      </c>
      <c r="Q168" s="51">
        <v>32.894951249999998</v>
      </c>
      <c r="R168" s="52">
        <f t="shared" si="14"/>
        <v>90.404056069999996</v>
      </c>
      <c r="S168" s="51">
        <v>11.09768165</v>
      </c>
      <c r="T168" s="51">
        <v>69.843484070559555</v>
      </c>
      <c r="U168" s="52">
        <f t="shared" si="16"/>
        <v>80.941165720559553</v>
      </c>
    </row>
    <row r="169" spans="1:21" s="50" customFormat="1" ht="18" customHeight="1" x14ac:dyDescent="0.25">
      <c r="A169" s="158">
        <v>189</v>
      </c>
      <c r="B169" s="187" t="s">
        <v>144</v>
      </c>
      <c r="C169" s="158" t="s">
        <v>298</v>
      </c>
      <c r="D169" s="188">
        <v>228.79537499999998</v>
      </c>
      <c r="E169" s="189">
        <v>6.4860087100000001</v>
      </c>
      <c r="F169" s="188">
        <v>0</v>
      </c>
      <c r="G169" s="188">
        <v>2.4983655300000005</v>
      </c>
      <c r="H169" s="186">
        <f t="shared" si="15"/>
        <v>219.81100075999998</v>
      </c>
      <c r="I169" s="186"/>
      <c r="J169" s="188">
        <v>10.321584655928504</v>
      </c>
      <c r="K169" s="190">
        <v>7.9032734130671614</v>
      </c>
      <c r="L169" s="188">
        <v>0</v>
      </c>
      <c r="M169" s="188">
        <v>2.2159272300000001</v>
      </c>
      <c r="N169" s="190">
        <f t="shared" si="12"/>
        <v>0.20238401286134255</v>
      </c>
      <c r="O169" s="186">
        <f t="shared" si="13"/>
        <v>-99.907928169126393</v>
      </c>
      <c r="P169" s="51">
        <v>2.3193837099999999</v>
      </c>
      <c r="Q169" s="51">
        <v>4.1666249999999998</v>
      </c>
      <c r="R169" s="52">
        <f t="shared" si="14"/>
        <v>6.4860087100000001</v>
      </c>
      <c r="S169" s="51">
        <v>2.3193837099999999</v>
      </c>
      <c r="T169" s="51">
        <v>5.5838897030671619</v>
      </c>
      <c r="U169" s="52">
        <f t="shared" si="16"/>
        <v>7.9032734130671614</v>
      </c>
    </row>
    <row r="170" spans="1:21" s="50" customFormat="1" ht="18" customHeight="1" x14ac:dyDescent="0.25">
      <c r="A170" s="158">
        <v>190</v>
      </c>
      <c r="B170" s="187" t="s">
        <v>144</v>
      </c>
      <c r="C170" s="158" t="s">
        <v>299</v>
      </c>
      <c r="D170" s="188">
        <v>3989.3958225000001</v>
      </c>
      <c r="E170" s="189">
        <v>2741.4035448999998</v>
      </c>
      <c r="F170" s="188">
        <v>0</v>
      </c>
      <c r="G170" s="188">
        <v>7.6392913799999995</v>
      </c>
      <c r="H170" s="186">
        <f t="shared" si="15"/>
        <v>1240.3529862200003</v>
      </c>
      <c r="I170" s="186"/>
      <c r="J170" s="188">
        <v>32.449685079052514</v>
      </c>
      <c r="K170" s="190">
        <v>22.698976505296997</v>
      </c>
      <c r="L170" s="188">
        <v>0</v>
      </c>
      <c r="M170" s="188">
        <v>8.1218811000000013</v>
      </c>
      <c r="N170" s="190">
        <f t="shared" si="12"/>
        <v>1.628827473755516</v>
      </c>
      <c r="O170" s="186">
        <f t="shared" si="13"/>
        <v>-99.868680327950869</v>
      </c>
      <c r="P170" s="51">
        <v>12.66339715</v>
      </c>
      <c r="Q170" s="51">
        <v>2728.7401477499998</v>
      </c>
      <c r="R170" s="52">
        <f t="shared" si="14"/>
        <v>2741.4035448999998</v>
      </c>
      <c r="S170" s="51">
        <v>9.4480051699999983</v>
      </c>
      <c r="T170" s="51">
        <v>13.250971335296999</v>
      </c>
      <c r="U170" s="52">
        <f t="shared" si="16"/>
        <v>22.698976505296997</v>
      </c>
    </row>
    <row r="171" spans="1:21" s="50" customFormat="1" ht="18" customHeight="1" x14ac:dyDescent="0.25">
      <c r="A171" s="158">
        <v>191</v>
      </c>
      <c r="B171" s="187" t="s">
        <v>250</v>
      </c>
      <c r="C171" s="158" t="s">
        <v>300</v>
      </c>
      <c r="D171" s="188">
        <v>998.51172450000024</v>
      </c>
      <c r="E171" s="189">
        <v>365.4823693300001</v>
      </c>
      <c r="F171" s="188">
        <v>0</v>
      </c>
      <c r="G171" s="188">
        <v>0.56316996999999991</v>
      </c>
      <c r="H171" s="186">
        <f t="shared" si="15"/>
        <v>632.46618520000015</v>
      </c>
      <c r="I171" s="186"/>
      <c r="J171" s="188">
        <v>9.1888450275731355</v>
      </c>
      <c r="K171" s="190">
        <v>6.6989409548274219</v>
      </c>
      <c r="L171" s="188">
        <v>0</v>
      </c>
      <c r="M171" s="188">
        <v>0.58319516000000005</v>
      </c>
      <c r="N171" s="190">
        <f t="shared" si="12"/>
        <v>1.9067089127457135</v>
      </c>
      <c r="O171" s="186">
        <f t="shared" si="13"/>
        <v>-99.698527928075279</v>
      </c>
      <c r="P171" s="51">
        <v>3.9887360800000002</v>
      </c>
      <c r="Q171" s="51">
        <v>361.49363325000007</v>
      </c>
      <c r="R171" s="52">
        <f t="shared" si="14"/>
        <v>365.4823693300001</v>
      </c>
      <c r="S171" s="51">
        <v>4.1375585800000003</v>
      </c>
      <c r="T171" s="51">
        <v>2.5613823748274216</v>
      </c>
      <c r="U171" s="52">
        <f t="shared" si="16"/>
        <v>6.6989409548274219</v>
      </c>
    </row>
    <row r="172" spans="1:21" s="50" customFormat="1" ht="18" customHeight="1" x14ac:dyDescent="0.25">
      <c r="A172" s="158">
        <v>192</v>
      </c>
      <c r="B172" s="187" t="s">
        <v>144</v>
      </c>
      <c r="C172" s="158" t="s">
        <v>301</v>
      </c>
      <c r="D172" s="188">
        <v>6224.9601667500001</v>
      </c>
      <c r="E172" s="189">
        <v>3860.3001149800011</v>
      </c>
      <c r="F172" s="188">
        <v>0</v>
      </c>
      <c r="G172" s="188">
        <v>1.9462657599999997</v>
      </c>
      <c r="H172" s="186">
        <f t="shared" si="15"/>
        <v>2362.7137860099988</v>
      </c>
      <c r="I172" s="186"/>
      <c r="J172" s="188">
        <v>20.278693947736905</v>
      </c>
      <c r="K172" s="190">
        <v>15.749891735835703</v>
      </c>
      <c r="L172" s="188">
        <v>0</v>
      </c>
      <c r="M172" s="188">
        <v>1.9782438100000004</v>
      </c>
      <c r="N172" s="190">
        <f t="shared" si="12"/>
        <v>2.5505584019012009</v>
      </c>
      <c r="O172" s="186">
        <f t="shared" si="13"/>
        <v>-99.892049624588324</v>
      </c>
      <c r="P172" s="51">
        <v>17.302613229999999</v>
      </c>
      <c r="Q172" s="51">
        <v>3842.997501750001</v>
      </c>
      <c r="R172" s="52">
        <f t="shared" si="14"/>
        <v>3860.3001149800011</v>
      </c>
      <c r="S172" s="51">
        <v>4.7736150000000004</v>
      </c>
      <c r="T172" s="51">
        <v>10.976276735835702</v>
      </c>
      <c r="U172" s="52">
        <f t="shared" si="16"/>
        <v>15.749891735835703</v>
      </c>
    </row>
    <row r="173" spans="1:21" s="50" customFormat="1" ht="18" customHeight="1" x14ac:dyDescent="0.25">
      <c r="A173" s="158">
        <v>193</v>
      </c>
      <c r="B173" s="187" t="s">
        <v>250</v>
      </c>
      <c r="C173" s="158" t="s">
        <v>302</v>
      </c>
      <c r="D173" s="188">
        <v>0</v>
      </c>
      <c r="E173" s="189">
        <v>0</v>
      </c>
      <c r="F173" s="188">
        <v>0</v>
      </c>
      <c r="G173" s="188">
        <v>0</v>
      </c>
      <c r="H173" s="186">
        <f t="shared" si="15"/>
        <v>0</v>
      </c>
      <c r="I173" s="186"/>
      <c r="J173" s="188">
        <v>0</v>
      </c>
      <c r="K173" s="190">
        <v>0</v>
      </c>
      <c r="L173" s="188">
        <v>0</v>
      </c>
      <c r="M173" s="188">
        <v>0</v>
      </c>
      <c r="N173" s="190">
        <f t="shared" si="12"/>
        <v>0</v>
      </c>
      <c r="O173" s="186" t="str">
        <f t="shared" si="13"/>
        <v>N.A.</v>
      </c>
      <c r="P173" s="51">
        <v>0</v>
      </c>
      <c r="Q173" s="51">
        <v>0</v>
      </c>
      <c r="R173" s="52">
        <f t="shared" si="14"/>
        <v>0</v>
      </c>
      <c r="S173" s="51">
        <v>0</v>
      </c>
      <c r="T173" s="51">
        <v>0</v>
      </c>
      <c r="U173" s="52">
        <f t="shared" si="16"/>
        <v>0</v>
      </c>
    </row>
    <row r="174" spans="1:21" s="50" customFormat="1" ht="18" customHeight="1" x14ac:dyDescent="0.25">
      <c r="A174" s="158">
        <v>194</v>
      </c>
      <c r="B174" s="187" t="s">
        <v>144</v>
      </c>
      <c r="C174" s="158" t="s">
        <v>303</v>
      </c>
      <c r="D174" s="188">
        <v>9106.2634417500012</v>
      </c>
      <c r="E174" s="189">
        <v>5798.9534950200004</v>
      </c>
      <c r="F174" s="188">
        <v>0</v>
      </c>
      <c r="G174" s="188">
        <v>1.08565837</v>
      </c>
      <c r="H174" s="186">
        <f t="shared" si="15"/>
        <v>3306.2242883600006</v>
      </c>
      <c r="I174" s="186"/>
      <c r="J174" s="188">
        <v>9.0553211558180511</v>
      </c>
      <c r="K174" s="190">
        <v>6.8904729593622536</v>
      </c>
      <c r="L174" s="188">
        <v>0</v>
      </c>
      <c r="M174" s="188">
        <v>1.2388508300000001</v>
      </c>
      <c r="N174" s="190">
        <f t="shared" si="12"/>
        <v>0.92599736645579744</v>
      </c>
      <c r="O174" s="186">
        <f t="shared" si="13"/>
        <v>-99.971992300409994</v>
      </c>
      <c r="P174" s="51">
        <v>6.9866305200000003</v>
      </c>
      <c r="Q174" s="51">
        <v>5791.9668645000002</v>
      </c>
      <c r="R174" s="52">
        <f t="shared" si="14"/>
        <v>5798.9534950200004</v>
      </c>
      <c r="S174" s="51">
        <v>1.1570290700000001</v>
      </c>
      <c r="T174" s="51">
        <v>5.7334438893622535</v>
      </c>
      <c r="U174" s="52">
        <f t="shared" si="16"/>
        <v>6.8904729593622536</v>
      </c>
    </row>
    <row r="175" spans="1:21" s="50" customFormat="1" ht="18" customHeight="1" x14ac:dyDescent="0.25">
      <c r="A175" s="158">
        <v>195</v>
      </c>
      <c r="B175" s="187" t="s">
        <v>144</v>
      </c>
      <c r="C175" s="158" t="s">
        <v>304</v>
      </c>
      <c r="D175" s="188">
        <v>4886.6669850000008</v>
      </c>
      <c r="E175" s="189">
        <v>3035.2194630600006</v>
      </c>
      <c r="F175" s="188">
        <v>0</v>
      </c>
      <c r="G175" s="188">
        <v>5.3387513600000007</v>
      </c>
      <c r="H175" s="186">
        <f t="shared" si="15"/>
        <v>1846.1087705800001</v>
      </c>
      <c r="I175" s="186"/>
      <c r="J175" s="188">
        <v>28.793870857413324</v>
      </c>
      <c r="K175" s="190">
        <v>21.552597239719901</v>
      </c>
      <c r="L175" s="188">
        <v>0</v>
      </c>
      <c r="M175" s="188">
        <v>5.3765406900000006</v>
      </c>
      <c r="N175" s="190">
        <f t="shared" si="12"/>
        <v>1.8647329276934226</v>
      </c>
      <c r="O175" s="186">
        <f t="shared" si="13"/>
        <v>-99.898991166858082</v>
      </c>
      <c r="P175" s="51">
        <v>16.362028560000002</v>
      </c>
      <c r="Q175" s="51">
        <v>3018.8574345000006</v>
      </c>
      <c r="R175" s="52">
        <f t="shared" si="14"/>
        <v>3035.2194630600006</v>
      </c>
      <c r="S175" s="51">
        <v>5.3640786499999997</v>
      </c>
      <c r="T175" s="51">
        <v>16.188518589719902</v>
      </c>
      <c r="U175" s="52">
        <f t="shared" si="16"/>
        <v>21.552597239719901</v>
      </c>
    </row>
    <row r="176" spans="1:21" s="50" customFormat="1" ht="18" customHeight="1" x14ac:dyDescent="0.25">
      <c r="A176" s="158">
        <v>197</v>
      </c>
      <c r="B176" s="187" t="s">
        <v>144</v>
      </c>
      <c r="C176" s="158" t="s">
        <v>305</v>
      </c>
      <c r="D176" s="188">
        <v>38.810267250000003</v>
      </c>
      <c r="E176" s="189">
        <v>3.87513788</v>
      </c>
      <c r="F176" s="188">
        <v>0</v>
      </c>
      <c r="G176" s="188">
        <v>1.2943444599999998</v>
      </c>
      <c r="H176" s="186">
        <f t="shared" si="15"/>
        <v>33.640784910000008</v>
      </c>
      <c r="I176" s="186"/>
      <c r="J176" s="188">
        <v>5.2252531538279001</v>
      </c>
      <c r="K176" s="190">
        <v>3.4511237495234295</v>
      </c>
      <c r="L176" s="188">
        <v>0</v>
      </c>
      <c r="M176" s="188">
        <v>1.15826494</v>
      </c>
      <c r="N176" s="190">
        <f t="shared" si="12"/>
        <v>0.61586446430447062</v>
      </c>
      <c r="O176" s="186">
        <f t="shared" si="13"/>
        <v>-98.16929222682495</v>
      </c>
      <c r="P176" s="51">
        <v>1.2123416300000001</v>
      </c>
      <c r="Q176" s="51">
        <v>2.66279625</v>
      </c>
      <c r="R176" s="52">
        <f t="shared" si="14"/>
        <v>3.87513788</v>
      </c>
      <c r="S176" s="51">
        <v>1.2123416300000001</v>
      </c>
      <c r="T176" s="51">
        <v>2.2387821195234294</v>
      </c>
      <c r="U176" s="52">
        <f t="shared" si="16"/>
        <v>3.4511237495234295</v>
      </c>
    </row>
    <row r="177" spans="1:21" s="50" customFormat="1" ht="18" customHeight="1" x14ac:dyDescent="0.25">
      <c r="A177" s="158">
        <v>198</v>
      </c>
      <c r="B177" s="187" t="s">
        <v>144</v>
      </c>
      <c r="C177" s="158" t="s">
        <v>306</v>
      </c>
      <c r="D177" s="188">
        <v>98.02097550000002</v>
      </c>
      <c r="E177" s="189">
        <v>49.225673949999994</v>
      </c>
      <c r="F177" s="188">
        <v>0</v>
      </c>
      <c r="G177" s="188">
        <v>1.3324928399999998</v>
      </c>
      <c r="H177" s="186">
        <f t="shared" si="15"/>
        <v>47.462808710000026</v>
      </c>
      <c r="I177" s="186"/>
      <c r="J177" s="188">
        <v>21.848262950999072</v>
      </c>
      <c r="K177" s="190">
        <v>15.945672461535711</v>
      </c>
      <c r="L177" s="188">
        <v>0</v>
      </c>
      <c r="M177" s="188">
        <v>2.6796075999999998</v>
      </c>
      <c r="N177" s="190">
        <f t="shared" si="12"/>
        <v>3.2229828894633608</v>
      </c>
      <c r="O177" s="186">
        <f t="shared" si="13"/>
        <v>-93.209456041348218</v>
      </c>
      <c r="P177" s="51">
        <v>10.00978345</v>
      </c>
      <c r="Q177" s="51">
        <v>39.215890499999993</v>
      </c>
      <c r="R177" s="52">
        <f t="shared" si="14"/>
        <v>49.225673949999994</v>
      </c>
      <c r="S177" s="51">
        <v>4.3356021900000004</v>
      </c>
      <c r="T177" s="51">
        <v>11.61007027153571</v>
      </c>
      <c r="U177" s="52">
        <f t="shared" si="16"/>
        <v>15.945672461535711</v>
      </c>
    </row>
    <row r="178" spans="1:21" s="50" customFormat="1" ht="18" customHeight="1" x14ac:dyDescent="0.25">
      <c r="A178" s="158">
        <v>199</v>
      </c>
      <c r="B178" s="187" t="s">
        <v>144</v>
      </c>
      <c r="C178" s="158" t="s">
        <v>307</v>
      </c>
      <c r="D178" s="188">
        <v>219.99489449999999</v>
      </c>
      <c r="E178" s="189">
        <v>20.971467150000002</v>
      </c>
      <c r="F178" s="188">
        <v>0</v>
      </c>
      <c r="G178" s="188">
        <v>1.49533486</v>
      </c>
      <c r="H178" s="186">
        <f t="shared" si="15"/>
        <v>197.52809248999998</v>
      </c>
      <c r="I178" s="186"/>
      <c r="J178" s="188">
        <v>20.63143691012597</v>
      </c>
      <c r="K178" s="190">
        <v>15.901013732880754</v>
      </c>
      <c r="L178" s="188">
        <v>0</v>
      </c>
      <c r="M178" s="188">
        <v>1.4711633500000003</v>
      </c>
      <c r="N178" s="190">
        <f t="shared" si="12"/>
        <v>3.2592598272452156</v>
      </c>
      <c r="O178" s="186">
        <f t="shared" si="13"/>
        <v>-98.349976559708736</v>
      </c>
      <c r="P178" s="51">
        <v>7.2539686500000009</v>
      </c>
      <c r="Q178" s="51">
        <v>13.7174985</v>
      </c>
      <c r="R178" s="52">
        <f t="shared" si="14"/>
        <v>20.971467150000002</v>
      </c>
      <c r="S178" s="51">
        <v>7.6455628999999998</v>
      </c>
      <c r="T178" s="51">
        <v>8.2554508328807543</v>
      </c>
      <c r="U178" s="52">
        <f t="shared" si="16"/>
        <v>15.901013732880754</v>
      </c>
    </row>
    <row r="179" spans="1:21" s="50" customFormat="1" ht="18" customHeight="1" x14ac:dyDescent="0.25">
      <c r="A179" s="158">
        <v>200</v>
      </c>
      <c r="B179" s="187" t="s">
        <v>232</v>
      </c>
      <c r="C179" s="158" t="s">
        <v>308</v>
      </c>
      <c r="D179" s="188">
        <v>290.29537500000004</v>
      </c>
      <c r="E179" s="189">
        <v>70.965985779999983</v>
      </c>
      <c r="F179" s="188">
        <v>0</v>
      </c>
      <c r="G179" s="188">
        <v>4.3535040399999998</v>
      </c>
      <c r="H179" s="186">
        <f t="shared" si="15"/>
        <v>214.97588518000006</v>
      </c>
      <c r="I179" s="186"/>
      <c r="J179" s="188">
        <v>49.822007227638636</v>
      </c>
      <c r="K179" s="190">
        <v>32.342880466375412</v>
      </c>
      <c r="L179" s="188">
        <v>0</v>
      </c>
      <c r="M179" s="188">
        <v>8.3169278300000009</v>
      </c>
      <c r="N179" s="190">
        <f t="shared" si="12"/>
        <v>9.162198931263223</v>
      </c>
      <c r="O179" s="186">
        <f t="shared" si="13"/>
        <v>-95.7380340945722</v>
      </c>
      <c r="P179" s="51">
        <v>42.891235779999988</v>
      </c>
      <c r="Q179" s="51">
        <v>28.074749999999998</v>
      </c>
      <c r="R179" s="52">
        <f t="shared" si="14"/>
        <v>70.965985779999983</v>
      </c>
      <c r="S179" s="51">
        <v>13.131864320000002</v>
      </c>
      <c r="T179" s="51">
        <v>19.21101614637541</v>
      </c>
      <c r="U179" s="52">
        <f t="shared" si="16"/>
        <v>32.342880466375412</v>
      </c>
    </row>
    <row r="180" spans="1:21" s="50" customFormat="1" ht="18" customHeight="1" x14ac:dyDescent="0.25">
      <c r="A180" s="158">
        <v>201</v>
      </c>
      <c r="B180" s="187" t="s">
        <v>232</v>
      </c>
      <c r="C180" s="158" t="s">
        <v>309</v>
      </c>
      <c r="D180" s="188">
        <v>315.75637500000005</v>
      </c>
      <c r="E180" s="189">
        <v>49.50941864</v>
      </c>
      <c r="F180" s="188">
        <v>0</v>
      </c>
      <c r="G180" s="188">
        <v>20.869500990000002</v>
      </c>
      <c r="H180" s="186">
        <f t="shared" si="15"/>
        <v>245.37745537000006</v>
      </c>
      <c r="I180" s="186"/>
      <c r="J180" s="188">
        <v>60.571672376520027</v>
      </c>
      <c r="K180" s="190">
        <v>40.689919546685672</v>
      </c>
      <c r="L180" s="188">
        <v>0</v>
      </c>
      <c r="M180" s="188">
        <v>18.510219660000001</v>
      </c>
      <c r="N180" s="190">
        <f t="shared" si="12"/>
        <v>1.371533169834354</v>
      </c>
      <c r="O180" s="186">
        <f t="shared" si="13"/>
        <v>-99.441051677805419</v>
      </c>
      <c r="P180" s="51">
        <v>19.374418640000002</v>
      </c>
      <c r="Q180" s="51">
        <v>30.134999999999998</v>
      </c>
      <c r="R180" s="52">
        <f t="shared" si="14"/>
        <v>49.50941864</v>
      </c>
      <c r="S180" s="51">
        <v>19.374418640000002</v>
      </c>
      <c r="T180" s="51">
        <v>21.315500906685671</v>
      </c>
      <c r="U180" s="52">
        <f t="shared" si="16"/>
        <v>40.689919546685672</v>
      </c>
    </row>
    <row r="181" spans="1:21" s="50" customFormat="1" ht="18" customHeight="1" x14ac:dyDescent="0.25">
      <c r="A181" s="158">
        <v>202</v>
      </c>
      <c r="B181" s="187" t="s">
        <v>232</v>
      </c>
      <c r="C181" s="158" t="s">
        <v>310</v>
      </c>
      <c r="D181" s="188">
        <v>605.19075000000009</v>
      </c>
      <c r="E181" s="189">
        <v>148.56559661</v>
      </c>
      <c r="F181" s="188">
        <v>0</v>
      </c>
      <c r="G181" s="188">
        <v>7.6753625099999994</v>
      </c>
      <c r="H181" s="186">
        <f t="shared" si="15"/>
        <v>448.94979088000008</v>
      </c>
      <c r="I181" s="186"/>
      <c r="J181" s="188">
        <v>76.793691398382634</v>
      </c>
      <c r="K181" s="190">
        <v>47.941945907727785</v>
      </c>
      <c r="L181" s="188">
        <v>0</v>
      </c>
      <c r="M181" s="188">
        <v>14.708059809999998</v>
      </c>
      <c r="N181" s="190">
        <f t="shared" si="12"/>
        <v>14.143685680654851</v>
      </c>
      <c r="O181" s="186">
        <f t="shared" si="13"/>
        <v>-96.849606355104569</v>
      </c>
      <c r="P181" s="51">
        <v>116.23197161</v>
      </c>
      <c r="Q181" s="51">
        <v>32.333624999999991</v>
      </c>
      <c r="R181" s="52">
        <f t="shared" si="14"/>
        <v>148.56559661</v>
      </c>
      <c r="S181" s="51">
        <v>21.001802699999999</v>
      </c>
      <c r="T181" s="51">
        <v>26.940143207727782</v>
      </c>
      <c r="U181" s="52">
        <f t="shared" si="16"/>
        <v>47.941945907727785</v>
      </c>
    </row>
    <row r="182" spans="1:21" s="50" customFormat="1" ht="18" customHeight="1" x14ac:dyDescent="0.25">
      <c r="A182" s="158">
        <v>203</v>
      </c>
      <c r="B182" s="187" t="s">
        <v>254</v>
      </c>
      <c r="C182" s="158" t="s">
        <v>311</v>
      </c>
      <c r="D182" s="188">
        <v>49.753500000000003</v>
      </c>
      <c r="E182" s="189">
        <v>38.611689000000005</v>
      </c>
      <c r="F182" s="188">
        <v>0</v>
      </c>
      <c r="G182" s="188">
        <v>2.6230370000000001</v>
      </c>
      <c r="H182" s="186">
        <f t="shared" si="15"/>
        <v>8.518773999999997</v>
      </c>
      <c r="I182" s="186"/>
      <c r="J182" s="188">
        <v>44.296739704710085</v>
      </c>
      <c r="K182" s="190">
        <v>32.796640188385034</v>
      </c>
      <c r="L182" s="188">
        <v>0</v>
      </c>
      <c r="M182" s="188">
        <v>2.7680952000000003</v>
      </c>
      <c r="N182" s="190">
        <f t="shared" si="12"/>
        <v>8.7320043163250496</v>
      </c>
      <c r="O182" s="186">
        <f t="shared" si="13"/>
        <v>2.5030634258527424</v>
      </c>
      <c r="P182" s="51">
        <v>18.578063999999998</v>
      </c>
      <c r="Q182" s="51">
        <v>20.033625000000008</v>
      </c>
      <c r="R182" s="52">
        <f t="shared" si="14"/>
        <v>38.611689000000005</v>
      </c>
      <c r="S182" s="51">
        <v>19.638644419999999</v>
      </c>
      <c r="T182" s="51">
        <v>13.157995768385033</v>
      </c>
      <c r="U182" s="52">
        <f t="shared" si="16"/>
        <v>32.796640188385034</v>
      </c>
    </row>
    <row r="183" spans="1:21" s="50" customFormat="1" ht="18" customHeight="1" x14ac:dyDescent="0.25">
      <c r="A183" s="158">
        <v>204</v>
      </c>
      <c r="B183" s="187" t="s">
        <v>232</v>
      </c>
      <c r="C183" s="158" t="s">
        <v>312</v>
      </c>
      <c r="D183" s="188">
        <v>425.3647499999999</v>
      </c>
      <c r="E183" s="189">
        <v>27.186823459999996</v>
      </c>
      <c r="F183" s="188">
        <v>0</v>
      </c>
      <c r="G183" s="188">
        <v>1.5950483499999997</v>
      </c>
      <c r="H183" s="186">
        <f t="shared" si="15"/>
        <v>396.58287818999992</v>
      </c>
      <c r="I183" s="186"/>
      <c r="J183" s="188">
        <v>46.152761536889656</v>
      </c>
      <c r="K183" s="190">
        <v>43.81930052832319</v>
      </c>
      <c r="L183" s="188">
        <v>0</v>
      </c>
      <c r="M183" s="188">
        <v>1.4285049000000001</v>
      </c>
      <c r="N183" s="190">
        <f t="shared" si="12"/>
        <v>0.90495610856646636</v>
      </c>
      <c r="O183" s="186">
        <f t="shared" si="13"/>
        <v>-99.771811603996454</v>
      </c>
      <c r="P183" s="51">
        <v>1.4951984599999999</v>
      </c>
      <c r="Q183" s="51">
        <v>25.691624999999995</v>
      </c>
      <c r="R183" s="52">
        <f t="shared" si="14"/>
        <v>27.186823459999996</v>
      </c>
      <c r="S183" s="51">
        <v>1.4951984599999999</v>
      </c>
      <c r="T183" s="51">
        <v>42.324102068323192</v>
      </c>
      <c r="U183" s="52">
        <f t="shared" si="16"/>
        <v>43.81930052832319</v>
      </c>
    </row>
    <row r="184" spans="1:21" s="50" customFormat="1" ht="18" customHeight="1" x14ac:dyDescent="0.25">
      <c r="A184" s="158">
        <v>205</v>
      </c>
      <c r="B184" s="187" t="s">
        <v>193</v>
      </c>
      <c r="C184" s="158" t="s">
        <v>313</v>
      </c>
      <c r="D184" s="188">
        <v>1739.258607</v>
      </c>
      <c r="E184" s="189">
        <v>32.295899249999998</v>
      </c>
      <c r="F184" s="188">
        <v>0</v>
      </c>
      <c r="G184" s="188">
        <v>2.7933092199999998</v>
      </c>
      <c r="H184" s="186">
        <f t="shared" si="15"/>
        <v>1704.1693985299999</v>
      </c>
      <c r="I184" s="186"/>
      <c r="J184" s="188">
        <v>2486.9837070600006</v>
      </c>
      <c r="K184" s="190">
        <v>32.53198562819999</v>
      </c>
      <c r="L184" s="188">
        <v>0</v>
      </c>
      <c r="M184" s="188">
        <v>2.4775277600000001</v>
      </c>
      <c r="N184" s="190">
        <f t="shared" si="12"/>
        <v>2451.9741936718005</v>
      </c>
      <c r="O184" s="186">
        <f t="shared" si="13"/>
        <v>43.88089563084808</v>
      </c>
      <c r="P184" s="51">
        <v>2.5931977500000003</v>
      </c>
      <c r="Q184" s="51">
        <v>29.7027015</v>
      </c>
      <c r="R184" s="52">
        <f t="shared" si="14"/>
        <v>32.295899249999998</v>
      </c>
      <c r="S184" s="51">
        <v>2.5931977500000003</v>
      </c>
      <c r="T184" s="51">
        <v>29.938787878199992</v>
      </c>
      <c r="U184" s="52">
        <f t="shared" si="16"/>
        <v>32.53198562819999</v>
      </c>
    </row>
    <row r="185" spans="1:21" s="50" customFormat="1" ht="18" customHeight="1" x14ac:dyDescent="0.25">
      <c r="A185" s="158">
        <v>206</v>
      </c>
      <c r="B185" s="187" t="s">
        <v>250</v>
      </c>
      <c r="C185" s="158" t="s">
        <v>314</v>
      </c>
      <c r="D185" s="188">
        <v>0</v>
      </c>
      <c r="E185" s="189">
        <v>0</v>
      </c>
      <c r="F185" s="188">
        <v>0</v>
      </c>
      <c r="G185" s="188">
        <v>0</v>
      </c>
      <c r="H185" s="186">
        <f t="shared" si="15"/>
        <v>0</v>
      </c>
      <c r="I185" s="186"/>
      <c r="J185" s="188">
        <v>0</v>
      </c>
      <c r="K185" s="190">
        <v>0</v>
      </c>
      <c r="L185" s="188">
        <v>0</v>
      </c>
      <c r="M185" s="188">
        <v>0</v>
      </c>
      <c r="N185" s="190">
        <f t="shared" si="12"/>
        <v>0</v>
      </c>
      <c r="O185" s="186" t="str">
        <f t="shared" si="13"/>
        <v>N.A.</v>
      </c>
      <c r="P185" s="51">
        <v>0</v>
      </c>
      <c r="Q185" s="51">
        <v>0</v>
      </c>
      <c r="R185" s="52">
        <f t="shared" si="14"/>
        <v>0</v>
      </c>
      <c r="S185" s="51">
        <v>0</v>
      </c>
      <c r="T185" s="51">
        <v>0</v>
      </c>
      <c r="U185" s="52">
        <f t="shared" si="16"/>
        <v>0</v>
      </c>
    </row>
    <row r="186" spans="1:21" s="50" customFormat="1" ht="18" customHeight="1" x14ac:dyDescent="0.25">
      <c r="A186" s="158">
        <v>207</v>
      </c>
      <c r="B186" s="187" t="s">
        <v>250</v>
      </c>
      <c r="C186" s="158" t="s">
        <v>315</v>
      </c>
      <c r="D186" s="188">
        <v>261.38199599999996</v>
      </c>
      <c r="E186" s="189">
        <v>30.454185299999992</v>
      </c>
      <c r="F186" s="188">
        <v>0</v>
      </c>
      <c r="G186" s="188">
        <v>1.5822341599999998</v>
      </c>
      <c r="H186" s="186">
        <f t="shared" si="15"/>
        <v>229.34557653999994</v>
      </c>
      <c r="I186" s="186"/>
      <c r="J186" s="188">
        <v>32.418784287107577</v>
      </c>
      <c r="K186" s="190">
        <v>29.104098323676155</v>
      </c>
      <c r="L186" s="188">
        <v>0</v>
      </c>
      <c r="M186" s="188">
        <v>1.4828254999999999</v>
      </c>
      <c r="N186" s="190">
        <f t="shared" si="12"/>
        <v>1.8318604634314226</v>
      </c>
      <c r="O186" s="186">
        <f t="shared" si="13"/>
        <v>-99.201266276390584</v>
      </c>
      <c r="P186" s="51">
        <v>4.2270490499999998</v>
      </c>
      <c r="Q186" s="51">
        <v>26.227136249999994</v>
      </c>
      <c r="R186" s="52">
        <f t="shared" si="14"/>
        <v>30.454185299999992</v>
      </c>
      <c r="S186" s="51">
        <v>4.387895760000001</v>
      </c>
      <c r="T186" s="51">
        <v>24.716202563676152</v>
      </c>
      <c r="U186" s="52">
        <f t="shared" si="16"/>
        <v>29.104098323676155</v>
      </c>
    </row>
    <row r="187" spans="1:21" s="50" customFormat="1" ht="18" customHeight="1" x14ac:dyDescent="0.25">
      <c r="A187" s="158">
        <v>208</v>
      </c>
      <c r="B187" s="187" t="s">
        <v>144</v>
      </c>
      <c r="C187" s="158" t="s">
        <v>316</v>
      </c>
      <c r="D187" s="188">
        <v>38.821874999999999</v>
      </c>
      <c r="E187" s="189">
        <v>15.406815999999996</v>
      </c>
      <c r="F187" s="188">
        <v>0</v>
      </c>
      <c r="G187" s="188">
        <v>1.8244799999999997</v>
      </c>
      <c r="H187" s="186">
        <f t="shared" si="15"/>
        <v>21.590579000000002</v>
      </c>
      <c r="I187" s="186"/>
      <c r="J187" s="188">
        <v>29.525194175590485</v>
      </c>
      <c r="K187" s="190">
        <v>21.261712834914704</v>
      </c>
      <c r="L187" s="188">
        <v>0</v>
      </c>
      <c r="M187" s="188">
        <v>1.9365631700000003</v>
      </c>
      <c r="N187" s="190">
        <f t="shared" si="12"/>
        <v>6.3269181706757811</v>
      </c>
      <c r="O187" s="186">
        <f t="shared" si="13"/>
        <v>-70.69593098602968</v>
      </c>
      <c r="P187" s="51">
        <v>13.039065999999996</v>
      </c>
      <c r="Q187" s="51">
        <v>2.36775</v>
      </c>
      <c r="R187" s="52">
        <f t="shared" si="14"/>
        <v>15.406815999999996</v>
      </c>
      <c r="S187" s="51">
        <v>13.739222589999999</v>
      </c>
      <c r="T187" s="51">
        <v>7.5224902449147031</v>
      </c>
      <c r="U187" s="52">
        <f t="shared" si="16"/>
        <v>21.261712834914704</v>
      </c>
    </row>
    <row r="188" spans="1:21" s="50" customFormat="1" ht="18" customHeight="1" x14ac:dyDescent="0.25">
      <c r="A188" s="158">
        <v>209</v>
      </c>
      <c r="B188" s="187" t="s">
        <v>144</v>
      </c>
      <c r="C188" s="158" t="s">
        <v>317</v>
      </c>
      <c r="D188" s="188">
        <v>466.03799025000006</v>
      </c>
      <c r="E188" s="189">
        <v>106.93438524000001</v>
      </c>
      <c r="F188" s="188">
        <v>0</v>
      </c>
      <c r="G188" s="188">
        <v>11.738305159999996</v>
      </c>
      <c r="H188" s="186">
        <f t="shared" si="15"/>
        <v>347.36529985000004</v>
      </c>
      <c r="I188" s="186"/>
      <c r="J188" s="188">
        <v>52.539541151332926</v>
      </c>
      <c r="K188" s="190">
        <v>35.144259142604085</v>
      </c>
      <c r="L188" s="188">
        <v>0</v>
      </c>
      <c r="M188" s="188">
        <v>9.5989485799999983</v>
      </c>
      <c r="N188" s="190">
        <f t="shared" si="12"/>
        <v>7.7963334287288433</v>
      </c>
      <c r="O188" s="186">
        <f t="shared" si="13"/>
        <v>-97.755580815903173</v>
      </c>
      <c r="P188" s="51">
        <v>29.373721740000011</v>
      </c>
      <c r="Q188" s="51">
        <v>77.560663500000004</v>
      </c>
      <c r="R188" s="52">
        <f t="shared" si="14"/>
        <v>106.93438524000001</v>
      </c>
      <c r="S188" s="51">
        <v>13.615319300000003</v>
      </c>
      <c r="T188" s="51">
        <v>21.528939842604085</v>
      </c>
      <c r="U188" s="52">
        <f t="shared" si="16"/>
        <v>35.144259142604085</v>
      </c>
    </row>
    <row r="189" spans="1:21" s="50" customFormat="1" ht="18" customHeight="1" x14ac:dyDescent="0.25">
      <c r="A189" s="158">
        <v>210</v>
      </c>
      <c r="B189" s="187" t="s">
        <v>232</v>
      </c>
      <c r="C189" s="158" t="s">
        <v>318</v>
      </c>
      <c r="D189" s="188">
        <v>491.48739750000004</v>
      </c>
      <c r="E189" s="189">
        <v>120.77464844000002</v>
      </c>
      <c r="F189" s="188">
        <v>0</v>
      </c>
      <c r="G189" s="188">
        <v>4.0946671499999994</v>
      </c>
      <c r="H189" s="186">
        <f t="shared" si="15"/>
        <v>366.61808191</v>
      </c>
      <c r="I189" s="186"/>
      <c r="J189" s="188">
        <v>117.49215700236687</v>
      </c>
      <c r="K189" s="190">
        <v>111.51462593800673</v>
      </c>
      <c r="L189" s="188">
        <v>0</v>
      </c>
      <c r="M189" s="188">
        <v>3.6737632800000002</v>
      </c>
      <c r="N189" s="190">
        <f t="shared" si="12"/>
        <v>2.3037677843601356</v>
      </c>
      <c r="O189" s="186">
        <f t="shared" si="13"/>
        <v>-99.371616431912457</v>
      </c>
      <c r="P189" s="51">
        <v>3.8452826899999999</v>
      </c>
      <c r="Q189" s="51">
        <v>116.92936575000002</v>
      </c>
      <c r="R189" s="52">
        <f t="shared" si="14"/>
        <v>120.77464844000002</v>
      </c>
      <c r="S189" s="51">
        <v>3.8452826899999999</v>
      </c>
      <c r="T189" s="51">
        <v>107.66934324800673</v>
      </c>
      <c r="U189" s="52">
        <f t="shared" si="16"/>
        <v>111.51462593800673</v>
      </c>
    </row>
    <row r="190" spans="1:21" s="50" customFormat="1" ht="18" customHeight="1" x14ac:dyDescent="0.25">
      <c r="A190" s="158">
        <v>211</v>
      </c>
      <c r="B190" s="187" t="s">
        <v>232</v>
      </c>
      <c r="C190" s="158" t="s">
        <v>319</v>
      </c>
      <c r="D190" s="188">
        <v>318.38550000000004</v>
      </c>
      <c r="E190" s="189">
        <v>58.476278530000009</v>
      </c>
      <c r="F190" s="188">
        <v>0</v>
      </c>
      <c r="G190" s="188">
        <v>7.1962890400000017</v>
      </c>
      <c r="H190" s="186">
        <f t="shared" si="15"/>
        <v>252.71293243000002</v>
      </c>
      <c r="I190" s="186"/>
      <c r="J190" s="188">
        <v>32.643605290234277</v>
      </c>
      <c r="K190" s="190">
        <v>22.648431904753611</v>
      </c>
      <c r="L190" s="188">
        <v>0</v>
      </c>
      <c r="M190" s="188">
        <v>7.3665681800000007</v>
      </c>
      <c r="N190" s="190">
        <f t="shared" si="12"/>
        <v>2.6286052054806648</v>
      </c>
      <c r="O190" s="186">
        <f t="shared" si="13"/>
        <v>-98.959845394454135</v>
      </c>
      <c r="P190" s="51">
        <v>31.431653530000002</v>
      </c>
      <c r="Q190" s="51">
        <v>27.044625000000007</v>
      </c>
      <c r="R190" s="52">
        <f t="shared" si="14"/>
        <v>58.476278530000009</v>
      </c>
      <c r="S190" s="51">
        <v>7.1647864300000004</v>
      </c>
      <c r="T190" s="51">
        <v>15.48364547475361</v>
      </c>
      <c r="U190" s="52">
        <f t="shared" si="16"/>
        <v>22.648431904753611</v>
      </c>
    </row>
    <row r="191" spans="1:21" s="50" customFormat="1" ht="18" customHeight="1" x14ac:dyDescent="0.25">
      <c r="A191" s="158">
        <v>212</v>
      </c>
      <c r="B191" s="187" t="s">
        <v>144</v>
      </c>
      <c r="C191" s="158" t="s">
        <v>320</v>
      </c>
      <c r="D191" s="188">
        <v>780.27133349999986</v>
      </c>
      <c r="E191" s="189">
        <v>3.3420329999999998</v>
      </c>
      <c r="F191" s="188">
        <v>0</v>
      </c>
      <c r="G191" s="188">
        <v>0</v>
      </c>
      <c r="H191" s="186">
        <f t="shared" si="15"/>
        <v>776.92930049999984</v>
      </c>
      <c r="I191" s="186"/>
      <c r="J191" s="188">
        <v>0</v>
      </c>
      <c r="K191" s="190">
        <v>0</v>
      </c>
      <c r="L191" s="188">
        <v>0</v>
      </c>
      <c r="M191" s="188">
        <v>0</v>
      </c>
      <c r="N191" s="190">
        <f t="shared" si="12"/>
        <v>0</v>
      </c>
      <c r="O191" s="186" t="str">
        <f t="shared" si="13"/>
        <v>N.A.</v>
      </c>
      <c r="P191" s="51">
        <v>0</v>
      </c>
      <c r="Q191" s="51">
        <v>3.3420329999999998</v>
      </c>
      <c r="R191" s="52">
        <f t="shared" si="14"/>
        <v>3.3420329999999998</v>
      </c>
      <c r="S191" s="51">
        <v>0</v>
      </c>
      <c r="T191" s="51">
        <v>0</v>
      </c>
      <c r="U191" s="52">
        <f t="shared" si="16"/>
        <v>0</v>
      </c>
    </row>
    <row r="192" spans="1:21" s="50" customFormat="1" ht="18" customHeight="1" x14ac:dyDescent="0.25">
      <c r="A192" s="158">
        <v>213</v>
      </c>
      <c r="B192" s="187" t="s">
        <v>144</v>
      </c>
      <c r="C192" s="158" t="s">
        <v>321</v>
      </c>
      <c r="D192" s="188">
        <v>266.78887574999993</v>
      </c>
      <c r="E192" s="189">
        <v>62.567308229999988</v>
      </c>
      <c r="F192" s="188">
        <v>0</v>
      </c>
      <c r="G192" s="188">
        <v>20.164983010000004</v>
      </c>
      <c r="H192" s="186">
        <f t="shared" si="15"/>
        <v>184.05658450999994</v>
      </c>
      <c r="I192" s="186"/>
      <c r="J192" s="188">
        <v>84.15572189660881</v>
      </c>
      <c r="K192" s="190">
        <v>52.252883993419879</v>
      </c>
      <c r="L192" s="188">
        <v>0</v>
      </c>
      <c r="M192" s="188">
        <v>23.240047399999995</v>
      </c>
      <c r="N192" s="190">
        <f t="shared" si="12"/>
        <v>8.662790503188937</v>
      </c>
      <c r="O192" s="186">
        <f t="shared" si="13"/>
        <v>-95.293409075121531</v>
      </c>
      <c r="P192" s="51">
        <v>43.296682979999986</v>
      </c>
      <c r="Q192" s="51">
        <v>19.270625250000002</v>
      </c>
      <c r="R192" s="52">
        <f t="shared" si="14"/>
        <v>62.567308229999988</v>
      </c>
      <c r="S192" s="51">
        <v>36.545309139999993</v>
      </c>
      <c r="T192" s="51">
        <v>15.707574853419883</v>
      </c>
      <c r="U192" s="52">
        <f t="shared" si="16"/>
        <v>52.252883993419879</v>
      </c>
    </row>
    <row r="193" spans="1:21" s="50" customFormat="1" ht="18" customHeight="1" x14ac:dyDescent="0.25">
      <c r="A193" s="158">
        <v>214</v>
      </c>
      <c r="B193" s="187" t="s">
        <v>144</v>
      </c>
      <c r="C193" s="158" t="s">
        <v>322</v>
      </c>
      <c r="D193" s="188">
        <v>876.73574399999995</v>
      </c>
      <c r="E193" s="189">
        <v>95.406616979999995</v>
      </c>
      <c r="F193" s="188">
        <v>0</v>
      </c>
      <c r="G193" s="188">
        <v>7.8251282200000007</v>
      </c>
      <c r="H193" s="186">
        <f t="shared" si="15"/>
        <v>773.50399879999998</v>
      </c>
      <c r="I193" s="186"/>
      <c r="J193" s="188">
        <v>55.84297540622741</v>
      </c>
      <c r="K193" s="190">
        <v>29.229671075731311</v>
      </c>
      <c r="L193" s="188">
        <v>0</v>
      </c>
      <c r="M193" s="188">
        <v>10.792066749999998</v>
      </c>
      <c r="N193" s="190">
        <f t="shared" si="12"/>
        <v>15.821237580496101</v>
      </c>
      <c r="O193" s="186">
        <f t="shared" si="13"/>
        <v>-97.954601707936746</v>
      </c>
      <c r="P193" s="51">
        <v>37.301954729999999</v>
      </c>
      <c r="Q193" s="51">
        <v>58.104662250000004</v>
      </c>
      <c r="R193" s="52">
        <f t="shared" si="14"/>
        <v>95.406616979999995</v>
      </c>
      <c r="S193" s="51">
        <v>16.349967659999997</v>
      </c>
      <c r="T193" s="51">
        <v>12.879703415731313</v>
      </c>
      <c r="U193" s="52">
        <f t="shared" si="16"/>
        <v>29.229671075731311</v>
      </c>
    </row>
    <row r="194" spans="1:21" s="50" customFormat="1" ht="18" customHeight="1" x14ac:dyDescent="0.25">
      <c r="A194" s="158">
        <v>215</v>
      </c>
      <c r="B194" s="187" t="s">
        <v>232</v>
      </c>
      <c r="C194" s="158" t="s">
        <v>323</v>
      </c>
      <c r="D194" s="188">
        <v>198.39215850000005</v>
      </c>
      <c r="E194" s="189">
        <v>32.580999170000005</v>
      </c>
      <c r="F194" s="188">
        <v>0</v>
      </c>
      <c r="G194" s="188">
        <v>12.11363805</v>
      </c>
      <c r="H194" s="186">
        <f t="shared" si="15"/>
        <v>153.69752128000005</v>
      </c>
      <c r="I194" s="186"/>
      <c r="J194" s="188">
        <v>50.486697260762007</v>
      </c>
      <c r="K194" s="190">
        <v>34.920727010658169</v>
      </c>
      <c r="L194" s="188">
        <v>0</v>
      </c>
      <c r="M194" s="188">
        <v>14.105753799999999</v>
      </c>
      <c r="N194" s="190">
        <f t="shared" si="12"/>
        <v>1.4602164501038395</v>
      </c>
      <c r="O194" s="186">
        <f t="shared" si="13"/>
        <v>-99.049941444765608</v>
      </c>
      <c r="P194" s="51">
        <v>25.466525420000004</v>
      </c>
      <c r="Q194" s="51">
        <v>7.1144737500000002</v>
      </c>
      <c r="R194" s="52">
        <f t="shared" si="14"/>
        <v>32.580999170000005</v>
      </c>
      <c r="S194" s="51">
        <v>20.540872109999999</v>
      </c>
      <c r="T194" s="51">
        <v>14.379854900658167</v>
      </c>
      <c r="U194" s="52">
        <f t="shared" si="16"/>
        <v>34.920727010658169</v>
      </c>
    </row>
    <row r="195" spans="1:21" s="50" customFormat="1" ht="18" customHeight="1" x14ac:dyDescent="0.25">
      <c r="A195" s="158">
        <v>216</v>
      </c>
      <c r="B195" s="187" t="s">
        <v>209</v>
      </c>
      <c r="C195" s="158" t="s">
        <v>324</v>
      </c>
      <c r="D195" s="188">
        <v>1128.6376372499999</v>
      </c>
      <c r="E195" s="189">
        <v>141.09178175</v>
      </c>
      <c r="F195" s="188">
        <v>0</v>
      </c>
      <c r="G195" s="188">
        <v>44.664099310000005</v>
      </c>
      <c r="H195" s="186">
        <f t="shared" si="15"/>
        <v>942.88175618999992</v>
      </c>
      <c r="I195" s="186"/>
      <c r="J195" s="188">
        <v>964.65765399999987</v>
      </c>
      <c r="K195" s="190">
        <v>132.17160526000001</v>
      </c>
      <c r="L195" s="188">
        <v>0</v>
      </c>
      <c r="M195" s="188">
        <v>65.972702380000015</v>
      </c>
      <c r="N195" s="190">
        <f t="shared" si="12"/>
        <v>766.5133463599999</v>
      </c>
      <c r="O195" s="186">
        <f t="shared" si="13"/>
        <v>-18.705252134972909</v>
      </c>
      <c r="P195" s="51">
        <v>141.09178175</v>
      </c>
      <c r="Q195" s="51">
        <v>0</v>
      </c>
      <c r="R195" s="52">
        <f t="shared" si="14"/>
        <v>141.09178175</v>
      </c>
      <c r="S195" s="51">
        <v>132.17160526000001</v>
      </c>
      <c r="T195" s="51">
        <v>0</v>
      </c>
      <c r="U195" s="52">
        <f t="shared" si="16"/>
        <v>132.17160526000001</v>
      </c>
    </row>
    <row r="196" spans="1:21" s="50" customFormat="1" ht="18" customHeight="1" x14ac:dyDescent="0.25">
      <c r="A196" s="158">
        <v>217</v>
      </c>
      <c r="B196" s="187" t="s">
        <v>209</v>
      </c>
      <c r="C196" s="158" t="s">
        <v>325</v>
      </c>
      <c r="D196" s="188">
        <v>4797.8682877499996</v>
      </c>
      <c r="E196" s="189">
        <v>87.629286050000005</v>
      </c>
      <c r="F196" s="188">
        <v>0</v>
      </c>
      <c r="G196" s="188">
        <v>27.677226879999999</v>
      </c>
      <c r="H196" s="186">
        <f t="shared" si="15"/>
        <v>4682.5617748200002</v>
      </c>
      <c r="I196" s="186"/>
      <c r="J196" s="188">
        <v>5973.9940066700001</v>
      </c>
      <c r="K196" s="190">
        <v>63.399619049999998</v>
      </c>
      <c r="L196" s="188">
        <v>0</v>
      </c>
      <c r="M196" s="188">
        <v>27.559604619999995</v>
      </c>
      <c r="N196" s="190">
        <f t="shared" si="12"/>
        <v>5883.0347830000001</v>
      </c>
      <c r="O196" s="186">
        <f t="shared" si="13"/>
        <v>25.637099218539333</v>
      </c>
      <c r="P196" s="51">
        <v>87.629286050000005</v>
      </c>
      <c r="Q196" s="51">
        <v>0</v>
      </c>
      <c r="R196" s="52">
        <f t="shared" si="14"/>
        <v>87.629286050000005</v>
      </c>
      <c r="S196" s="51">
        <v>63.399619049999998</v>
      </c>
      <c r="T196" s="51">
        <v>0</v>
      </c>
      <c r="U196" s="52">
        <f t="shared" si="16"/>
        <v>63.399619049999998</v>
      </c>
    </row>
    <row r="197" spans="1:21" s="50" customFormat="1" ht="18" customHeight="1" x14ac:dyDescent="0.25">
      <c r="A197" s="158">
        <v>218</v>
      </c>
      <c r="B197" s="187" t="s">
        <v>140</v>
      </c>
      <c r="C197" s="158" t="s">
        <v>326</v>
      </c>
      <c r="D197" s="188">
        <v>149.19468000000001</v>
      </c>
      <c r="E197" s="189">
        <v>7.0535264600000014</v>
      </c>
      <c r="F197" s="188">
        <v>0</v>
      </c>
      <c r="G197" s="188">
        <v>0.35704717999999996</v>
      </c>
      <c r="H197" s="186">
        <f t="shared" si="15"/>
        <v>141.78410636000001</v>
      </c>
      <c r="I197" s="186"/>
      <c r="J197" s="188">
        <v>69.325971725426839</v>
      </c>
      <c r="K197" s="190">
        <v>67.649955696496903</v>
      </c>
      <c r="L197" s="188">
        <v>0</v>
      </c>
      <c r="M197" s="188">
        <v>0.31668325000000003</v>
      </c>
      <c r="N197" s="190">
        <f t="shared" si="12"/>
        <v>1.3593327789299363</v>
      </c>
      <c r="O197" s="186">
        <f t="shared" si="13"/>
        <v>-99.041265756911784</v>
      </c>
      <c r="P197" s="51">
        <v>0.33146845999999996</v>
      </c>
      <c r="Q197" s="51">
        <v>6.7220580000000014</v>
      </c>
      <c r="R197" s="52">
        <f t="shared" si="14"/>
        <v>7.0535264600000014</v>
      </c>
      <c r="S197" s="51">
        <v>0.33146845999999996</v>
      </c>
      <c r="T197" s="51">
        <v>67.318487236496907</v>
      </c>
      <c r="U197" s="52">
        <f t="shared" si="16"/>
        <v>67.649955696496903</v>
      </c>
    </row>
    <row r="198" spans="1:21" s="50" customFormat="1" ht="18" customHeight="1" x14ac:dyDescent="0.25">
      <c r="A198" s="158">
        <v>219</v>
      </c>
      <c r="B198" s="187" t="s">
        <v>232</v>
      </c>
      <c r="C198" s="158" t="s">
        <v>327</v>
      </c>
      <c r="D198" s="188">
        <v>69.89421225000001</v>
      </c>
      <c r="E198" s="189">
        <v>8.2147962099999994</v>
      </c>
      <c r="F198" s="188">
        <v>0</v>
      </c>
      <c r="G198" s="188">
        <v>8.1155549300000001</v>
      </c>
      <c r="H198" s="186">
        <f t="shared" si="15"/>
        <v>53.563861110000005</v>
      </c>
      <c r="I198" s="186"/>
      <c r="J198" s="188">
        <v>15.865145550514091</v>
      </c>
      <c r="K198" s="190">
        <v>8.151389928813515</v>
      </c>
      <c r="L198" s="188">
        <v>0</v>
      </c>
      <c r="M198" s="188">
        <v>7.1980976300000004</v>
      </c>
      <c r="N198" s="190">
        <f t="shared" si="12"/>
        <v>0.51565799170057591</v>
      </c>
      <c r="O198" s="186">
        <f t="shared" si="13"/>
        <v>-99.037302425526036</v>
      </c>
      <c r="P198" s="51">
        <v>7.5341599600000002</v>
      </c>
      <c r="Q198" s="51">
        <v>0.68063625000000005</v>
      </c>
      <c r="R198" s="52">
        <f t="shared" si="14"/>
        <v>8.2147962099999994</v>
      </c>
      <c r="S198" s="51">
        <v>7.5341599600000002</v>
      </c>
      <c r="T198" s="51">
        <v>0.61722996881351422</v>
      </c>
      <c r="U198" s="52">
        <f t="shared" si="16"/>
        <v>8.151389928813515</v>
      </c>
    </row>
    <row r="199" spans="1:21" s="50" customFormat="1" ht="18" customHeight="1" x14ac:dyDescent="0.25">
      <c r="A199" s="158">
        <v>222</v>
      </c>
      <c r="B199" s="187" t="s">
        <v>130</v>
      </c>
      <c r="C199" s="158" t="s">
        <v>328</v>
      </c>
      <c r="D199" s="188">
        <v>5627.230520250002</v>
      </c>
      <c r="E199" s="189">
        <v>3278.7124869999998</v>
      </c>
      <c r="F199" s="188">
        <v>0</v>
      </c>
      <c r="G199" s="188">
        <v>132.09896082999998</v>
      </c>
      <c r="H199" s="186">
        <f t="shared" si="15"/>
        <v>2216.4190724200021</v>
      </c>
      <c r="I199" s="186"/>
      <c r="J199" s="188">
        <v>7643.4223378098795</v>
      </c>
      <c r="K199" s="190">
        <v>3228.470224208475</v>
      </c>
      <c r="L199" s="188">
        <v>0</v>
      </c>
      <c r="M199" s="188">
        <v>121.65683747</v>
      </c>
      <c r="N199" s="190">
        <f t="shared" si="12"/>
        <v>4293.2952761314045</v>
      </c>
      <c r="O199" s="186">
        <f t="shared" si="13"/>
        <v>93.704129762958615</v>
      </c>
      <c r="P199" s="51">
        <v>647.45961775000001</v>
      </c>
      <c r="Q199" s="51">
        <v>2631.2528692499995</v>
      </c>
      <c r="R199" s="52">
        <f t="shared" si="14"/>
        <v>3278.7124869999998</v>
      </c>
      <c r="S199" s="51">
        <v>622.64796575999992</v>
      </c>
      <c r="T199" s="51">
        <v>2605.8222584484752</v>
      </c>
      <c r="U199" s="52">
        <f t="shared" si="16"/>
        <v>3228.470224208475</v>
      </c>
    </row>
    <row r="200" spans="1:21" s="50" customFormat="1" ht="18" customHeight="1" x14ac:dyDescent="0.25">
      <c r="A200" s="158">
        <v>223</v>
      </c>
      <c r="B200" s="187" t="s">
        <v>140</v>
      </c>
      <c r="C200" s="158" t="s">
        <v>329</v>
      </c>
      <c r="D200" s="188">
        <v>0</v>
      </c>
      <c r="E200" s="189">
        <v>0</v>
      </c>
      <c r="F200" s="188">
        <v>0</v>
      </c>
      <c r="G200" s="188">
        <v>0</v>
      </c>
      <c r="H200" s="186">
        <f t="shared" si="15"/>
        <v>0</v>
      </c>
      <c r="I200" s="186"/>
      <c r="J200" s="188">
        <v>0</v>
      </c>
      <c r="K200" s="190">
        <v>0</v>
      </c>
      <c r="L200" s="188">
        <v>0</v>
      </c>
      <c r="M200" s="188">
        <v>0</v>
      </c>
      <c r="N200" s="190">
        <f t="shared" si="12"/>
        <v>0</v>
      </c>
      <c r="O200" s="186" t="str">
        <f t="shared" si="13"/>
        <v>N.A.</v>
      </c>
      <c r="P200" s="51">
        <v>0</v>
      </c>
      <c r="Q200" s="51">
        <v>0</v>
      </c>
      <c r="R200" s="52">
        <f t="shared" si="14"/>
        <v>0</v>
      </c>
      <c r="S200" s="51">
        <v>0</v>
      </c>
      <c r="T200" s="51">
        <v>0</v>
      </c>
      <c r="U200" s="52">
        <f t="shared" si="16"/>
        <v>0</v>
      </c>
    </row>
    <row r="201" spans="1:21" s="50" customFormat="1" ht="18" customHeight="1" x14ac:dyDescent="0.25">
      <c r="A201" s="158">
        <v>225</v>
      </c>
      <c r="B201" s="187" t="s">
        <v>140</v>
      </c>
      <c r="C201" s="158" t="s">
        <v>330</v>
      </c>
      <c r="D201" s="188">
        <v>0</v>
      </c>
      <c r="E201" s="189">
        <v>0</v>
      </c>
      <c r="F201" s="188">
        <v>0</v>
      </c>
      <c r="G201" s="188">
        <v>0</v>
      </c>
      <c r="H201" s="186">
        <f t="shared" si="15"/>
        <v>0</v>
      </c>
      <c r="I201" s="186"/>
      <c r="J201" s="188">
        <v>1.2608163344279257</v>
      </c>
      <c r="K201" s="190">
        <v>0.26675502551757441</v>
      </c>
      <c r="L201" s="188">
        <v>0</v>
      </c>
      <c r="M201" s="188">
        <v>0</v>
      </c>
      <c r="N201" s="190">
        <f t="shared" si="12"/>
        <v>0.99406130891035138</v>
      </c>
      <c r="O201" s="186" t="str">
        <f t="shared" si="13"/>
        <v>N.A.</v>
      </c>
      <c r="P201" s="51">
        <v>0</v>
      </c>
      <c r="Q201" s="51">
        <v>0</v>
      </c>
      <c r="R201" s="52">
        <f t="shared" si="14"/>
        <v>0</v>
      </c>
      <c r="S201" s="51">
        <v>0</v>
      </c>
      <c r="T201" s="51">
        <v>0.26675502551757441</v>
      </c>
      <c r="U201" s="52">
        <f t="shared" si="16"/>
        <v>0.26675502551757441</v>
      </c>
    </row>
    <row r="202" spans="1:21" s="50" customFormat="1" ht="18" customHeight="1" x14ac:dyDescent="0.25">
      <c r="A202" s="158">
        <v>226</v>
      </c>
      <c r="B202" s="187" t="s">
        <v>132</v>
      </c>
      <c r="C202" s="158" t="s">
        <v>331</v>
      </c>
      <c r="D202" s="188">
        <v>356.97481275000001</v>
      </c>
      <c r="E202" s="189">
        <v>93.414158999999984</v>
      </c>
      <c r="F202" s="188">
        <v>0</v>
      </c>
      <c r="G202" s="188">
        <v>8.3546598899999989</v>
      </c>
      <c r="H202" s="186">
        <f t="shared" si="15"/>
        <v>255.20599386000004</v>
      </c>
      <c r="I202" s="186"/>
      <c r="J202" s="188">
        <v>171.09566245352937</v>
      </c>
      <c r="K202" s="190">
        <v>127.67253100000002</v>
      </c>
      <c r="L202" s="188">
        <v>0</v>
      </c>
      <c r="M202" s="188">
        <v>12.289966120000001</v>
      </c>
      <c r="N202" s="190">
        <f t="shared" si="12"/>
        <v>31.133165333529348</v>
      </c>
      <c r="O202" s="186">
        <f t="shared" si="13"/>
        <v>-87.800770325712534</v>
      </c>
      <c r="P202" s="51">
        <v>24.779774249999999</v>
      </c>
      <c r="Q202" s="51">
        <v>68.634384749999981</v>
      </c>
      <c r="R202" s="52">
        <f t="shared" si="14"/>
        <v>93.414158999999984</v>
      </c>
      <c r="S202" s="51">
        <v>24.779774249999999</v>
      </c>
      <c r="T202" s="51">
        <v>102.89275675000002</v>
      </c>
      <c r="U202" s="52">
        <f t="shared" si="16"/>
        <v>127.67253100000002</v>
      </c>
    </row>
    <row r="203" spans="1:21" s="50" customFormat="1" ht="18" customHeight="1" x14ac:dyDescent="0.25">
      <c r="A203" s="158">
        <v>227</v>
      </c>
      <c r="B203" s="187" t="s">
        <v>128</v>
      </c>
      <c r="C203" s="158" t="s">
        <v>332</v>
      </c>
      <c r="D203" s="188">
        <v>337.430205</v>
      </c>
      <c r="E203" s="189">
        <v>98.127683500000018</v>
      </c>
      <c r="F203" s="188">
        <v>0</v>
      </c>
      <c r="G203" s="188">
        <v>3.98725</v>
      </c>
      <c r="H203" s="186">
        <f t="shared" si="15"/>
        <v>235.31527149999999</v>
      </c>
      <c r="I203" s="186"/>
      <c r="J203" s="188">
        <v>204.66399279760438</v>
      </c>
      <c r="K203" s="190">
        <v>34.474096081600003</v>
      </c>
      <c r="L203" s="188">
        <v>0</v>
      </c>
      <c r="M203" s="188">
        <v>4.8635599300000001</v>
      </c>
      <c r="N203" s="190">
        <f t="shared" si="12"/>
        <v>165.32633678600436</v>
      </c>
      <c r="O203" s="186">
        <f t="shared" si="13"/>
        <v>-29.742623276362934</v>
      </c>
      <c r="P203" s="51">
        <v>70.975018000000006</v>
      </c>
      <c r="Q203" s="51">
        <v>27.152665500000005</v>
      </c>
      <c r="R203" s="52">
        <f t="shared" si="14"/>
        <v>98.127683500000018</v>
      </c>
      <c r="S203" s="51">
        <v>3.4982648799999998</v>
      </c>
      <c r="T203" s="51">
        <v>30.975831201600002</v>
      </c>
      <c r="U203" s="52">
        <f t="shared" si="16"/>
        <v>34.474096081600003</v>
      </c>
    </row>
    <row r="204" spans="1:21" s="50" customFormat="1" ht="18" customHeight="1" x14ac:dyDescent="0.25">
      <c r="A204" s="158">
        <v>228</v>
      </c>
      <c r="B204" s="187" t="s">
        <v>140</v>
      </c>
      <c r="C204" s="158" t="s">
        <v>333</v>
      </c>
      <c r="D204" s="188">
        <v>71.574161250000017</v>
      </c>
      <c r="E204" s="189">
        <v>16.152157639999999</v>
      </c>
      <c r="F204" s="188">
        <v>0</v>
      </c>
      <c r="G204" s="188">
        <v>0.38409912000000007</v>
      </c>
      <c r="H204" s="186">
        <f t="shared" si="15"/>
        <v>55.037904490000017</v>
      </c>
      <c r="I204" s="186"/>
      <c r="J204" s="188">
        <v>3.7673235301360664</v>
      </c>
      <c r="K204" s="190">
        <v>2.404948501829872</v>
      </c>
      <c r="L204" s="188">
        <v>0</v>
      </c>
      <c r="M204" s="188">
        <v>0.96933941999999973</v>
      </c>
      <c r="N204" s="190">
        <f t="shared" si="12"/>
        <v>0.39303560830619466</v>
      </c>
      <c r="O204" s="186">
        <f t="shared" si="13"/>
        <v>-99.285881953631417</v>
      </c>
      <c r="P204" s="51">
        <v>13.61154614</v>
      </c>
      <c r="Q204" s="51">
        <v>2.5406115000000002</v>
      </c>
      <c r="R204" s="52">
        <f t="shared" si="14"/>
        <v>16.152157639999999</v>
      </c>
      <c r="S204" s="51">
        <v>0.73185917999999994</v>
      </c>
      <c r="T204" s="51">
        <v>1.6730893218298721</v>
      </c>
      <c r="U204" s="52">
        <f t="shared" si="16"/>
        <v>2.404948501829872</v>
      </c>
    </row>
    <row r="205" spans="1:21" s="50" customFormat="1" ht="18" customHeight="1" x14ac:dyDescent="0.25">
      <c r="A205" s="158">
        <v>229</v>
      </c>
      <c r="B205" s="187" t="s">
        <v>138</v>
      </c>
      <c r="C205" s="158" t="s">
        <v>334</v>
      </c>
      <c r="D205" s="188">
        <v>404.41609725000001</v>
      </c>
      <c r="E205" s="189">
        <v>78.79562211999999</v>
      </c>
      <c r="F205" s="188">
        <v>0</v>
      </c>
      <c r="G205" s="188">
        <v>19.141007770000002</v>
      </c>
      <c r="H205" s="186">
        <f t="shared" si="15"/>
        <v>306.47946736000006</v>
      </c>
      <c r="I205" s="186"/>
      <c r="J205" s="188">
        <v>253.69809122228199</v>
      </c>
      <c r="K205" s="190">
        <v>26.831718769999995</v>
      </c>
      <c r="L205" s="188">
        <v>0</v>
      </c>
      <c r="M205" s="188">
        <v>18.8708612</v>
      </c>
      <c r="N205" s="190">
        <f t="shared" si="12"/>
        <v>207.995511252282</v>
      </c>
      <c r="O205" s="186">
        <f t="shared" si="13"/>
        <v>-32.133949120981676</v>
      </c>
      <c r="P205" s="51">
        <v>58.803079119999992</v>
      </c>
      <c r="Q205" s="51">
        <v>19.992543000000005</v>
      </c>
      <c r="R205" s="52">
        <f t="shared" si="14"/>
        <v>78.79562211999999</v>
      </c>
      <c r="S205" s="51">
        <v>18.793377569999997</v>
      </c>
      <c r="T205" s="51">
        <v>8.0383411999999996</v>
      </c>
      <c r="U205" s="52">
        <f t="shared" si="16"/>
        <v>26.831718769999995</v>
      </c>
    </row>
    <row r="206" spans="1:21" s="50" customFormat="1" ht="18" customHeight="1" x14ac:dyDescent="0.25">
      <c r="A206" s="158">
        <v>231</v>
      </c>
      <c r="B206" s="187" t="s">
        <v>232</v>
      </c>
      <c r="C206" s="158" t="s">
        <v>335</v>
      </c>
      <c r="D206" s="188">
        <v>64.252125000000007</v>
      </c>
      <c r="E206" s="189">
        <v>13.766055800000004</v>
      </c>
      <c r="F206" s="188">
        <v>0</v>
      </c>
      <c r="G206" s="188">
        <v>0.48613210999999995</v>
      </c>
      <c r="H206" s="186">
        <f t="shared" si="15"/>
        <v>49.999937090000003</v>
      </c>
      <c r="I206" s="186"/>
      <c r="J206" s="188">
        <v>16.932893550500069</v>
      </c>
      <c r="K206" s="190">
        <v>16.024778129902032</v>
      </c>
      <c r="L206" s="188">
        <v>0</v>
      </c>
      <c r="M206" s="188">
        <v>0.43117521999999997</v>
      </c>
      <c r="N206" s="190">
        <f t="shared" si="12"/>
        <v>0.47694020059803688</v>
      </c>
      <c r="O206" s="186">
        <f t="shared" si="13"/>
        <v>-99.046118398630099</v>
      </c>
      <c r="P206" s="51">
        <v>0.45130580000000009</v>
      </c>
      <c r="Q206" s="51">
        <v>13.314750000000004</v>
      </c>
      <c r="R206" s="52">
        <f t="shared" si="14"/>
        <v>13.766055800000004</v>
      </c>
      <c r="S206" s="51">
        <v>0.45130580000000009</v>
      </c>
      <c r="T206" s="51">
        <v>15.573472329902032</v>
      </c>
      <c r="U206" s="52">
        <f t="shared" si="16"/>
        <v>16.024778129902032</v>
      </c>
    </row>
    <row r="207" spans="1:21" s="50" customFormat="1" ht="18" customHeight="1" x14ac:dyDescent="0.25">
      <c r="A207" s="158">
        <v>233</v>
      </c>
      <c r="B207" s="187" t="s">
        <v>232</v>
      </c>
      <c r="C207" s="158" t="s">
        <v>336</v>
      </c>
      <c r="D207" s="188">
        <v>28.261049250000006</v>
      </c>
      <c r="E207" s="189">
        <v>8.2263500900000004</v>
      </c>
      <c r="F207" s="188">
        <v>0</v>
      </c>
      <c r="G207" s="188">
        <v>0.64952636999999991</v>
      </c>
      <c r="H207" s="186">
        <f t="shared" si="15"/>
        <v>19.385172790000006</v>
      </c>
      <c r="I207" s="186"/>
      <c r="J207" s="188">
        <v>39.080449402396141</v>
      </c>
      <c r="K207" s="190">
        <v>6.562552460780517</v>
      </c>
      <c r="L207" s="188">
        <v>0</v>
      </c>
      <c r="M207" s="188">
        <v>0.57609790000000005</v>
      </c>
      <c r="N207" s="190">
        <f t="shared" si="12"/>
        <v>31.941799041615624</v>
      </c>
      <c r="O207" s="186">
        <f t="shared" si="13"/>
        <v>64.774383946131522</v>
      </c>
      <c r="P207" s="51">
        <v>0.60299458999999989</v>
      </c>
      <c r="Q207" s="51">
        <v>7.6233555000000006</v>
      </c>
      <c r="R207" s="52">
        <f t="shared" si="14"/>
        <v>8.2263500900000004</v>
      </c>
      <c r="S207" s="51">
        <v>0.60299458999999989</v>
      </c>
      <c r="T207" s="51">
        <v>5.9595578707805172</v>
      </c>
      <c r="U207" s="52">
        <f t="shared" si="16"/>
        <v>6.562552460780517</v>
      </c>
    </row>
    <row r="208" spans="1:21" s="50" customFormat="1" ht="18" customHeight="1" x14ac:dyDescent="0.25">
      <c r="A208" s="158">
        <v>234</v>
      </c>
      <c r="B208" s="187" t="s">
        <v>232</v>
      </c>
      <c r="C208" s="158" t="s">
        <v>337</v>
      </c>
      <c r="D208" s="188">
        <v>75.061764750000009</v>
      </c>
      <c r="E208" s="189">
        <v>29.658894340000003</v>
      </c>
      <c r="F208" s="188">
        <v>0</v>
      </c>
      <c r="G208" s="188">
        <v>32.139332209999999</v>
      </c>
      <c r="H208" s="186">
        <f t="shared" si="15"/>
        <v>13.263538200000006</v>
      </c>
      <c r="I208" s="186"/>
      <c r="J208" s="188">
        <v>80.219034967531385</v>
      </c>
      <c r="K208" s="190">
        <v>48.258733854635224</v>
      </c>
      <c r="L208" s="188">
        <v>0</v>
      </c>
      <c r="M208" s="188">
        <v>31.751613620000004</v>
      </c>
      <c r="N208" s="190">
        <f t="shared" si="12"/>
        <v>0.20868749289615707</v>
      </c>
      <c r="O208" s="186">
        <f t="shared" si="13"/>
        <v>-98.426607668712734</v>
      </c>
      <c r="P208" s="51">
        <v>24.949316590000002</v>
      </c>
      <c r="Q208" s="51">
        <v>4.7095777499999993</v>
      </c>
      <c r="R208" s="52">
        <f t="shared" si="14"/>
        <v>29.658894340000003</v>
      </c>
      <c r="S208" s="51">
        <v>25.090579289999997</v>
      </c>
      <c r="T208" s="51">
        <v>23.168154564635227</v>
      </c>
      <c r="U208" s="52">
        <f t="shared" si="16"/>
        <v>48.258733854635224</v>
      </c>
    </row>
    <row r="209" spans="1:21" s="50" customFormat="1" ht="18" customHeight="1" x14ac:dyDescent="0.25">
      <c r="A209" s="158">
        <v>235</v>
      </c>
      <c r="B209" s="187" t="s">
        <v>132</v>
      </c>
      <c r="C209" s="158" t="s">
        <v>338</v>
      </c>
      <c r="D209" s="188">
        <v>526.09982850000006</v>
      </c>
      <c r="E209" s="189">
        <v>433.89628619999996</v>
      </c>
      <c r="F209" s="188">
        <v>0</v>
      </c>
      <c r="G209" s="188">
        <v>38.630037179999995</v>
      </c>
      <c r="H209" s="186">
        <f t="shared" si="15"/>
        <v>53.5735051200001</v>
      </c>
      <c r="I209" s="186"/>
      <c r="J209" s="188">
        <v>632.64647209037651</v>
      </c>
      <c r="K209" s="190">
        <v>601.45206164999979</v>
      </c>
      <c r="L209" s="188">
        <v>0</v>
      </c>
      <c r="M209" s="188">
        <v>34.262940990000004</v>
      </c>
      <c r="N209" s="190">
        <f t="shared" si="12"/>
        <v>-3.06853054962329</v>
      </c>
      <c r="O209" s="186">
        <f t="shared" si="13"/>
        <v>-105.72770167408319</v>
      </c>
      <c r="P209" s="51">
        <v>35.862597449999996</v>
      </c>
      <c r="Q209" s="51">
        <v>398.03368874999995</v>
      </c>
      <c r="R209" s="52">
        <f t="shared" si="14"/>
        <v>433.89628619999996</v>
      </c>
      <c r="S209" s="51">
        <v>35.862597449999996</v>
      </c>
      <c r="T209" s="51">
        <v>565.58946419999984</v>
      </c>
      <c r="U209" s="52">
        <f t="shared" si="16"/>
        <v>601.45206164999979</v>
      </c>
    </row>
    <row r="210" spans="1:21" s="50" customFormat="1" ht="18" customHeight="1" x14ac:dyDescent="0.25">
      <c r="A210" s="158">
        <v>236</v>
      </c>
      <c r="B210" s="187" t="s">
        <v>132</v>
      </c>
      <c r="C210" s="158" t="s">
        <v>339</v>
      </c>
      <c r="D210" s="188">
        <v>468.18100425000006</v>
      </c>
      <c r="E210" s="189">
        <v>459.03369374999994</v>
      </c>
      <c r="F210" s="188">
        <v>0</v>
      </c>
      <c r="G210" s="188">
        <v>2.0055149999999999</v>
      </c>
      <c r="H210" s="186">
        <f t="shared" si="15"/>
        <v>7.141795500000117</v>
      </c>
      <c r="I210" s="186"/>
      <c r="J210" s="188">
        <v>559.22374659037678</v>
      </c>
      <c r="K210" s="190">
        <v>577.74624883999979</v>
      </c>
      <c r="L210" s="188">
        <v>0</v>
      </c>
      <c r="M210" s="188">
        <v>6.9141420299999989</v>
      </c>
      <c r="N210" s="190">
        <f t="shared" ref="N210:N273" si="17">J210-K210-M210</f>
        <v>-25.436644279623017</v>
      </c>
      <c r="O210" s="186">
        <f t="shared" ref="O210:O273" si="18">IF(OR(H210=0,N210=0),"N.A.",IF((((N210-H210)/H210))*100&gt;=500,"500&lt;",IF((((N210-H210)/H210))*100&lt;=-500,"&lt;-500",(((N210-H210)/H210))*100)))</f>
        <v>-456.16595686088459</v>
      </c>
      <c r="P210" s="51">
        <v>61.000005000000009</v>
      </c>
      <c r="Q210" s="51">
        <v>398.03368874999995</v>
      </c>
      <c r="R210" s="52">
        <f t="shared" ref="R210:R273" si="19">P210+Q210</f>
        <v>459.03369374999994</v>
      </c>
      <c r="S210" s="51">
        <v>12.156784640000001</v>
      </c>
      <c r="T210" s="51">
        <v>565.58946419999984</v>
      </c>
      <c r="U210" s="52">
        <f t="shared" si="16"/>
        <v>577.74624883999979</v>
      </c>
    </row>
    <row r="211" spans="1:21" s="50" customFormat="1" ht="18" customHeight="1" x14ac:dyDescent="0.25">
      <c r="A211" s="158">
        <v>237</v>
      </c>
      <c r="B211" s="187" t="s">
        <v>140</v>
      </c>
      <c r="C211" s="158" t="s">
        <v>340</v>
      </c>
      <c r="D211" s="188">
        <v>71.309988000000004</v>
      </c>
      <c r="E211" s="189">
        <v>11.69395141</v>
      </c>
      <c r="F211" s="188">
        <v>0</v>
      </c>
      <c r="G211" s="188">
        <v>3.1784820500000004</v>
      </c>
      <c r="H211" s="186">
        <f t="shared" ref="H211:H274" si="20">D211-E211-G211</f>
        <v>56.437554540000008</v>
      </c>
      <c r="I211" s="186"/>
      <c r="J211" s="188">
        <v>23.386132634894345</v>
      </c>
      <c r="K211" s="190">
        <v>11.579262865324642</v>
      </c>
      <c r="L211" s="188">
        <v>0</v>
      </c>
      <c r="M211" s="188">
        <v>3.7217209600000003</v>
      </c>
      <c r="N211" s="190">
        <f t="shared" si="17"/>
        <v>8.0851488095697022</v>
      </c>
      <c r="O211" s="186">
        <f t="shared" si="18"/>
        <v>-85.67416877738853</v>
      </c>
      <c r="P211" s="51">
        <v>10.777770159999999</v>
      </c>
      <c r="Q211" s="51">
        <v>0.91618125000000017</v>
      </c>
      <c r="R211" s="52">
        <f t="shared" si="19"/>
        <v>11.69395141</v>
      </c>
      <c r="S211" s="51">
        <v>10.777770159999999</v>
      </c>
      <c r="T211" s="51">
        <v>0.80149270532464212</v>
      </c>
      <c r="U211" s="52">
        <f t="shared" ref="U211:U274" si="21">S211+T211</f>
        <v>11.579262865324642</v>
      </c>
    </row>
    <row r="212" spans="1:21" s="50" customFormat="1" ht="18" customHeight="1" x14ac:dyDescent="0.25">
      <c r="A212" s="158">
        <v>242</v>
      </c>
      <c r="B212" s="187" t="s">
        <v>144</v>
      </c>
      <c r="C212" s="158" t="s">
        <v>341</v>
      </c>
      <c r="D212" s="188">
        <v>83.401918500000008</v>
      </c>
      <c r="E212" s="189">
        <v>26.741090969999998</v>
      </c>
      <c r="F212" s="188">
        <v>0</v>
      </c>
      <c r="G212" s="188">
        <v>8.9004086100000013</v>
      </c>
      <c r="H212" s="186">
        <f t="shared" si="20"/>
        <v>47.760418920000006</v>
      </c>
      <c r="I212" s="186"/>
      <c r="J212" s="188">
        <v>47.118164913592324</v>
      </c>
      <c r="K212" s="190">
        <v>23.988762318697187</v>
      </c>
      <c r="L212" s="188">
        <v>0</v>
      </c>
      <c r="M212" s="188">
        <v>8.8746334100000013</v>
      </c>
      <c r="N212" s="190">
        <f t="shared" si="17"/>
        <v>14.254769184895135</v>
      </c>
      <c r="O212" s="186">
        <f t="shared" si="18"/>
        <v>-70.153592645884743</v>
      </c>
      <c r="P212" s="51">
        <v>6.753098969999999</v>
      </c>
      <c r="Q212" s="51">
        <v>19.987991999999998</v>
      </c>
      <c r="R212" s="52">
        <f t="shared" si="19"/>
        <v>26.741090969999998</v>
      </c>
      <c r="S212" s="51">
        <v>6.89409312</v>
      </c>
      <c r="T212" s="51">
        <v>17.094669198697186</v>
      </c>
      <c r="U212" s="52">
        <f t="shared" si="21"/>
        <v>23.988762318697187</v>
      </c>
    </row>
    <row r="213" spans="1:21" s="50" customFormat="1" ht="18" customHeight="1" x14ac:dyDescent="0.25">
      <c r="A213" s="158">
        <v>243</v>
      </c>
      <c r="B213" s="187" t="s">
        <v>144</v>
      </c>
      <c r="C213" s="158" t="s">
        <v>342</v>
      </c>
      <c r="D213" s="188">
        <v>404.13985500000001</v>
      </c>
      <c r="E213" s="189">
        <v>112.30824067</v>
      </c>
      <c r="F213" s="188">
        <v>0</v>
      </c>
      <c r="G213" s="188">
        <v>16.885006449999995</v>
      </c>
      <c r="H213" s="186">
        <f t="shared" si="20"/>
        <v>274.94660787999999</v>
      </c>
      <c r="I213" s="186"/>
      <c r="J213" s="188">
        <v>74.396874081114476</v>
      </c>
      <c r="K213" s="190">
        <v>48.009266546450355</v>
      </c>
      <c r="L213" s="188">
        <v>0</v>
      </c>
      <c r="M213" s="188">
        <v>20.966759260000003</v>
      </c>
      <c r="N213" s="190">
        <f t="shared" si="17"/>
        <v>5.4208482746641167</v>
      </c>
      <c r="O213" s="186">
        <f t="shared" si="18"/>
        <v>-98.028399653131899</v>
      </c>
      <c r="P213" s="51">
        <v>103.59885667</v>
      </c>
      <c r="Q213" s="51">
        <v>8.709384</v>
      </c>
      <c r="R213" s="52">
        <f t="shared" si="19"/>
        <v>112.30824067</v>
      </c>
      <c r="S213" s="51">
        <v>40.224836979999992</v>
      </c>
      <c r="T213" s="51">
        <v>7.7844295664503633</v>
      </c>
      <c r="U213" s="52">
        <f t="shared" si="21"/>
        <v>48.009266546450355</v>
      </c>
    </row>
    <row r="214" spans="1:21" s="50" customFormat="1" ht="18" customHeight="1" x14ac:dyDescent="0.25">
      <c r="A214" s="158">
        <v>244</v>
      </c>
      <c r="B214" s="187" t="s">
        <v>144</v>
      </c>
      <c r="C214" s="158" t="s">
        <v>343</v>
      </c>
      <c r="D214" s="188">
        <v>194.79871350000005</v>
      </c>
      <c r="E214" s="189">
        <v>63.761441799999993</v>
      </c>
      <c r="F214" s="188">
        <v>0</v>
      </c>
      <c r="G214" s="188">
        <v>12.067339289999998</v>
      </c>
      <c r="H214" s="186">
        <f t="shared" si="20"/>
        <v>118.96993241000006</v>
      </c>
      <c r="I214" s="186"/>
      <c r="J214" s="188">
        <v>54.126665823441236</v>
      </c>
      <c r="K214" s="190">
        <v>35.004009109923828</v>
      </c>
      <c r="L214" s="188">
        <v>0</v>
      </c>
      <c r="M214" s="188">
        <v>11.914117569999998</v>
      </c>
      <c r="N214" s="190">
        <f t="shared" si="17"/>
        <v>7.2085391435174095</v>
      </c>
      <c r="O214" s="186">
        <f t="shared" si="18"/>
        <v>-93.9408731286196</v>
      </c>
      <c r="P214" s="51">
        <v>33.7441678</v>
      </c>
      <c r="Q214" s="51">
        <v>30.017273999999993</v>
      </c>
      <c r="R214" s="52">
        <f t="shared" si="19"/>
        <v>63.761441799999993</v>
      </c>
      <c r="S214" s="51">
        <v>18.993304909999999</v>
      </c>
      <c r="T214" s="51">
        <v>16.010704199923833</v>
      </c>
      <c r="U214" s="52">
        <f t="shared" si="21"/>
        <v>35.004009109923828</v>
      </c>
    </row>
    <row r="215" spans="1:21" s="50" customFormat="1" ht="18" customHeight="1" x14ac:dyDescent="0.25">
      <c r="A215" s="158">
        <v>245</v>
      </c>
      <c r="B215" s="187" t="s">
        <v>144</v>
      </c>
      <c r="C215" s="158" t="s">
        <v>344</v>
      </c>
      <c r="D215" s="188">
        <v>299.04654825</v>
      </c>
      <c r="E215" s="189">
        <v>44.22961291</v>
      </c>
      <c r="F215" s="188">
        <v>0</v>
      </c>
      <c r="G215" s="188">
        <v>5.0954825399999999</v>
      </c>
      <c r="H215" s="186">
        <f t="shared" si="20"/>
        <v>249.72145279999998</v>
      </c>
      <c r="I215" s="186"/>
      <c r="J215" s="188">
        <v>42.224238239054209</v>
      </c>
      <c r="K215" s="190">
        <v>26.624336690165187</v>
      </c>
      <c r="L215" s="188">
        <v>0</v>
      </c>
      <c r="M215" s="188">
        <v>7.5931776899999992</v>
      </c>
      <c r="N215" s="190">
        <f t="shared" si="17"/>
        <v>8.006723858889023</v>
      </c>
      <c r="O215" s="186">
        <f t="shared" si="18"/>
        <v>-96.793738075318046</v>
      </c>
      <c r="P215" s="51">
        <v>21.964905910000002</v>
      </c>
      <c r="Q215" s="51">
        <v>22.264707000000001</v>
      </c>
      <c r="R215" s="52">
        <f t="shared" si="19"/>
        <v>44.22961291</v>
      </c>
      <c r="S215" s="51">
        <v>12.10459631</v>
      </c>
      <c r="T215" s="51">
        <v>14.519740380165187</v>
      </c>
      <c r="U215" s="52">
        <f t="shared" si="21"/>
        <v>26.624336690165187</v>
      </c>
    </row>
    <row r="216" spans="1:21" s="50" customFormat="1" ht="18" customHeight="1" x14ac:dyDescent="0.25">
      <c r="A216" s="158">
        <v>247</v>
      </c>
      <c r="B216" s="187" t="s">
        <v>232</v>
      </c>
      <c r="C216" s="158" t="s">
        <v>345</v>
      </c>
      <c r="D216" s="188">
        <v>80.488124999999997</v>
      </c>
      <c r="E216" s="189">
        <v>15.023670689999999</v>
      </c>
      <c r="F216" s="188">
        <v>0</v>
      </c>
      <c r="G216" s="188">
        <v>2.6182086099999999</v>
      </c>
      <c r="H216" s="186">
        <f t="shared" si="20"/>
        <v>62.846245699999997</v>
      </c>
      <c r="I216" s="186"/>
      <c r="J216" s="188">
        <v>25.740728778787663</v>
      </c>
      <c r="K216" s="190">
        <v>17.94418848763134</v>
      </c>
      <c r="L216" s="188">
        <v>0</v>
      </c>
      <c r="M216" s="188">
        <v>3.0683325199999998</v>
      </c>
      <c r="N216" s="190">
        <f t="shared" si="17"/>
        <v>4.7282077711563222</v>
      </c>
      <c r="O216" s="186">
        <f t="shared" si="18"/>
        <v>-92.476546978276659</v>
      </c>
      <c r="P216" s="51">
        <v>11.441295689999999</v>
      </c>
      <c r="Q216" s="51">
        <v>3.5823750000000008</v>
      </c>
      <c r="R216" s="52">
        <f t="shared" si="19"/>
        <v>15.023670689999999</v>
      </c>
      <c r="S216" s="51">
        <v>3.9085299200000003</v>
      </c>
      <c r="T216" s="51">
        <v>14.035658567631339</v>
      </c>
      <c r="U216" s="52">
        <f t="shared" si="21"/>
        <v>17.94418848763134</v>
      </c>
    </row>
    <row r="217" spans="1:21" s="50" customFormat="1" ht="18" customHeight="1" x14ac:dyDescent="0.25">
      <c r="A217" s="158">
        <v>248</v>
      </c>
      <c r="B217" s="187" t="s">
        <v>232</v>
      </c>
      <c r="C217" s="158" t="s">
        <v>346</v>
      </c>
      <c r="D217" s="188">
        <v>162.06787500000002</v>
      </c>
      <c r="E217" s="189">
        <v>42.191070479999993</v>
      </c>
      <c r="F217" s="188">
        <v>0</v>
      </c>
      <c r="G217" s="188">
        <v>5.2911031200000007</v>
      </c>
      <c r="H217" s="186">
        <f t="shared" si="20"/>
        <v>114.58570140000002</v>
      </c>
      <c r="I217" s="186"/>
      <c r="J217" s="188">
        <v>52.823006816900438</v>
      </c>
      <c r="K217" s="190">
        <v>39.42737679107924</v>
      </c>
      <c r="L217" s="188">
        <v>0</v>
      </c>
      <c r="M217" s="188">
        <v>6.3039076399999994</v>
      </c>
      <c r="N217" s="190">
        <f t="shared" si="17"/>
        <v>7.0917223858211988</v>
      </c>
      <c r="O217" s="186">
        <f t="shared" si="18"/>
        <v>-93.810988370123809</v>
      </c>
      <c r="P217" s="51">
        <v>26.27794548</v>
      </c>
      <c r="Q217" s="51">
        <v>15.913124999999997</v>
      </c>
      <c r="R217" s="52">
        <f t="shared" si="19"/>
        <v>42.191070479999993</v>
      </c>
      <c r="S217" s="51">
        <v>7.7236354899999995</v>
      </c>
      <c r="T217" s="51">
        <v>31.703741301079237</v>
      </c>
      <c r="U217" s="52">
        <f t="shared" si="21"/>
        <v>39.42737679107924</v>
      </c>
    </row>
    <row r="218" spans="1:21" s="50" customFormat="1" ht="18" customHeight="1" x14ac:dyDescent="0.25">
      <c r="A218" s="158">
        <v>249</v>
      </c>
      <c r="B218" s="187" t="s">
        <v>232</v>
      </c>
      <c r="C218" s="158" t="s">
        <v>347</v>
      </c>
      <c r="D218" s="188">
        <v>732.45379200000002</v>
      </c>
      <c r="E218" s="189">
        <v>53.714875759999984</v>
      </c>
      <c r="F218" s="188">
        <v>0</v>
      </c>
      <c r="G218" s="188">
        <v>13.279536769999995</v>
      </c>
      <c r="H218" s="186">
        <f t="shared" si="20"/>
        <v>665.45937946999993</v>
      </c>
      <c r="I218" s="186"/>
      <c r="J218" s="188">
        <v>45.300674325637729</v>
      </c>
      <c r="K218" s="190">
        <v>33.691579349950317</v>
      </c>
      <c r="L218" s="188">
        <v>0</v>
      </c>
      <c r="M218" s="188">
        <v>11.50141992</v>
      </c>
      <c r="N218" s="190">
        <f t="shared" si="17"/>
        <v>0.10767505568741242</v>
      </c>
      <c r="O218" s="186">
        <f t="shared" si="18"/>
        <v>-99.983819439772091</v>
      </c>
      <c r="P218" s="51">
        <v>47.301209509999985</v>
      </c>
      <c r="Q218" s="51">
        <v>6.4136662500000003</v>
      </c>
      <c r="R218" s="52">
        <f t="shared" si="19"/>
        <v>53.714875759999984</v>
      </c>
      <c r="S218" s="51">
        <v>13.394659529999998</v>
      </c>
      <c r="T218" s="51">
        <v>20.296919819950322</v>
      </c>
      <c r="U218" s="52">
        <f t="shared" si="21"/>
        <v>33.691579349950317</v>
      </c>
    </row>
    <row r="219" spans="1:21" s="50" customFormat="1" ht="18" customHeight="1" x14ac:dyDescent="0.25">
      <c r="A219" s="158">
        <v>250</v>
      </c>
      <c r="B219" s="187" t="s">
        <v>232</v>
      </c>
      <c r="C219" s="158" t="s">
        <v>348</v>
      </c>
      <c r="D219" s="188">
        <v>201.77288999999996</v>
      </c>
      <c r="E219" s="189">
        <v>18.754447639999999</v>
      </c>
      <c r="F219" s="188">
        <v>0</v>
      </c>
      <c r="G219" s="188">
        <v>2.85290073</v>
      </c>
      <c r="H219" s="186">
        <f t="shared" si="20"/>
        <v>180.16554162999998</v>
      </c>
      <c r="I219" s="186"/>
      <c r="J219" s="188">
        <v>42.479952574982633</v>
      </c>
      <c r="K219" s="190">
        <v>33.241004548414338</v>
      </c>
      <c r="L219" s="188">
        <v>0</v>
      </c>
      <c r="M219" s="188">
        <v>2.5303824999999995</v>
      </c>
      <c r="N219" s="190">
        <f t="shared" si="17"/>
        <v>6.7085655265682949</v>
      </c>
      <c r="O219" s="186">
        <f t="shared" si="18"/>
        <v>-96.276443616312903</v>
      </c>
      <c r="P219" s="51">
        <v>2.64852014</v>
      </c>
      <c r="Q219" s="51">
        <v>16.1059275</v>
      </c>
      <c r="R219" s="52">
        <f t="shared" si="19"/>
        <v>18.754447639999999</v>
      </c>
      <c r="S219" s="51">
        <v>2.64852014</v>
      </c>
      <c r="T219" s="51">
        <v>30.592484408414336</v>
      </c>
      <c r="U219" s="52">
        <f t="shared" si="21"/>
        <v>33.241004548414338</v>
      </c>
    </row>
    <row r="220" spans="1:21" s="50" customFormat="1" ht="18" customHeight="1" x14ac:dyDescent="0.25">
      <c r="A220" s="158">
        <v>251</v>
      </c>
      <c r="B220" s="187" t="s">
        <v>144</v>
      </c>
      <c r="C220" s="158" t="s">
        <v>349</v>
      </c>
      <c r="D220" s="188">
        <v>104.34725024999999</v>
      </c>
      <c r="E220" s="189">
        <v>34.343272769999999</v>
      </c>
      <c r="F220" s="188">
        <v>0</v>
      </c>
      <c r="G220" s="188">
        <v>7.9859563100000006</v>
      </c>
      <c r="H220" s="186">
        <f t="shared" si="20"/>
        <v>62.01802116999999</v>
      </c>
      <c r="I220" s="186"/>
      <c r="J220" s="188">
        <v>28.994469542033908</v>
      </c>
      <c r="K220" s="190">
        <v>16.221883241405799</v>
      </c>
      <c r="L220" s="188">
        <v>0</v>
      </c>
      <c r="M220" s="188">
        <v>8.4060077799999995</v>
      </c>
      <c r="N220" s="190">
        <f t="shared" si="17"/>
        <v>4.36657852062811</v>
      </c>
      <c r="O220" s="186">
        <f t="shared" si="18"/>
        <v>-92.959177932074439</v>
      </c>
      <c r="P220" s="51">
        <v>25.898830769999996</v>
      </c>
      <c r="Q220" s="51">
        <v>8.4444420000000004</v>
      </c>
      <c r="R220" s="52">
        <f t="shared" si="19"/>
        <v>34.343272769999999</v>
      </c>
      <c r="S220" s="51">
        <v>9.0164553299999994</v>
      </c>
      <c r="T220" s="51">
        <v>7.2054279114057982</v>
      </c>
      <c r="U220" s="52">
        <f t="shared" si="21"/>
        <v>16.221883241405799</v>
      </c>
    </row>
    <row r="221" spans="1:21" s="50" customFormat="1" ht="18" customHeight="1" x14ac:dyDescent="0.25">
      <c r="A221" s="158">
        <v>252</v>
      </c>
      <c r="B221" s="187" t="s">
        <v>144</v>
      </c>
      <c r="C221" s="158" t="s">
        <v>350</v>
      </c>
      <c r="D221" s="188">
        <v>0</v>
      </c>
      <c r="E221" s="189">
        <v>0</v>
      </c>
      <c r="F221" s="188">
        <v>0</v>
      </c>
      <c r="G221" s="188">
        <v>0</v>
      </c>
      <c r="H221" s="186">
        <f t="shared" si="20"/>
        <v>0</v>
      </c>
      <c r="I221" s="186"/>
      <c r="J221" s="188">
        <v>0</v>
      </c>
      <c r="K221" s="190">
        <v>0</v>
      </c>
      <c r="L221" s="188">
        <v>0</v>
      </c>
      <c r="M221" s="188">
        <v>0</v>
      </c>
      <c r="N221" s="190">
        <f t="shared" si="17"/>
        <v>0</v>
      </c>
      <c r="O221" s="186" t="str">
        <f t="shared" si="18"/>
        <v>N.A.</v>
      </c>
      <c r="P221" s="51">
        <v>0</v>
      </c>
      <c r="Q221" s="51">
        <v>0</v>
      </c>
      <c r="R221" s="52">
        <f t="shared" si="19"/>
        <v>0</v>
      </c>
      <c r="S221" s="51">
        <v>0</v>
      </c>
      <c r="T221" s="51">
        <v>0</v>
      </c>
      <c r="U221" s="52">
        <f t="shared" si="21"/>
        <v>0</v>
      </c>
    </row>
    <row r="222" spans="1:21" s="50" customFormat="1" ht="18" customHeight="1" x14ac:dyDescent="0.25">
      <c r="A222" s="158">
        <v>253</v>
      </c>
      <c r="B222" s="187" t="s">
        <v>144</v>
      </c>
      <c r="C222" s="158" t="s">
        <v>351</v>
      </c>
      <c r="D222" s="188">
        <v>172.08654824999996</v>
      </c>
      <c r="E222" s="189">
        <v>47.571191539999994</v>
      </c>
      <c r="F222" s="188">
        <v>0</v>
      </c>
      <c r="G222" s="188">
        <v>12.021234399999997</v>
      </c>
      <c r="H222" s="186">
        <f t="shared" si="20"/>
        <v>112.49412230999997</v>
      </c>
      <c r="I222" s="186"/>
      <c r="J222" s="188">
        <v>66.958079005022825</v>
      </c>
      <c r="K222" s="190">
        <v>39.170490957888745</v>
      </c>
      <c r="L222" s="188">
        <v>0</v>
      </c>
      <c r="M222" s="188">
        <v>12.204067290000001</v>
      </c>
      <c r="N222" s="190">
        <f t="shared" si="17"/>
        <v>15.583520757134078</v>
      </c>
      <c r="O222" s="186">
        <f t="shared" si="18"/>
        <v>-86.147257796997977</v>
      </c>
      <c r="P222" s="51">
        <v>28.882955539999994</v>
      </c>
      <c r="Q222" s="51">
        <v>18.688236</v>
      </c>
      <c r="R222" s="52">
        <f t="shared" si="19"/>
        <v>47.571191539999994</v>
      </c>
      <c r="S222" s="51">
        <v>24.585237519999993</v>
      </c>
      <c r="T222" s="51">
        <v>14.585253437888754</v>
      </c>
      <c r="U222" s="52">
        <f t="shared" si="21"/>
        <v>39.170490957888745</v>
      </c>
    </row>
    <row r="223" spans="1:21" s="50" customFormat="1" ht="18" customHeight="1" x14ac:dyDescent="0.25">
      <c r="A223" s="158">
        <v>258</v>
      </c>
      <c r="B223" s="187" t="s">
        <v>209</v>
      </c>
      <c r="C223" s="158" t="s">
        <v>352</v>
      </c>
      <c r="D223" s="188">
        <v>1048.3414694999999</v>
      </c>
      <c r="E223" s="189">
        <v>0</v>
      </c>
      <c r="F223" s="188">
        <v>0</v>
      </c>
      <c r="G223" s="188">
        <v>0</v>
      </c>
      <c r="H223" s="186">
        <f t="shared" si="20"/>
        <v>1048.3414694999999</v>
      </c>
      <c r="I223" s="186"/>
      <c r="J223" s="188">
        <v>0</v>
      </c>
      <c r="K223" s="190">
        <v>0</v>
      </c>
      <c r="L223" s="188">
        <v>0</v>
      </c>
      <c r="M223" s="188">
        <v>0</v>
      </c>
      <c r="N223" s="190">
        <f t="shared" si="17"/>
        <v>0</v>
      </c>
      <c r="O223" s="186" t="str">
        <f t="shared" si="18"/>
        <v>N.A.</v>
      </c>
      <c r="P223" s="51">
        <v>0</v>
      </c>
      <c r="Q223" s="51">
        <v>0</v>
      </c>
      <c r="R223" s="52">
        <f t="shared" si="19"/>
        <v>0</v>
      </c>
      <c r="S223" s="51">
        <v>0</v>
      </c>
      <c r="T223" s="51">
        <v>0</v>
      </c>
      <c r="U223" s="52">
        <f t="shared" si="21"/>
        <v>0</v>
      </c>
    </row>
    <row r="224" spans="1:21" s="50" customFormat="1" ht="18" customHeight="1" x14ac:dyDescent="0.25">
      <c r="A224" s="158">
        <v>259</v>
      </c>
      <c r="B224" s="187" t="s">
        <v>144</v>
      </c>
      <c r="C224" s="158" t="s">
        <v>353</v>
      </c>
      <c r="D224" s="188">
        <v>178.72851749999998</v>
      </c>
      <c r="E224" s="189">
        <v>46.839246799999998</v>
      </c>
      <c r="F224" s="188">
        <v>0</v>
      </c>
      <c r="G224" s="188">
        <v>16.876990669999998</v>
      </c>
      <c r="H224" s="186">
        <f t="shared" si="20"/>
        <v>115.01228003</v>
      </c>
      <c r="I224" s="186"/>
      <c r="J224" s="188">
        <v>50.031042001554532</v>
      </c>
      <c r="K224" s="190">
        <v>32.8695818775915</v>
      </c>
      <c r="L224" s="188">
        <v>0</v>
      </c>
      <c r="M224" s="188">
        <v>17.139839589999998</v>
      </c>
      <c r="N224" s="190">
        <f t="shared" si="17"/>
        <v>2.1620533963034205E-2</v>
      </c>
      <c r="O224" s="186">
        <f t="shared" si="18"/>
        <v>-99.9812015430375</v>
      </c>
      <c r="P224" s="51">
        <v>31.557065300000001</v>
      </c>
      <c r="Q224" s="51">
        <v>15.282181499999997</v>
      </c>
      <c r="R224" s="52">
        <f t="shared" si="19"/>
        <v>46.839246799999998</v>
      </c>
      <c r="S224" s="51">
        <v>19.844585100000007</v>
      </c>
      <c r="T224" s="51">
        <v>13.024996777591493</v>
      </c>
      <c r="U224" s="52">
        <f t="shared" si="21"/>
        <v>32.8695818775915</v>
      </c>
    </row>
    <row r="225" spans="1:21" s="50" customFormat="1" ht="18" customHeight="1" x14ac:dyDescent="0.25">
      <c r="A225" s="158">
        <v>260</v>
      </c>
      <c r="B225" s="187" t="s">
        <v>144</v>
      </c>
      <c r="C225" s="158" t="s">
        <v>354</v>
      </c>
      <c r="D225" s="188">
        <v>51.449946750000009</v>
      </c>
      <c r="E225" s="189">
        <v>17.763822809999997</v>
      </c>
      <c r="F225" s="188">
        <v>0</v>
      </c>
      <c r="G225" s="188">
        <v>9.1354506299999994</v>
      </c>
      <c r="H225" s="186">
        <f t="shared" si="20"/>
        <v>24.550673310000015</v>
      </c>
      <c r="I225" s="186"/>
      <c r="J225" s="188">
        <v>27.457126764066764</v>
      </c>
      <c r="K225" s="190">
        <v>16.218470665550875</v>
      </c>
      <c r="L225" s="188">
        <v>0</v>
      </c>
      <c r="M225" s="188">
        <v>9.0875027100000008</v>
      </c>
      <c r="N225" s="190">
        <f t="shared" si="17"/>
        <v>2.1511533885158887</v>
      </c>
      <c r="O225" s="186">
        <f t="shared" si="18"/>
        <v>-91.237904715062641</v>
      </c>
      <c r="P225" s="51">
        <v>7.6379093099999995</v>
      </c>
      <c r="Q225" s="51">
        <v>10.125913499999998</v>
      </c>
      <c r="R225" s="52">
        <f t="shared" si="19"/>
        <v>17.763822809999997</v>
      </c>
      <c r="S225" s="51">
        <v>6.9001270300000002</v>
      </c>
      <c r="T225" s="51">
        <v>9.3183436355508764</v>
      </c>
      <c r="U225" s="52">
        <f t="shared" si="21"/>
        <v>16.218470665550875</v>
      </c>
    </row>
    <row r="226" spans="1:21" s="50" customFormat="1" ht="18" customHeight="1" x14ac:dyDescent="0.25">
      <c r="A226" s="158">
        <v>261</v>
      </c>
      <c r="B226" s="187" t="s">
        <v>196</v>
      </c>
      <c r="C226" s="158" t="s">
        <v>355</v>
      </c>
      <c r="D226" s="188">
        <v>1851.4113750000004</v>
      </c>
      <c r="E226" s="189">
        <v>1826.2090669099998</v>
      </c>
      <c r="F226" s="188">
        <v>0</v>
      </c>
      <c r="G226" s="188">
        <v>105.91048187</v>
      </c>
      <c r="H226" s="186">
        <f t="shared" si="20"/>
        <v>-80.708173779999456</v>
      </c>
      <c r="I226" s="186"/>
      <c r="J226" s="188">
        <v>3197.70930967</v>
      </c>
      <c r="K226" s="190">
        <v>2862.07472469</v>
      </c>
      <c r="L226" s="188">
        <v>0</v>
      </c>
      <c r="M226" s="188">
        <v>123.94211525000001</v>
      </c>
      <c r="N226" s="190">
        <f t="shared" si="17"/>
        <v>211.69246972999997</v>
      </c>
      <c r="O226" s="186">
        <f t="shared" si="18"/>
        <v>-362.29371799075471</v>
      </c>
      <c r="P226" s="51">
        <v>472.64019190999988</v>
      </c>
      <c r="Q226" s="51">
        <v>1353.5688749999999</v>
      </c>
      <c r="R226" s="52">
        <f t="shared" si="19"/>
        <v>1826.2090669099998</v>
      </c>
      <c r="S226" s="51">
        <v>140.35006969</v>
      </c>
      <c r="T226" s="51">
        <v>2721.724655</v>
      </c>
      <c r="U226" s="52">
        <f t="shared" si="21"/>
        <v>2862.07472469</v>
      </c>
    </row>
    <row r="227" spans="1:21" s="50" customFormat="1" ht="18" customHeight="1" x14ac:dyDescent="0.25">
      <c r="A227" s="158">
        <v>262</v>
      </c>
      <c r="B227" s="187" t="s">
        <v>232</v>
      </c>
      <c r="C227" s="158" t="s">
        <v>356</v>
      </c>
      <c r="D227" s="188">
        <v>128.99624999999997</v>
      </c>
      <c r="E227" s="189">
        <v>26.960658649999992</v>
      </c>
      <c r="F227" s="188">
        <v>0</v>
      </c>
      <c r="G227" s="188">
        <v>6.8982000100000009</v>
      </c>
      <c r="H227" s="186">
        <f t="shared" si="20"/>
        <v>95.137391339999979</v>
      </c>
      <c r="I227" s="186"/>
      <c r="J227" s="188">
        <v>44.310659771166101</v>
      </c>
      <c r="K227" s="190">
        <v>18.843472345064797</v>
      </c>
      <c r="L227" s="188">
        <v>0</v>
      </c>
      <c r="M227" s="188">
        <v>7.0798309600000007</v>
      </c>
      <c r="N227" s="190">
        <f t="shared" si="17"/>
        <v>18.387356466101302</v>
      </c>
      <c r="O227" s="186">
        <f t="shared" si="18"/>
        <v>-80.672839346215653</v>
      </c>
      <c r="P227" s="51">
        <v>19.826658649999995</v>
      </c>
      <c r="Q227" s="51">
        <v>7.1339999999999986</v>
      </c>
      <c r="R227" s="52">
        <f t="shared" si="19"/>
        <v>26.960658649999992</v>
      </c>
      <c r="S227" s="51">
        <v>8.0283153499999997</v>
      </c>
      <c r="T227" s="51">
        <v>10.815156995064799</v>
      </c>
      <c r="U227" s="52">
        <f t="shared" si="21"/>
        <v>18.843472345064797</v>
      </c>
    </row>
    <row r="228" spans="1:21" s="50" customFormat="1" ht="18" customHeight="1" x14ac:dyDescent="0.25">
      <c r="A228" s="158">
        <v>264</v>
      </c>
      <c r="B228" s="187" t="s">
        <v>130</v>
      </c>
      <c r="C228" s="158" t="s">
        <v>357</v>
      </c>
      <c r="D228" s="188">
        <v>9699.0739492499997</v>
      </c>
      <c r="E228" s="189">
        <v>603.5905736599999</v>
      </c>
      <c r="F228" s="188">
        <v>0</v>
      </c>
      <c r="G228" s="188">
        <v>283.98597820999998</v>
      </c>
      <c r="H228" s="186">
        <f t="shared" si="20"/>
        <v>8811.4973973800006</v>
      </c>
      <c r="I228" s="186"/>
      <c r="J228" s="188">
        <v>9027.5139389300002</v>
      </c>
      <c r="K228" s="190">
        <v>4147.1187955299993</v>
      </c>
      <c r="L228" s="188">
        <v>0</v>
      </c>
      <c r="M228" s="188">
        <v>284.80211697999999</v>
      </c>
      <c r="N228" s="190">
        <f t="shared" si="17"/>
        <v>4595.5930264200006</v>
      </c>
      <c r="O228" s="186">
        <f t="shared" si="18"/>
        <v>-47.845493005689946</v>
      </c>
      <c r="P228" s="51">
        <v>558.15755590999993</v>
      </c>
      <c r="Q228" s="51">
        <v>45.433017749999998</v>
      </c>
      <c r="R228" s="52">
        <f t="shared" si="19"/>
        <v>603.5905736599999</v>
      </c>
      <c r="S228" s="51">
        <v>561.92917352999984</v>
      </c>
      <c r="T228" s="51">
        <v>3585.1896219999999</v>
      </c>
      <c r="U228" s="52">
        <f t="shared" si="21"/>
        <v>4147.1187955299993</v>
      </c>
    </row>
    <row r="229" spans="1:21" s="50" customFormat="1" ht="18" customHeight="1" x14ac:dyDescent="0.25">
      <c r="A229" s="158">
        <v>266</v>
      </c>
      <c r="B229" s="187" t="s">
        <v>232</v>
      </c>
      <c r="C229" s="158" t="s">
        <v>358</v>
      </c>
      <c r="D229" s="188">
        <v>690.41754225</v>
      </c>
      <c r="E229" s="189">
        <v>74.446929250000039</v>
      </c>
      <c r="F229" s="188">
        <v>0</v>
      </c>
      <c r="G229" s="188">
        <v>19.098011559999978</v>
      </c>
      <c r="H229" s="186">
        <f t="shared" si="20"/>
        <v>596.87260143999993</v>
      </c>
      <c r="I229" s="186"/>
      <c r="J229" s="188">
        <v>113.60666322005568</v>
      </c>
      <c r="K229" s="190">
        <v>61.913178048875317</v>
      </c>
      <c r="L229" s="188">
        <v>0</v>
      </c>
      <c r="M229" s="188">
        <v>24.598350959999998</v>
      </c>
      <c r="N229" s="190">
        <f t="shared" si="17"/>
        <v>27.095134211180365</v>
      </c>
      <c r="O229" s="186">
        <f t="shared" si="18"/>
        <v>-95.460482832381416</v>
      </c>
      <c r="P229" s="51">
        <v>53.412115000000043</v>
      </c>
      <c r="Q229" s="51">
        <v>21.03481425</v>
      </c>
      <c r="R229" s="52">
        <f t="shared" si="19"/>
        <v>74.446929250000039</v>
      </c>
      <c r="S229" s="51">
        <v>53.043982839999998</v>
      </c>
      <c r="T229" s="51">
        <v>8.8691952088753201</v>
      </c>
      <c r="U229" s="52">
        <f t="shared" si="21"/>
        <v>61.913178048875317</v>
      </c>
    </row>
    <row r="230" spans="1:21" s="50" customFormat="1" ht="18" customHeight="1" x14ac:dyDescent="0.25">
      <c r="A230" s="158">
        <v>267</v>
      </c>
      <c r="B230" s="187" t="s">
        <v>232</v>
      </c>
      <c r="C230" s="158" t="s">
        <v>359</v>
      </c>
      <c r="D230" s="188">
        <v>118.21837499999998</v>
      </c>
      <c r="E230" s="189">
        <v>44.642378999999998</v>
      </c>
      <c r="F230" s="188">
        <v>0</v>
      </c>
      <c r="G230" s="188">
        <v>3.9710239199999995</v>
      </c>
      <c r="H230" s="186">
        <f t="shared" si="20"/>
        <v>69.604972079999982</v>
      </c>
      <c r="I230" s="186"/>
      <c r="J230" s="188">
        <v>15.4238772337504</v>
      </c>
      <c r="K230" s="190">
        <v>8.3771017957577136</v>
      </c>
      <c r="L230" s="188">
        <v>0</v>
      </c>
      <c r="M230" s="188">
        <v>4.0199486800000006</v>
      </c>
      <c r="N230" s="190">
        <f t="shared" si="17"/>
        <v>3.0268267579926853</v>
      </c>
      <c r="O230" s="186">
        <f t="shared" si="18"/>
        <v>-95.651421633337037</v>
      </c>
      <c r="P230" s="51">
        <v>38.600003999999998</v>
      </c>
      <c r="Q230" s="51">
        <v>6.0423750000000016</v>
      </c>
      <c r="R230" s="52">
        <f t="shared" si="19"/>
        <v>44.642378999999998</v>
      </c>
      <c r="S230" s="51">
        <v>2.8914715799999997</v>
      </c>
      <c r="T230" s="51">
        <v>5.4856302157577144</v>
      </c>
      <c r="U230" s="52">
        <f t="shared" si="21"/>
        <v>8.3771017957577136</v>
      </c>
    </row>
    <row r="231" spans="1:21" s="50" customFormat="1" ht="18" customHeight="1" x14ac:dyDescent="0.25">
      <c r="A231" s="158">
        <v>268</v>
      </c>
      <c r="B231" s="187" t="s">
        <v>132</v>
      </c>
      <c r="C231" s="158" t="s">
        <v>360</v>
      </c>
      <c r="D231" s="188">
        <v>119.9626995</v>
      </c>
      <c r="E231" s="189">
        <v>77.090112000000033</v>
      </c>
      <c r="F231" s="188">
        <v>0</v>
      </c>
      <c r="G231" s="188">
        <v>22.824986999999958</v>
      </c>
      <c r="H231" s="186">
        <f t="shared" si="20"/>
        <v>20.047600500000009</v>
      </c>
      <c r="I231" s="186"/>
      <c r="J231" s="188">
        <v>0</v>
      </c>
      <c r="K231" s="190">
        <v>102.89275674999999</v>
      </c>
      <c r="L231" s="188">
        <v>0</v>
      </c>
      <c r="M231" s="188">
        <v>0</v>
      </c>
      <c r="N231" s="190">
        <f t="shared" si="17"/>
        <v>-102.89275674999999</v>
      </c>
      <c r="O231" s="186" t="str">
        <f t="shared" si="18"/>
        <v>&lt;-500</v>
      </c>
      <c r="P231" s="51">
        <v>21.15009600000003</v>
      </c>
      <c r="Q231" s="51">
        <v>55.940016</v>
      </c>
      <c r="R231" s="52">
        <f t="shared" si="19"/>
        <v>77.090112000000033</v>
      </c>
      <c r="S231" s="51">
        <v>0</v>
      </c>
      <c r="T231" s="51">
        <v>102.89275674999999</v>
      </c>
      <c r="U231" s="52">
        <f t="shared" si="21"/>
        <v>102.89275674999999</v>
      </c>
    </row>
    <row r="232" spans="1:21" s="50" customFormat="1" ht="18" customHeight="1" x14ac:dyDescent="0.25">
      <c r="A232" s="158">
        <v>269</v>
      </c>
      <c r="B232" s="187" t="s">
        <v>140</v>
      </c>
      <c r="C232" s="158" t="s">
        <v>361</v>
      </c>
      <c r="D232" s="188">
        <v>19.272209250000003</v>
      </c>
      <c r="E232" s="189">
        <v>6.7442749999999982</v>
      </c>
      <c r="F232" s="188">
        <v>0</v>
      </c>
      <c r="G232" s="188">
        <v>0.48054262999999992</v>
      </c>
      <c r="H232" s="186">
        <f t="shared" si="20"/>
        <v>12.047391620000004</v>
      </c>
      <c r="I232" s="186"/>
      <c r="J232" s="188">
        <v>29.827910973507453</v>
      </c>
      <c r="K232" s="190">
        <v>1.6507878640269193</v>
      </c>
      <c r="L232" s="188">
        <v>0</v>
      </c>
      <c r="M232" s="188">
        <v>0.48646312000000003</v>
      </c>
      <c r="N232" s="190">
        <f t="shared" si="17"/>
        <v>27.690659989480533</v>
      </c>
      <c r="O232" s="186">
        <f t="shared" si="18"/>
        <v>129.84776176372461</v>
      </c>
      <c r="P232" s="51">
        <v>6.2210329999999985</v>
      </c>
      <c r="Q232" s="51">
        <v>0.5232420000000001</v>
      </c>
      <c r="R232" s="52">
        <f t="shared" si="19"/>
        <v>6.7442749999999982</v>
      </c>
      <c r="S232" s="51">
        <v>0.34990355000000006</v>
      </c>
      <c r="T232" s="51">
        <v>1.3008843140269193</v>
      </c>
      <c r="U232" s="52">
        <f t="shared" si="21"/>
        <v>1.6507878640269193</v>
      </c>
    </row>
    <row r="233" spans="1:21" s="50" customFormat="1" ht="18" customHeight="1" x14ac:dyDescent="0.25">
      <c r="A233" s="158">
        <v>273</v>
      </c>
      <c r="B233" s="187" t="s">
        <v>144</v>
      </c>
      <c r="C233" s="158" t="s">
        <v>362</v>
      </c>
      <c r="D233" s="188">
        <v>164.29125374999998</v>
      </c>
      <c r="E233" s="189">
        <v>71.253041419999988</v>
      </c>
      <c r="F233" s="188">
        <v>0</v>
      </c>
      <c r="G233" s="188">
        <v>28.100527179999997</v>
      </c>
      <c r="H233" s="186">
        <f t="shared" si="20"/>
        <v>64.937685149999993</v>
      </c>
      <c r="I233" s="186"/>
      <c r="J233" s="188">
        <v>92.744139836099436</v>
      </c>
      <c r="K233" s="190">
        <v>52.749195206973326</v>
      </c>
      <c r="L233" s="188">
        <v>0</v>
      </c>
      <c r="M233" s="188">
        <v>27.59226211</v>
      </c>
      <c r="N233" s="190">
        <f t="shared" si="17"/>
        <v>12.40268251912611</v>
      </c>
      <c r="O233" s="186">
        <f t="shared" si="18"/>
        <v>-80.900639604757899</v>
      </c>
      <c r="P233" s="51">
        <v>44.507367919999993</v>
      </c>
      <c r="Q233" s="51">
        <v>26.745673499999999</v>
      </c>
      <c r="R233" s="52">
        <f t="shared" si="19"/>
        <v>71.253041419999988</v>
      </c>
      <c r="S233" s="51">
        <v>31.013666810000004</v>
      </c>
      <c r="T233" s="51">
        <v>21.735528396973319</v>
      </c>
      <c r="U233" s="52">
        <f t="shared" si="21"/>
        <v>52.749195206973326</v>
      </c>
    </row>
    <row r="234" spans="1:21" s="50" customFormat="1" ht="18" customHeight="1" x14ac:dyDescent="0.25">
      <c r="A234" s="158">
        <v>274</v>
      </c>
      <c r="B234" s="187" t="s">
        <v>144</v>
      </c>
      <c r="C234" s="158" t="s">
        <v>363</v>
      </c>
      <c r="D234" s="188">
        <v>854.14247324999985</v>
      </c>
      <c r="E234" s="189">
        <v>252.30652214999992</v>
      </c>
      <c r="F234" s="188">
        <v>0</v>
      </c>
      <c r="G234" s="188">
        <v>38.97542702999997</v>
      </c>
      <c r="H234" s="186">
        <f t="shared" si="20"/>
        <v>562.86052406999988</v>
      </c>
      <c r="I234" s="186"/>
      <c r="J234" s="188">
        <v>173.73882661004691</v>
      </c>
      <c r="K234" s="190">
        <v>122.11529149146443</v>
      </c>
      <c r="L234" s="188">
        <v>0</v>
      </c>
      <c r="M234" s="188">
        <v>37.225752229999998</v>
      </c>
      <c r="N234" s="190">
        <f t="shared" si="17"/>
        <v>14.397782888582483</v>
      </c>
      <c r="O234" s="186">
        <f t="shared" si="18"/>
        <v>-97.442033634820717</v>
      </c>
      <c r="P234" s="51">
        <v>150.75853664999994</v>
      </c>
      <c r="Q234" s="51">
        <v>101.54798549999998</v>
      </c>
      <c r="R234" s="52">
        <f t="shared" si="19"/>
        <v>252.30652214999992</v>
      </c>
      <c r="S234" s="51">
        <v>60.338549450000002</v>
      </c>
      <c r="T234" s="51">
        <v>61.776742041464431</v>
      </c>
      <c r="U234" s="52">
        <f t="shared" si="21"/>
        <v>122.11529149146443</v>
      </c>
    </row>
    <row r="235" spans="1:21" s="50" customFormat="1" ht="18" customHeight="1" x14ac:dyDescent="0.25">
      <c r="A235" s="158">
        <v>275</v>
      </c>
      <c r="B235" s="187" t="s">
        <v>128</v>
      </c>
      <c r="C235" s="158" t="s">
        <v>364</v>
      </c>
      <c r="D235" s="188">
        <v>172.12327875</v>
      </c>
      <c r="E235" s="189">
        <v>156.67256750000001</v>
      </c>
      <c r="F235" s="188">
        <v>0</v>
      </c>
      <c r="G235" s="188">
        <v>11.72210596</v>
      </c>
      <c r="H235" s="186">
        <f t="shared" si="20"/>
        <v>3.7286052899999831</v>
      </c>
      <c r="I235" s="186"/>
      <c r="J235" s="188">
        <v>158.98585304888775</v>
      </c>
      <c r="K235" s="190">
        <v>46.307795919999968</v>
      </c>
      <c r="L235" s="188">
        <v>0</v>
      </c>
      <c r="M235" s="188">
        <v>11.86652748</v>
      </c>
      <c r="N235" s="190">
        <f t="shared" si="17"/>
        <v>100.81152964888778</v>
      </c>
      <c r="O235" s="186" t="str">
        <f t="shared" si="18"/>
        <v>500&lt;</v>
      </c>
      <c r="P235" s="51">
        <v>114.00000800000001</v>
      </c>
      <c r="Q235" s="51">
        <v>42.672559500000006</v>
      </c>
      <c r="R235" s="52">
        <f t="shared" si="19"/>
        <v>156.67256750000001</v>
      </c>
      <c r="S235" s="51">
        <v>8.5353644199999987</v>
      </c>
      <c r="T235" s="51">
        <v>37.772431499999968</v>
      </c>
      <c r="U235" s="52">
        <f t="shared" si="21"/>
        <v>46.307795919999968</v>
      </c>
    </row>
    <row r="236" spans="1:21" s="50" customFormat="1" ht="18" customHeight="1" x14ac:dyDescent="0.25">
      <c r="A236" s="158">
        <v>278</v>
      </c>
      <c r="B236" s="187" t="s">
        <v>209</v>
      </c>
      <c r="C236" s="158" t="s">
        <v>365</v>
      </c>
      <c r="D236" s="188">
        <v>307.5</v>
      </c>
      <c r="E236" s="189">
        <v>219.35000000000042</v>
      </c>
      <c r="F236" s="188">
        <v>0</v>
      </c>
      <c r="G236" s="188">
        <v>177.31665955559288</v>
      </c>
      <c r="H236" s="186">
        <f t="shared" si="20"/>
        <v>-89.166659555593299</v>
      </c>
      <c r="I236" s="186"/>
      <c r="J236" s="188">
        <v>2123.3563931799999</v>
      </c>
      <c r="K236" s="190">
        <v>213.01488645000001</v>
      </c>
      <c r="L236" s="188">
        <v>0</v>
      </c>
      <c r="M236" s="188">
        <v>184.62692830999998</v>
      </c>
      <c r="N236" s="190">
        <f t="shared" si="17"/>
        <v>1725.71457842</v>
      </c>
      <c r="O236" s="186" t="str">
        <f t="shared" si="18"/>
        <v>&lt;-500</v>
      </c>
      <c r="P236" s="51">
        <v>219.35000000000042</v>
      </c>
      <c r="Q236" s="51">
        <v>0</v>
      </c>
      <c r="R236" s="52">
        <f t="shared" si="19"/>
        <v>219.35000000000042</v>
      </c>
      <c r="S236" s="51">
        <v>213.01488645000001</v>
      </c>
      <c r="T236" s="51">
        <v>0</v>
      </c>
      <c r="U236" s="52">
        <f t="shared" si="21"/>
        <v>213.01488645000001</v>
      </c>
    </row>
    <row r="237" spans="1:21" s="50" customFormat="1" ht="18" customHeight="1" x14ac:dyDescent="0.25">
      <c r="A237" s="158">
        <v>280</v>
      </c>
      <c r="B237" s="187" t="s">
        <v>232</v>
      </c>
      <c r="C237" s="158" t="s">
        <v>366</v>
      </c>
      <c r="D237" s="188">
        <v>197.91730125000004</v>
      </c>
      <c r="E237" s="189">
        <v>46.402112829999993</v>
      </c>
      <c r="F237" s="188">
        <v>0</v>
      </c>
      <c r="G237" s="188">
        <v>15.645591310000002</v>
      </c>
      <c r="H237" s="186">
        <f t="shared" si="20"/>
        <v>135.86959711000003</v>
      </c>
      <c r="I237" s="186"/>
      <c r="J237" s="188">
        <v>115.35473333323942</v>
      </c>
      <c r="K237" s="190">
        <v>41.287533936901397</v>
      </c>
      <c r="L237" s="188">
        <v>0</v>
      </c>
      <c r="M237" s="188">
        <v>17.354215919999998</v>
      </c>
      <c r="N237" s="190">
        <f t="shared" si="17"/>
        <v>56.712983476338025</v>
      </c>
      <c r="O237" s="186">
        <f t="shared" si="18"/>
        <v>-58.259253959203846</v>
      </c>
      <c r="P237" s="51">
        <v>22.484701329999996</v>
      </c>
      <c r="Q237" s="51">
        <v>23.917411499999993</v>
      </c>
      <c r="R237" s="52">
        <f t="shared" si="19"/>
        <v>46.402112829999993</v>
      </c>
      <c r="S237" s="51">
        <v>20.365802089999999</v>
      </c>
      <c r="T237" s="51">
        <v>20.921731846901395</v>
      </c>
      <c r="U237" s="52">
        <f t="shared" si="21"/>
        <v>41.287533936901397</v>
      </c>
    </row>
    <row r="238" spans="1:21" s="50" customFormat="1" ht="18" customHeight="1" x14ac:dyDescent="0.25">
      <c r="A238" s="158">
        <v>281</v>
      </c>
      <c r="B238" s="187" t="s">
        <v>140</v>
      </c>
      <c r="C238" s="158" t="s">
        <v>367</v>
      </c>
      <c r="D238" s="188">
        <v>277.05813074999998</v>
      </c>
      <c r="E238" s="189">
        <v>112.47064805000001</v>
      </c>
      <c r="F238" s="188">
        <v>0</v>
      </c>
      <c r="G238" s="188">
        <v>64.035716500000007</v>
      </c>
      <c r="H238" s="186">
        <f t="shared" si="20"/>
        <v>100.55176619999995</v>
      </c>
      <c r="I238" s="186"/>
      <c r="J238" s="188">
        <v>180.35066932963747</v>
      </c>
      <c r="K238" s="190">
        <v>106.6010483505367</v>
      </c>
      <c r="L238" s="188">
        <v>0</v>
      </c>
      <c r="M238" s="188">
        <v>71.80534188</v>
      </c>
      <c r="N238" s="190">
        <f t="shared" si="17"/>
        <v>1.9442790991007683</v>
      </c>
      <c r="O238" s="186">
        <f t="shared" si="18"/>
        <v>-98.066389907827627</v>
      </c>
      <c r="P238" s="51">
        <v>102.56029205</v>
      </c>
      <c r="Q238" s="51">
        <v>9.9103560000000037</v>
      </c>
      <c r="R238" s="52">
        <f t="shared" si="19"/>
        <v>112.47064805000001</v>
      </c>
      <c r="S238" s="51">
        <v>102.56029205</v>
      </c>
      <c r="T238" s="51">
        <v>4.0407563005366969</v>
      </c>
      <c r="U238" s="52">
        <f t="shared" si="21"/>
        <v>106.6010483505367</v>
      </c>
    </row>
    <row r="239" spans="1:21" s="50" customFormat="1" ht="18" customHeight="1" x14ac:dyDescent="0.25">
      <c r="A239" s="158">
        <v>282</v>
      </c>
      <c r="B239" s="187" t="s">
        <v>232</v>
      </c>
      <c r="C239" s="158" t="s">
        <v>368</v>
      </c>
      <c r="D239" s="188">
        <v>505.55621475000009</v>
      </c>
      <c r="E239" s="189">
        <v>12.572365309999999</v>
      </c>
      <c r="F239" s="188">
        <v>0</v>
      </c>
      <c r="G239" s="188">
        <v>12.47182029</v>
      </c>
      <c r="H239" s="186">
        <f t="shared" si="20"/>
        <v>480.5120291500001</v>
      </c>
      <c r="I239" s="186"/>
      <c r="J239" s="188">
        <v>45.586828445011001</v>
      </c>
      <c r="K239" s="190">
        <v>22.393089623852134</v>
      </c>
      <c r="L239" s="188">
        <v>0</v>
      </c>
      <c r="M239" s="188">
        <v>12.745914620000001</v>
      </c>
      <c r="N239" s="190">
        <f t="shared" si="17"/>
        <v>10.447824201158866</v>
      </c>
      <c r="O239" s="186">
        <f t="shared" si="18"/>
        <v>-97.825689354824164</v>
      </c>
      <c r="P239" s="51">
        <v>11.760303559999999</v>
      </c>
      <c r="Q239" s="51">
        <v>0.81206175000000003</v>
      </c>
      <c r="R239" s="52">
        <f t="shared" si="19"/>
        <v>12.572365309999999</v>
      </c>
      <c r="S239" s="51">
        <v>12.042749539999999</v>
      </c>
      <c r="T239" s="51">
        <v>10.350340083852133</v>
      </c>
      <c r="U239" s="52">
        <f t="shared" si="21"/>
        <v>22.393089623852134</v>
      </c>
    </row>
    <row r="240" spans="1:21" s="50" customFormat="1" ht="18" customHeight="1" x14ac:dyDescent="0.25">
      <c r="A240" s="158">
        <v>283</v>
      </c>
      <c r="B240" s="187" t="s">
        <v>140</v>
      </c>
      <c r="C240" s="158" t="s">
        <v>369</v>
      </c>
      <c r="D240" s="188">
        <v>72.378427500000001</v>
      </c>
      <c r="E240" s="189">
        <v>41.08330724999999</v>
      </c>
      <c r="F240" s="188">
        <v>0</v>
      </c>
      <c r="G240" s="188">
        <v>11.480107289999999</v>
      </c>
      <c r="H240" s="186">
        <f t="shared" si="20"/>
        <v>19.815012960000011</v>
      </c>
      <c r="I240" s="186"/>
      <c r="J240" s="188">
        <v>72.048871488837733</v>
      </c>
      <c r="K240" s="190">
        <v>41.022142310349608</v>
      </c>
      <c r="L240" s="188">
        <v>0</v>
      </c>
      <c r="M240" s="188">
        <v>15.34718475</v>
      </c>
      <c r="N240" s="190">
        <f t="shared" si="17"/>
        <v>15.679544428488125</v>
      </c>
      <c r="O240" s="186">
        <f t="shared" si="18"/>
        <v>-20.870380149940029</v>
      </c>
      <c r="P240" s="51">
        <v>40.190003999999988</v>
      </c>
      <c r="Q240" s="51">
        <v>0.89330324999999999</v>
      </c>
      <c r="R240" s="52">
        <f t="shared" si="19"/>
        <v>41.08330724999999</v>
      </c>
      <c r="S240" s="51">
        <v>40.158996319999993</v>
      </c>
      <c r="T240" s="51">
        <v>0.86314599034961459</v>
      </c>
      <c r="U240" s="52">
        <f t="shared" si="21"/>
        <v>41.022142310349608</v>
      </c>
    </row>
    <row r="241" spans="1:21" s="50" customFormat="1" ht="18" customHeight="1" x14ac:dyDescent="0.25">
      <c r="A241" s="158">
        <v>284</v>
      </c>
      <c r="B241" s="187" t="s">
        <v>128</v>
      </c>
      <c r="C241" s="158" t="s">
        <v>370</v>
      </c>
      <c r="D241" s="188">
        <v>613.43517899999995</v>
      </c>
      <c r="E241" s="189">
        <v>229.02347081999997</v>
      </c>
      <c r="F241" s="188">
        <v>0</v>
      </c>
      <c r="G241" s="188">
        <v>5.7790977899999998</v>
      </c>
      <c r="H241" s="186">
        <f t="shared" si="20"/>
        <v>378.63261039000002</v>
      </c>
      <c r="I241" s="186"/>
      <c r="J241" s="188">
        <v>190.31717331672277</v>
      </c>
      <c r="K241" s="190">
        <v>71.053129718400001</v>
      </c>
      <c r="L241" s="188">
        <v>0</v>
      </c>
      <c r="M241" s="188">
        <v>5.9310776499999998</v>
      </c>
      <c r="N241" s="190">
        <f t="shared" si="17"/>
        <v>113.33296594832277</v>
      </c>
      <c r="O241" s="186">
        <f t="shared" si="18"/>
        <v>-70.06782753561896</v>
      </c>
      <c r="P241" s="51">
        <v>45.931421069999999</v>
      </c>
      <c r="Q241" s="51">
        <v>183.09204974999997</v>
      </c>
      <c r="R241" s="52">
        <f t="shared" si="19"/>
        <v>229.02347081999997</v>
      </c>
      <c r="S241" s="51">
        <v>46.276924919999999</v>
      </c>
      <c r="T241" s="51">
        <v>24.776204798400002</v>
      </c>
      <c r="U241" s="52">
        <f t="shared" si="21"/>
        <v>71.053129718400001</v>
      </c>
    </row>
    <row r="242" spans="1:21" s="50" customFormat="1" ht="18" customHeight="1" x14ac:dyDescent="0.25">
      <c r="A242" s="158">
        <v>286</v>
      </c>
      <c r="B242" s="187" t="s">
        <v>132</v>
      </c>
      <c r="C242" s="158" t="s">
        <v>371</v>
      </c>
      <c r="D242" s="188">
        <v>596.73800550000021</v>
      </c>
      <c r="E242" s="189">
        <v>501.77399105999996</v>
      </c>
      <c r="F242" s="188">
        <v>0</v>
      </c>
      <c r="G242" s="188">
        <v>34.976708600000002</v>
      </c>
      <c r="H242" s="186">
        <f t="shared" si="20"/>
        <v>59.987305840000253</v>
      </c>
      <c r="I242" s="186"/>
      <c r="J242" s="188">
        <v>27.496454105991923</v>
      </c>
      <c r="K242" s="190">
        <v>669.3297665099999</v>
      </c>
      <c r="L242" s="188">
        <v>0</v>
      </c>
      <c r="M242" s="188">
        <v>51.451832790000005</v>
      </c>
      <c r="N242" s="190">
        <f t="shared" si="17"/>
        <v>-693.28514519400801</v>
      </c>
      <c r="O242" s="186" t="str">
        <f t="shared" si="18"/>
        <v>&lt;-500</v>
      </c>
      <c r="P242" s="51">
        <v>103.74030231</v>
      </c>
      <c r="Q242" s="51">
        <v>398.03368874999995</v>
      </c>
      <c r="R242" s="52">
        <f t="shared" si="19"/>
        <v>501.77399105999996</v>
      </c>
      <c r="S242" s="51">
        <v>103.74030231</v>
      </c>
      <c r="T242" s="51">
        <v>565.58946419999995</v>
      </c>
      <c r="U242" s="52">
        <f t="shared" si="21"/>
        <v>669.3297665099999</v>
      </c>
    </row>
    <row r="243" spans="1:21" s="50" customFormat="1" ht="18" customHeight="1" x14ac:dyDescent="0.25">
      <c r="A243" s="158">
        <v>288</v>
      </c>
      <c r="B243" s="187" t="s">
        <v>232</v>
      </c>
      <c r="C243" s="158" t="s">
        <v>372</v>
      </c>
      <c r="D243" s="188">
        <v>163.82416125</v>
      </c>
      <c r="E243" s="189">
        <v>44.076856899999996</v>
      </c>
      <c r="F243" s="188">
        <v>0</v>
      </c>
      <c r="G243" s="188">
        <v>13.887649120000003</v>
      </c>
      <c r="H243" s="186">
        <f t="shared" si="20"/>
        <v>105.85965523</v>
      </c>
      <c r="I243" s="186"/>
      <c r="J243" s="188">
        <v>95.669587559213909</v>
      </c>
      <c r="K243" s="190">
        <v>36.579502247060603</v>
      </c>
      <c r="L243" s="188">
        <v>0</v>
      </c>
      <c r="M243" s="188">
        <v>16.811274589999996</v>
      </c>
      <c r="N243" s="190">
        <f t="shared" si="17"/>
        <v>42.27881072215331</v>
      </c>
      <c r="O243" s="186">
        <f t="shared" si="18"/>
        <v>-60.06145057784795</v>
      </c>
      <c r="P243" s="51">
        <v>29.557198899999999</v>
      </c>
      <c r="Q243" s="51">
        <v>14.519658</v>
      </c>
      <c r="R243" s="52">
        <f t="shared" si="19"/>
        <v>44.076856899999996</v>
      </c>
      <c r="S243" s="51">
        <v>29.697771509999999</v>
      </c>
      <c r="T243" s="51">
        <v>6.8817307370606002</v>
      </c>
      <c r="U243" s="52">
        <f t="shared" si="21"/>
        <v>36.579502247060603</v>
      </c>
    </row>
    <row r="244" spans="1:21" s="50" customFormat="1" ht="18" customHeight="1" x14ac:dyDescent="0.25">
      <c r="A244" s="158">
        <v>292</v>
      </c>
      <c r="B244" s="187" t="s">
        <v>144</v>
      </c>
      <c r="C244" s="158" t="s">
        <v>373</v>
      </c>
      <c r="D244" s="188">
        <v>288.78225974999998</v>
      </c>
      <c r="E244" s="189">
        <v>62.475621309999994</v>
      </c>
      <c r="F244" s="188">
        <v>0</v>
      </c>
      <c r="G244" s="188">
        <v>35.905841789999997</v>
      </c>
      <c r="H244" s="186">
        <f t="shared" si="20"/>
        <v>190.40079664999996</v>
      </c>
      <c r="I244" s="186"/>
      <c r="J244" s="188">
        <v>120.71744598713136</v>
      </c>
      <c r="K244" s="190">
        <v>74.468547032194522</v>
      </c>
      <c r="L244" s="188">
        <v>0</v>
      </c>
      <c r="M244" s="188">
        <v>41.279447660000002</v>
      </c>
      <c r="N244" s="190">
        <f t="shared" si="17"/>
        <v>4.9694512949368317</v>
      </c>
      <c r="O244" s="186">
        <f t="shared" si="18"/>
        <v>-97.390004988229208</v>
      </c>
      <c r="P244" s="51">
        <v>54.436095309999999</v>
      </c>
      <c r="Q244" s="51">
        <v>8.0395259999999986</v>
      </c>
      <c r="R244" s="52">
        <f t="shared" si="19"/>
        <v>62.475621309999994</v>
      </c>
      <c r="S244" s="51">
        <v>54.508089699999999</v>
      </c>
      <c r="T244" s="51">
        <v>19.96045733219453</v>
      </c>
      <c r="U244" s="52">
        <f t="shared" si="21"/>
        <v>74.468547032194522</v>
      </c>
    </row>
    <row r="245" spans="1:21" s="50" customFormat="1" ht="18" customHeight="1" x14ac:dyDescent="0.25">
      <c r="A245" s="158">
        <v>293</v>
      </c>
      <c r="B245" s="187" t="s">
        <v>232</v>
      </c>
      <c r="C245" s="158" t="s">
        <v>374</v>
      </c>
      <c r="D245" s="188">
        <v>353.94787499999995</v>
      </c>
      <c r="E245" s="189">
        <v>129.95911461999998</v>
      </c>
      <c r="F245" s="188">
        <v>0</v>
      </c>
      <c r="G245" s="188">
        <v>11.550569899999999</v>
      </c>
      <c r="H245" s="186">
        <f t="shared" si="20"/>
        <v>212.43819047999997</v>
      </c>
      <c r="I245" s="186"/>
      <c r="J245" s="188">
        <v>70.333966655084453</v>
      </c>
      <c r="K245" s="190">
        <v>57.533729014022718</v>
      </c>
      <c r="L245" s="188">
        <v>0</v>
      </c>
      <c r="M245" s="188">
        <v>11.69287802</v>
      </c>
      <c r="N245" s="190">
        <f t="shared" si="17"/>
        <v>1.1073596210617342</v>
      </c>
      <c r="O245" s="186">
        <f t="shared" si="18"/>
        <v>-99.47873797147318</v>
      </c>
      <c r="P245" s="51">
        <v>112.13948961999999</v>
      </c>
      <c r="Q245" s="51">
        <v>17.819624999999995</v>
      </c>
      <c r="R245" s="52">
        <f t="shared" si="19"/>
        <v>129.95911461999998</v>
      </c>
      <c r="S245" s="51">
        <v>8.4104617099999999</v>
      </c>
      <c r="T245" s="51">
        <v>49.123267304022718</v>
      </c>
      <c r="U245" s="52">
        <f t="shared" si="21"/>
        <v>57.533729014022718</v>
      </c>
    </row>
    <row r="246" spans="1:21" s="50" customFormat="1" ht="18" customHeight="1" x14ac:dyDescent="0.25">
      <c r="A246" s="158">
        <v>294</v>
      </c>
      <c r="B246" s="187" t="s">
        <v>232</v>
      </c>
      <c r="C246" s="158" t="s">
        <v>375</v>
      </c>
      <c r="D246" s="188">
        <v>185.007375</v>
      </c>
      <c r="E246" s="189">
        <v>98.997483719999991</v>
      </c>
      <c r="F246" s="188">
        <v>0</v>
      </c>
      <c r="G246" s="188">
        <v>8.3996212400000001</v>
      </c>
      <c r="H246" s="186">
        <f t="shared" si="20"/>
        <v>77.610270040000003</v>
      </c>
      <c r="I246" s="186"/>
      <c r="J246" s="188">
        <v>41.106377843245511</v>
      </c>
      <c r="K246" s="190">
        <v>32.204813934674839</v>
      </c>
      <c r="L246" s="188">
        <v>0</v>
      </c>
      <c r="M246" s="188">
        <v>8.8043200200000005</v>
      </c>
      <c r="N246" s="190">
        <f t="shared" si="17"/>
        <v>9.7243888570671899E-2</v>
      </c>
      <c r="O246" s="186">
        <f t="shared" si="18"/>
        <v>-99.874702293239608</v>
      </c>
      <c r="P246" s="51">
        <v>70.630608719999998</v>
      </c>
      <c r="Q246" s="51">
        <v>28.366875</v>
      </c>
      <c r="R246" s="52">
        <f t="shared" si="19"/>
        <v>98.997483719999991</v>
      </c>
      <c r="S246" s="51">
        <v>7.3552510999999985</v>
      </c>
      <c r="T246" s="51">
        <v>24.849562834674838</v>
      </c>
      <c r="U246" s="52">
        <f t="shared" si="21"/>
        <v>32.204813934674839</v>
      </c>
    </row>
    <row r="247" spans="1:21" s="50" customFormat="1" ht="18" customHeight="1" x14ac:dyDescent="0.25">
      <c r="A247" s="158">
        <v>295</v>
      </c>
      <c r="B247" s="187" t="s">
        <v>232</v>
      </c>
      <c r="C247" s="158" t="s">
        <v>376</v>
      </c>
      <c r="D247" s="188">
        <v>95.263500000000008</v>
      </c>
      <c r="E247" s="189">
        <v>31.625338130000003</v>
      </c>
      <c r="F247" s="188">
        <v>0</v>
      </c>
      <c r="G247" s="188">
        <v>4.1095566000000003</v>
      </c>
      <c r="H247" s="186">
        <f t="shared" si="20"/>
        <v>59.528605270000007</v>
      </c>
      <c r="I247" s="186"/>
      <c r="J247" s="188">
        <v>90.374264680717829</v>
      </c>
      <c r="K247" s="190">
        <v>7.711567465213589</v>
      </c>
      <c r="L247" s="188">
        <v>0</v>
      </c>
      <c r="M247" s="188">
        <v>3.9958190999999994</v>
      </c>
      <c r="N247" s="190">
        <f t="shared" si="17"/>
        <v>78.666878115504232</v>
      </c>
      <c r="O247" s="186">
        <f t="shared" si="18"/>
        <v>32.149708125530594</v>
      </c>
      <c r="P247" s="51">
        <v>27.397213130000001</v>
      </c>
      <c r="Q247" s="51">
        <v>4.2281250000000004</v>
      </c>
      <c r="R247" s="52">
        <f t="shared" si="19"/>
        <v>31.625338130000003</v>
      </c>
      <c r="S247" s="51">
        <v>3.2985157399999996</v>
      </c>
      <c r="T247" s="51">
        <v>4.413051725213589</v>
      </c>
      <c r="U247" s="52">
        <f t="shared" si="21"/>
        <v>7.711567465213589</v>
      </c>
    </row>
    <row r="248" spans="1:21" s="50" customFormat="1" ht="18" customHeight="1" x14ac:dyDescent="0.25">
      <c r="A248" s="158">
        <v>296</v>
      </c>
      <c r="B248" s="187" t="s">
        <v>130</v>
      </c>
      <c r="C248" s="158" t="s">
        <v>377</v>
      </c>
      <c r="D248" s="188">
        <v>5663.3041754999995</v>
      </c>
      <c r="E248" s="189">
        <v>4405.6114951738573</v>
      </c>
      <c r="F248" s="188">
        <v>0</v>
      </c>
      <c r="G248" s="188">
        <v>300.20031608236428</v>
      </c>
      <c r="H248" s="186">
        <f t="shared" si="20"/>
        <v>957.49236424377796</v>
      </c>
      <c r="I248" s="186"/>
      <c r="J248" s="188">
        <v>3750.3412823800008</v>
      </c>
      <c r="K248" s="190">
        <v>3670.5346589800001</v>
      </c>
      <c r="L248" s="188">
        <v>0</v>
      </c>
      <c r="M248" s="188">
        <v>364.05426125000002</v>
      </c>
      <c r="N248" s="190">
        <f t="shared" si="17"/>
        <v>-284.24763784999931</v>
      </c>
      <c r="O248" s="186">
        <f t="shared" si="18"/>
        <v>-129.68667411509819</v>
      </c>
      <c r="P248" s="51">
        <v>613.73159417385705</v>
      </c>
      <c r="Q248" s="51">
        <v>3791.8799010000002</v>
      </c>
      <c r="R248" s="52">
        <f t="shared" si="19"/>
        <v>4405.6114951738573</v>
      </c>
      <c r="S248" s="51">
        <v>595.5861299799999</v>
      </c>
      <c r="T248" s="51">
        <v>3074.9485290000002</v>
      </c>
      <c r="U248" s="52">
        <f t="shared" si="21"/>
        <v>3670.5346589800001</v>
      </c>
    </row>
    <row r="249" spans="1:21" s="50" customFormat="1" ht="18" customHeight="1" x14ac:dyDescent="0.25">
      <c r="A249" s="158">
        <v>297</v>
      </c>
      <c r="B249" s="187" t="s">
        <v>140</v>
      </c>
      <c r="C249" s="158" t="s">
        <v>378</v>
      </c>
      <c r="D249" s="188">
        <v>423.29112374999994</v>
      </c>
      <c r="E249" s="189">
        <v>92.051214160000015</v>
      </c>
      <c r="F249" s="188">
        <v>0</v>
      </c>
      <c r="G249" s="188">
        <v>80.714932840000003</v>
      </c>
      <c r="H249" s="186">
        <f t="shared" si="20"/>
        <v>250.52497674999989</v>
      </c>
      <c r="I249" s="186"/>
      <c r="J249" s="188">
        <v>171.51136775868753</v>
      </c>
      <c r="K249" s="190">
        <v>84.617281382775758</v>
      </c>
      <c r="L249" s="188">
        <v>0</v>
      </c>
      <c r="M249" s="188">
        <v>80.890652810000006</v>
      </c>
      <c r="N249" s="190">
        <f t="shared" si="17"/>
        <v>6.003433565911763</v>
      </c>
      <c r="O249" s="186">
        <f t="shared" si="18"/>
        <v>-97.60365866757364</v>
      </c>
      <c r="P249" s="51">
        <v>68.011309660000009</v>
      </c>
      <c r="Q249" s="51">
        <v>24.039904500000006</v>
      </c>
      <c r="R249" s="52">
        <f t="shared" si="19"/>
        <v>92.051214160000015</v>
      </c>
      <c r="S249" s="51">
        <v>68.382738370000013</v>
      </c>
      <c r="T249" s="51">
        <v>16.234543012775752</v>
      </c>
      <c r="U249" s="52">
        <f t="shared" si="21"/>
        <v>84.617281382775758</v>
      </c>
    </row>
    <row r="250" spans="1:21" s="50" customFormat="1" ht="18" customHeight="1" x14ac:dyDescent="0.25">
      <c r="A250" s="158">
        <v>298</v>
      </c>
      <c r="B250" s="187" t="s">
        <v>130</v>
      </c>
      <c r="C250" s="158" t="s">
        <v>379</v>
      </c>
      <c r="D250" s="188">
        <v>7630.7112232500021</v>
      </c>
      <c r="E250" s="189">
        <v>4201.6894975000005</v>
      </c>
      <c r="F250" s="188">
        <v>0</v>
      </c>
      <c r="G250" s="188">
        <v>511.01547200000005</v>
      </c>
      <c r="H250" s="186">
        <f t="shared" si="20"/>
        <v>2918.0062537500016</v>
      </c>
      <c r="I250" s="186"/>
      <c r="J250" s="188">
        <v>6211.3022068699993</v>
      </c>
      <c r="K250" s="190">
        <v>2912.132818</v>
      </c>
      <c r="L250" s="188">
        <v>0</v>
      </c>
      <c r="M250" s="188">
        <v>168.09116519999998</v>
      </c>
      <c r="N250" s="190">
        <f t="shared" si="17"/>
        <v>3131.0782236699993</v>
      </c>
      <c r="O250" s="186">
        <f t="shared" si="18"/>
        <v>7.3019709826246464</v>
      </c>
      <c r="P250" s="51">
        <v>362.99721099999965</v>
      </c>
      <c r="Q250" s="51">
        <v>3838.6922865000006</v>
      </c>
      <c r="R250" s="52">
        <f t="shared" si="19"/>
        <v>4201.6894975000005</v>
      </c>
      <c r="S250" s="51">
        <v>0</v>
      </c>
      <c r="T250" s="51">
        <v>2912.132818</v>
      </c>
      <c r="U250" s="52">
        <f t="shared" si="21"/>
        <v>2912.132818</v>
      </c>
    </row>
    <row r="251" spans="1:21" s="50" customFormat="1" ht="18" customHeight="1" x14ac:dyDescent="0.25">
      <c r="A251" s="158">
        <v>300</v>
      </c>
      <c r="B251" s="187" t="s">
        <v>140</v>
      </c>
      <c r="C251" s="158" t="s">
        <v>380</v>
      </c>
      <c r="D251" s="188">
        <v>82.767054000000002</v>
      </c>
      <c r="E251" s="189">
        <v>60.464786249999989</v>
      </c>
      <c r="F251" s="188">
        <v>0</v>
      </c>
      <c r="G251" s="188">
        <v>14.090590389999999</v>
      </c>
      <c r="H251" s="186">
        <f t="shared" si="20"/>
        <v>8.2116773600000137</v>
      </c>
      <c r="I251" s="186"/>
      <c r="J251" s="188">
        <v>85.994027070953109</v>
      </c>
      <c r="K251" s="190">
        <v>58.981489220225171</v>
      </c>
      <c r="L251" s="188">
        <v>0</v>
      </c>
      <c r="M251" s="188">
        <v>18.837009930000001</v>
      </c>
      <c r="N251" s="190">
        <f t="shared" si="17"/>
        <v>8.1755279207279372</v>
      </c>
      <c r="O251" s="186">
        <f t="shared" si="18"/>
        <v>-0.44021991716533321</v>
      </c>
      <c r="P251" s="51">
        <v>49.38499199999999</v>
      </c>
      <c r="Q251" s="51">
        <v>11.079794249999999</v>
      </c>
      <c r="R251" s="52">
        <f t="shared" si="19"/>
        <v>60.464786249999989</v>
      </c>
      <c r="S251" s="51">
        <v>49.290825879999993</v>
      </c>
      <c r="T251" s="51">
        <v>9.6906633402251749</v>
      </c>
      <c r="U251" s="52">
        <f t="shared" si="21"/>
        <v>58.981489220225171</v>
      </c>
    </row>
    <row r="252" spans="1:21" s="50" customFormat="1" ht="18" customHeight="1" x14ac:dyDescent="0.25">
      <c r="A252" s="158">
        <v>305</v>
      </c>
      <c r="B252" s="187" t="s">
        <v>144</v>
      </c>
      <c r="C252" s="158" t="s">
        <v>381</v>
      </c>
      <c r="D252" s="188">
        <v>51.736875000000005</v>
      </c>
      <c r="E252" s="189">
        <v>14.790934999999999</v>
      </c>
      <c r="F252" s="188">
        <v>0</v>
      </c>
      <c r="G252" s="188">
        <v>1.33661494</v>
      </c>
      <c r="H252" s="186">
        <f t="shared" si="20"/>
        <v>35.60932506000001</v>
      </c>
      <c r="I252" s="186"/>
      <c r="J252" s="188">
        <v>50.499750516046042</v>
      </c>
      <c r="K252" s="190">
        <v>10.879787229456907</v>
      </c>
      <c r="L252" s="188">
        <v>0</v>
      </c>
      <c r="M252" s="188">
        <v>1.3530826200000001</v>
      </c>
      <c r="N252" s="190">
        <f t="shared" si="17"/>
        <v>38.266880666589131</v>
      </c>
      <c r="O252" s="186">
        <f t="shared" si="18"/>
        <v>7.4630889580503608</v>
      </c>
      <c r="P252" s="51">
        <v>13.161185</v>
      </c>
      <c r="Q252" s="51">
        <v>1.6297499999999998</v>
      </c>
      <c r="R252" s="52">
        <f t="shared" si="19"/>
        <v>14.790934999999999</v>
      </c>
      <c r="S252" s="51">
        <v>0.9732462300000001</v>
      </c>
      <c r="T252" s="51">
        <v>9.9065409994569062</v>
      </c>
      <c r="U252" s="52">
        <f t="shared" si="21"/>
        <v>10.879787229456907</v>
      </c>
    </row>
    <row r="253" spans="1:21" s="50" customFormat="1" ht="18" customHeight="1" x14ac:dyDescent="0.25">
      <c r="A253" s="158">
        <v>306</v>
      </c>
      <c r="B253" s="187" t="s">
        <v>144</v>
      </c>
      <c r="C253" s="158" t="s">
        <v>382</v>
      </c>
      <c r="D253" s="188">
        <v>1837.8967499999999</v>
      </c>
      <c r="E253" s="189">
        <v>79.508524470000012</v>
      </c>
      <c r="F253" s="188">
        <v>0</v>
      </c>
      <c r="G253" s="188">
        <v>36.791449990000004</v>
      </c>
      <c r="H253" s="186">
        <f t="shared" si="20"/>
        <v>1721.5967755399997</v>
      </c>
      <c r="I253" s="186"/>
      <c r="J253" s="188">
        <v>155.5446761872075</v>
      </c>
      <c r="K253" s="190">
        <v>100.06307311569361</v>
      </c>
      <c r="L253" s="188">
        <v>0</v>
      </c>
      <c r="M253" s="188">
        <v>38.629772099999997</v>
      </c>
      <c r="N253" s="190">
        <f t="shared" si="17"/>
        <v>16.851830971513891</v>
      </c>
      <c r="O253" s="186">
        <f t="shared" si="18"/>
        <v>-99.021151107452084</v>
      </c>
      <c r="P253" s="51">
        <v>66.301399470000007</v>
      </c>
      <c r="Q253" s="51">
        <v>13.207125</v>
      </c>
      <c r="R253" s="52">
        <f t="shared" si="19"/>
        <v>79.508524470000012</v>
      </c>
      <c r="S253" s="51">
        <v>63.089983140000001</v>
      </c>
      <c r="T253" s="51">
        <v>36.973089975693618</v>
      </c>
      <c r="U253" s="52">
        <f t="shared" si="21"/>
        <v>100.06307311569361</v>
      </c>
    </row>
    <row r="254" spans="1:21" s="50" customFormat="1" ht="18" customHeight="1" x14ac:dyDescent="0.25">
      <c r="A254" s="158">
        <v>307</v>
      </c>
      <c r="B254" s="187" t="s">
        <v>232</v>
      </c>
      <c r="C254" s="158" t="s">
        <v>383</v>
      </c>
      <c r="D254" s="188">
        <v>352.38251550000001</v>
      </c>
      <c r="E254" s="189">
        <v>76.306750810000011</v>
      </c>
      <c r="F254" s="188">
        <v>0</v>
      </c>
      <c r="G254" s="188">
        <v>50.384004940000004</v>
      </c>
      <c r="H254" s="186">
        <f t="shared" si="20"/>
        <v>225.69175975000002</v>
      </c>
      <c r="I254" s="186"/>
      <c r="J254" s="188">
        <v>137.85617676098812</v>
      </c>
      <c r="K254" s="190">
        <v>85.290143266031791</v>
      </c>
      <c r="L254" s="188">
        <v>0</v>
      </c>
      <c r="M254" s="188">
        <v>52.431707459999991</v>
      </c>
      <c r="N254" s="190">
        <f t="shared" si="17"/>
        <v>0.13432603495633799</v>
      </c>
      <c r="O254" s="186">
        <f t="shared" si="18"/>
        <v>-99.940482525766498</v>
      </c>
      <c r="P254" s="51">
        <v>64.582313560000003</v>
      </c>
      <c r="Q254" s="51">
        <v>11.724437250000001</v>
      </c>
      <c r="R254" s="52">
        <f t="shared" si="19"/>
        <v>76.306750810000011</v>
      </c>
      <c r="S254" s="51">
        <v>64.748250619999993</v>
      </c>
      <c r="T254" s="51">
        <v>20.541892646031798</v>
      </c>
      <c r="U254" s="52">
        <f t="shared" si="21"/>
        <v>85.290143266031791</v>
      </c>
    </row>
    <row r="255" spans="1:21" s="50" customFormat="1" ht="18" customHeight="1" x14ac:dyDescent="0.25">
      <c r="A255" s="158">
        <v>308</v>
      </c>
      <c r="B255" s="187" t="s">
        <v>232</v>
      </c>
      <c r="C255" s="158" t="s">
        <v>384</v>
      </c>
      <c r="D255" s="188">
        <v>378.67087500000002</v>
      </c>
      <c r="E255" s="189">
        <v>90.436510830000017</v>
      </c>
      <c r="F255" s="188">
        <v>0</v>
      </c>
      <c r="G255" s="188">
        <v>12.270114100000001</v>
      </c>
      <c r="H255" s="186">
        <f t="shared" si="20"/>
        <v>275.96425006999999</v>
      </c>
      <c r="I255" s="186"/>
      <c r="J255" s="188">
        <v>140.51703644823036</v>
      </c>
      <c r="K255" s="190">
        <v>80.679373282192074</v>
      </c>
      <c r="L255" s="188">
        <v>0</v>
      </c>
      <c r="M255" s="188">
        <v>15.961035270000002</v>
      </c>
      <c r="N255" s="190">
        <f t="shared" si="17"/>
        <v>43.876627896038279</v>
      </c>
      <c r="O255" s="186">
        <f t="shared" si="18"/>
        <v>-84.100611624546033</v>
      </c>
      <c r="P255" s="51">
        <v>50.230885830000013</v>
      </c>
      <c r="Q255" s="51">
        <v>40.205625000000005</v>
      </c>
      <c r="R255" s="52">
        <f t="shared" si="19"/>
        <v>90.436510830000017</v>
      </c>
      <c r="S255" s="51">
        <v>49.350608780000009</v>
      </c>
      <c r="T255" s="51">
        <v>31.328764502192069</v>
      </c>
      <c r="U255" s="52">
        <f t="shared" si="21"/>
        <v>80.679373282192074</v>
      </c>
    </row>
    <row r="256" spans="1:21" s="50" customFormat="1" ht="18" customHeight="1" x14ac:dyDescent="0.25">
      <c r="A256" s="158">
        <v>309</v>
      </c>
      <c r="B256" s="187" t="s">
        <v>232</v>
      </c>
      <c r="C256" s="158" t="s">
        <v>385</v>
      </c>
      <c r="D256" s="188">
        <v>181.60628699999998</v>
      </c>
      <c r="E256" s="189">
        <v>120.56639798</v>
      </c>
      <c r="F256" s="188">
        <v>0</v>
      </c>
      <c r="G256" s="188">
        <v>42.692345860000003</v>
      </c>
      <c r="H256" s="186">
        <f t="shared" si="20"/>
        <v>18.347543159999972</v>
      </c>
      <c r="I256" s="186"/>
      <c r="J256" s="188">
        <v>96.503720906712985</v>
      </c>
      <c r="K256" s="190">
        <v>50.337173076375535</v>
      </c>
      <c r="L256" s="188">
        <v>0</v>
      </c>
      <c r="M256" s="188">
        <v>42.872043139999988</v>
      </c>
      <c r="N256" s="190">
        <f t="shared" si="17"/>
        <v>3.2945046903374617</v>
      </c>
      <c r="O256" s="186">
        <f t="shared" si="18"/>
        <v>-82.04389186275408</v>
      </c>
      <c r="P256" s="51">
        <v>43.163635730000003</v>
      </c>
      <c r="Q256" s="51">
        <v>77.402762249999995</v>
      </c>
      <c r="R256" s="52">
        <f t="shared" si="19"/>
        <v>120.56639798</v>
      </c>
      <c r="S256" s="51">
        <v>43.874292950000005</v>
      </c>
      <c r="T256" s="51">
        <v>6.4628801263755342</v>
      </c>
      <c r="U256" s="52">
        <f t="shared" si="21"/>
        <v>50.337173076375535</v>
      </c>
    </row>
    <row r="257" spans="1:21" s="50" customFormat="1" ht="18" customHeight="1" x14ac:dyDescent="0.25">
      <c r="A257" s="158">
        <v>310</v>
      </c>
      <c r="B257" s="187" t="s">
        <v>232</v>
      </c>
      <c r="C257" s="158" t="s">
        <v>386</v>
      </c>
      <c r="D257" s="188">
        <v>272.50969799999996</v>
      </c>
      <c r="E257" s="189">
        <v>69.480182819999996</v>
      </c>
      <c r="F257" s="188">
        <v>0</v>
      </c>
      <c r="G257" s="188">
        <v>26.118365299999994</v>
      </c>
      <c r="H257" s="186">
        <f t="shared" si="20"/>
        <v>176.91114987999998</v>
      </c>
      <c r="I257" s="186"/>
      <c r="J257" s="188">
        <v>132.31710554122577</v>
      </c>
      <c r="K257" s="190">
        <v>42.941487891397799</v>
      </c>
      <c r="L257" s="188">
        <v>0</v>
      </c>
      <c r="M257" s="188">
        <v>27.464238699999999</v>
      </c>
      <c r="N257" s="190">
        <f t="shared" si="17"/>
        <v>61.911378949827977</v>
      </c>
      <c r="O257" s="186">
        <f t="shared" si="18"/>
        <v>-65.004252704353078</v>
      </c>
      <c r="P257" s="51">
        <v>28.429993319999994</v>
      </c>
      <c r="Q257" s="51">
        <v>41.050189500000002</v>
      </c>
      <c r="R257" s="52">
        <f t="shared" si="19"/>
        <v>69.480182819999996</v>
      </c>
      <c r="S257" s="51">
        <v>26.723379919999999</v>
      </c>
      <c r="T257" s="51">
        <v>16.218107971397796</v>
      </c>
      <c r="U257" s="52">
        <f t="shared" si="21"/>
        <v>42.941487891397799</v>
      </c>
    </row>
    <row r="258" spans="1:21" s="50" customFormat="1" ht="18" customHeight="1" x14ac:dyDescent="0.25">
      <c r="A258" s="158">
        <v>311</v>
      </c>
      <c r="B258" s="187" t="s">
        <v>209</v>
      </c>
      <c r="C258" s="158" t="s">
        <v>387</v>
      </c>
      <c r="D258" s="188">
        <v>865.50310724999986</v>
      </c>
      <c r="E258" s="189">
        <v>321.24018700000045</v>
      </c>
      <c r="F258" s="188">
        <v>0</v>
      </c>
      <c r="G258" s="188">
        <v>130.99812389928567</v>
      </c>
      <c r="H258" s="186">
        <f t="shared" si="20"/>
        <v>413.26479635071371</v>
      </c>
      <c r="I258" s="186"/>
      <c r="J258" s="188">
        <v>6285.6475864500007</v>
      </c>
      <c r="K258" s="190">
        <v>332.54910897999997</v>
      </c>
      <c r="L258" s="188">
        <v>0</v>
      </c>
      <c r="M258" s="188">
        <v>235.60848686999998</v>
      </c>
      <c r="N258" s="190">
        <f t="shared" si="17"/>
        <v>5717.489990600001</v>
      </c>
      <c r="O258" s="186" t="str">
        <f t="shared" si="18"/>
        <v>500&lt;</v>
      </c>
      <c r="P258" s="51">
        <v>321.24018700000045</v>
      </c>
      <c r="Q258" s="51">
        <v>0</v>
      </c>
      <c r="R258" s="52">
        <f t="shared" si="19"/>
        <v>321.24018700000045</v>
      </c>
      <c r="S258" s="51">
        <v>332.54910897999997</v>
      </c>
      <c r="T258" s="51">
        <v>0</v>
      </c>
      <c r="U258" s="52">
        <f t="shared" si="21"/>
        <v>332.54910897999997</v>
      </c>
    </row>
    <row r="259" spans="1:21" s="50" customFormat="1" ht="18" customHeight="1" x14ac:dyDescent="0.25">
      <c r="A259" s="158">
        <v>312</v>
      </c>
      <c r="B259" s="187" t="s">
        <v>209</v>
      </c>
      <c r="C259" s="158" t="s">
        <v>388</v>
      </c>
      <c r="D259" s="188">
        <v>44.054802750000007</v>
      </c>
      <c r="E259" s="189">
        <v>29.749006000000001</v>
      </c>
      <c r="F259" s="188">
        <v>0</v>
      </c>
      <c r="G259" s="188">
        <v>17.78345191</v>
      </c>
      <c r="H259" s="186">
        <f t="shared" si="20"/>
        <v>-3.4776551599999941</v>
      </c>
      <c r="I259" s="186"/>
      <c r="J259" s="188">
        <v>820.66538196440672</v>
      </c>
      <c r="K259" s="190">
        <v>28.173806279999997</v>
      </c>
      <c r="L259" s="188">
        <v>0</v>
      </c>
      <c r="M259" s="188">
        <v>20.387620599999998</v>
      </c>
      <c r="N259" s="190">
        <f t="shared" si="17"/>
        <v>772.10395508440672</v>
      </c>
      <c r="O259" s="186" t="str">
        <f t="shared" si="18"/>
        <v>&lt;-500</v>
      </c>
      <c r="P259" s="51">
        <v>29.749006000000001</v>
      </c>
      <c r="Q259" s="51">
        <v>0</v>
      </c>
      <c r="R259" s="52">
        <f t="shared" si="19"/>
        <v>29.749006000000001</v>
      </c>
      <c r="S259" s="51">
        <v>28.173806279999997</v>
      </c>
      <c r="T259" s="51">
        <v>0</v>
      </c>
      <c r="U259" s="52">
        <f t="shared" si="21"/>
        <v>28.173806279999997</v>
      </c>
    </row>
    <row r="260" spans="1:21" s="50" customFormat="1" ht="18" customHeight="1" x14ac:dyDescent="0.25">
      <c r="A260" s="158">
        <v>313</v>
      </c>
      <c r="B260" s="187" t="s">
        <v>130</v>
      </c>
      <c r="C260" s="158" t="s">
        <v>389</v>
      </c>
      <c r="D260" s="188">
        <v>689.52462374999993</v>
      </c>
      <c r="E260" s="189">
        <v>398.03379674999957</v>
      </c>
      <c r="F260" s="188">
        <v>0</v>
      </c>
      <c r="G260" s="188">
        <v>425.23225899999994</v>
      </c>
      <c r="H260" s="186">
        <f t="shared" si="20"/>
        <v>-133.74143199999958</v>
      </c>
      <c r="I260" s="186"/>
      <c r="J260" s="188">
        <v>3640.2645016300003</v>
      </c>
      <c r="K260" s="190">
        <v>273.22375718000001</v>
      </c>
      <c r="L260" s="188">
        <v>0</v>
      </c>
      <c r="M260" s="188">
        <v>382.92538679000006</v>
      </c>
      <c r="N260" s="190">
        <f t="shared" si="17"/>
        <v>2984.11535766</v>
      </c>
      <c r="O260" s="186" t="str">
        <f t="shared" si="18"/>
        <v>&lt;-500</v>
      </c>
      <c r="P260" s="51">
        <v>288.04496699999959</v>
      </c>
      <c r="Q260" s="51">
        <v>109.98882974999998</v>
      </c>
      <c r="R260" s="52">
        <f t="shared" si="19"/>
        <v>398.03379674999957</v>
      </c>
      <c r="S260" s="51">
        <v>273.22375718000001</v>
      </c>
      <c r="T260" s="51">
        <v>0</v>
      </c>
      <c r="U260" s="52">
        <f t="shared" si="21"/>
        <v>273.22375718000001</v>
      </c>
    </row>
    <row r="261" spans="1:21" s="50" customFormat="1" ht="18" customHeight="1" x14ac:dyDescent="0.25">
      <c r="A261" s="158">
        <v>314</v>
      </c>
      <c r="B261" s="187" t="s">
        <v>140</v>
      </c>
      <c r="C261" s="158" t="s">
        <v>390</v>
      </c>
      <c r="D261" s="188">
        <v>385.63235250000002</v>
      </c>
      <c r="E261" s="189">
        <v>89.677825280000022</v>
      </c>
      <c r="F261" s="188">
        <v>0</v>
      </c>
      <c r="G261" s="188">
        <v>86.733557380000008</v>
      </c>
      <c r="H261" s="186">
        <f t="shared" si="20"/>
        <v>209.22096983999998</v>
      </c>
      <c r="I261" s="186"/>
      <c r="J261" s="188">
        <v>229.05193272172983</v>
      </c>
      <c r="K261" s="190">
        <v>137.2244555254515</v>
      </c>
      <c r="L261" s="188">
        <v>0</v>
      </c>
      <c r="M261" s="188">
        <v>86.781164599999997</v>
      </c>
      <c r="N261" s="190">
        <f t="shared" si="17"/>
        <v>5.0463125962783266</v>
      </c>
      <c r="O261" s="186">
        <f t="shared" si="18"/>
        <v>-97.588046456271826</v>
      </c>
      <c r="P261" s="51">
        <v>65.637920780000016</v>
      </c>
      <c r="Q261" s="51">
        <v>24.039904500000006</v>
      </c>
      <c r="R261" s="52">
        <f t="shared" si="19"/>
        <v>89.677825280000022</v>
      </c>
      <c r="S261" s="51">
        <v>66.077383870000006</v>
      </c>
      <c r="T261" s="51">
        <v>71.147071655451484</v>
      </c>
      <c r="U261" s="52">
        <f t="shared" si="21"/>
        <v>137.2244555254515</v>
      </c>
    </row>
    <row r="262" spans="1:21" s="50" customFormat="1" ht="18" customHeight="1" x14ac:dyDescent="0.25">
      <c r="A262" s="158">
        <v>316</v>
      </c>
      <c r="B262" s="187" t="s">
        <v>144</v>
      </c>
      <c r="C262" s="158" t="s">
        <v>391</v>
      </c>
      <c r="D262" s="188">
        <v>96.944141249999973</v>
      </c>
      <c r="E262" s="189">
        <v>30.295946899999997</v>
      </c>
      <c r="F262" s="188">
        <v>0</v>
      </c>
      <c r="G262" s="188">
        <v>10.888451779999999</v>
      </c>
      <c r="H262" s="186">
        <f t="shared" si="20"/>
        <v>55.759742569999986</v>
      </c>
      <c r="I262" s="186"/>
      <c r="J262" s="188">
        <v>80.113362164618664</v>
      </c>
      <c r="K262" s="190">
        <v>34.950991326096727</v>
      </c>
      <c r="L262" s="188">
        <v>0</v>
      </c>
      <c r="M262" s="188">
        <v>12.236143340000002</v>
      </c>
      <c r="N262" s="190">
        <f t="shared" si="17"/>
        <v>32.926227498521939</v>
      </c>
      <c r="O262" s="186">
        <f t="shared" si="18"/>
        <v>-40.949821536233202</v>
      </c>
      <c r="P262" s="51">
        <v>15.848797399999999</v>
      </c>
      <c r="Q262" s="51">
        <v>14.447149499999998</v>
      </c>
      <c r="R262" s="52">
        <f t="shared" si="19"/>
        <v>30.295946899999997</v>
      </c>
      <c r="S262" s="51">
        <v>15.871427609999998</v>
      </c>
      <c r="T262" s="51">
        <v>19.079563716096732</v>
      </c>
      <c r="U262" s="52">
        <f t="shared" si="21"/>
        <v>34.950991326096727</v>
      </c>
    </row>
    <row r="263" spans="1:21" s="50" customFormat="1" ht="18" customHeight="1" x14ac:dyDescent="0.25">
      <c r="A263" s="158">
        <v>317</v>
      </c>
      <c r="B263" s="187" t="s">
        <v>232</v>
      </c>
      <c r="C263" s="158" t="s">
        <v>392</v>
      </c>
      <c r="D263" s="188">
        <v>312.85406700000004</v>
      </c>
      <c r="E263" s="189">
        <v>69.815082060000009</v>
      </c>
      <c r="F263" s="188">
        <v>0</v>
      </c>
      <c r="G263" s="188">
        <v>38.351968580000005</v>
      </c>
      <c r="H263" s="186">
        <f t="shared" si="20"/>
        <v>204.68701636000003</v>
      </c>
      <c r="I263" s="186"/>
      <c r="J263" s="188">
        <v>169.46463983539235</v>
      </c>
      <c r="K263" s="190">
        <v>125.77965148284403</v>
      </c>
      <c r="L263" s="188">
        <v>0</v>
      </c>
      <c r="M263" s="188">
        <v>43.591520599999996</v>
      </c>
      <c r="N263" s="190">
        <f t="shared" si="17"/>
        <v>9.3467752548320959E-2</v>
      </c>
      <c r="O263" s="186">
        <f t="shared" si="18"/>
        <v>-99.954336257271976</v>
      </c>
      <c r="P263" s="51">
        <v>60.949410810000003</v>
      </c>
      <c r="Q263" s="51">
        <v>8.8656712500000019</v>
      </c>
      <c r="R263" s="52">
        <f t="shared" si="19"/>
        <v>69.815082060000009</v>
      </c>
      <c r="S263" s="51">
        <v>61.02375687</v>
      </c>
      <c r="T263" s="51">
        <v>64.755894612844031</v>
      </c>
      <c r="U263" s="52">
        <f t="shared" si="21"/>
        <v>125.77965148284403</v>
      </c>
    </row>
    <row r="264" spans="1:21" s="50" customFormat="1" ht="18" customHeight="1" x14ac:dyDescent="0.25">
      <c r="A264" s="158">
        <v>318</v>
      </c>
      <c r="B264" s="187" t="s">
        <v>144</v>
      </c>
      <c r="C264" s="158" t="s">
        <v>393</v>
      </c>
      <c r="D264" s="188">
        <v>114.78975000000001</v>
      </c>
      <c r="E264" s="189">
        <v>32.75378649999999</v>
      </c>
      <c r="F264" s="188">
        <v>0</v>
      </c>
      <c r="G264" s="188">
        <v>3.5168215300000001</v>
      </c>
      <c r="H264" s="186">
        <f t="shared" si="20"/>
        <v>78.519141970000021</v>
      </c>
      <c r="I264" s="186"/>
      <c r="J264" s="188">
        <v>71.77716034342788</v>
      </c>
      <c r="K264" s="190">
        <v>44.290314662285937</v>
      </c>
      <c r="L264" s="188">
        <v>0</v>
      </c>
      <c r="M264" s="188">
        <v>4.5543937300000001</v>
      </c>
      <c r="N264" s="190">
        <f t="shared" si="17"/>
        <v>22.932451951141942</v>
      </c>
      <c r="O264" s="186">
        <f t="shared" si="18"/>
        <v>-70.793807247787058</v>
      </c>
      <c r="P264" s="51">
        <v>14.103911499999999</v>
      </c>
      <c r="Q264" s="51">
        <v>18.649874999999994</v>
      </c>
      <c r="R264" s="52">
        <f t="shared" si="19"/>
        <v>32.75378649999999</v>
      </c>
      <c r="S264" s="51">
        <v>14.103911499999999</v>
      </c>
      <c r="T264" s="51">
        <v>30.186403162285934</v>
      </c>
      <c r="U264" s="52">
        <f t="shared" si="21"/>
        <v>44.290314662285937</v>
      </c>
    </row>
    <row r="265" spans="1:21" s="50" customFormat="1" ht="18" customHeight="1" x14ac:dyDescent="0.25">
      <c r="A265" s="158">
        <v>319</v>
      </c>
      <c r="B265" s="187" t="s">
        <v>232</v>
      </c>
      <c r="C265" s="158" t="s">
        <v>394</v>
      </c>
      <c r="D265" s="188">
        <v>280.46581499999996</v>
      </c>
      <c r="E265" s="189">
        <v>63.458949250000003</v>
      </c>
      <c r="F265" s="188">
        <v>0</v>
      </c>
      <c r="G265" s="188">
        <v>15.620242000000001</v>
      </c>
      <c r="H265" s="186">
        <f t="shared" si="20"/>
        <v>201.38662374999998</v>
      </c>
      <c r="I265" s="186"/>
      <c r="J265" s="188">
        <v>107.28530564649313</v>
      </c>
      <c r="K265" s="190">
        <v>62.72630540244424</v>
      </c>
      <c r="L265" s="188">
        <v>0</v>
      </c>
      <c r="M265" s="188">
        <v>23.902934030000001</v>
      </c>
      <c r="N265" s="190">
        <f t="shared" si="17"/>
        <v>20.656066214048888</v>
      </c>
      <c r="O265" s="186">
        <f t="shared" si="18"/>
        <v>-89.743079341907446</v>
      </c>
      <c r="P265" s="51">
        <v>42.240003999999999</v>
      </c>
      <c r="Q265" s="51">
        <v>21.218945250000001</v>
      </c>
      <c r="R265" s="52">
        <f t="shared" si="19"/>
        <v>63.458949250000003</v>
      </c>
      <c r="S265" s="51">
        <v>42.149315219999998</v>
      </c>
      <c r="T265" s="51">
        <v>20.576990182444245</v>
      </c>
      <c r="U265" s="52">
        <f t="shared" si="21"/>
        <v>62.72630540244424</v>
      </c>
    </row>
    <row r="266" spans="1:21" s="50" customFormat="1" ht="18" customHeight="1" x14ac:dyDescent="0.25">
      <c r="A266" s="158">
        <v>320</v>
      </c>
      <c r="B266" s="187" t="s">
        <v>140</v>
      </c>
      <c r="C266" s="158" t="s">
        <v>395</v>
      </c>
      <c r="D266" s="188">
        <v>283.88400000000001</v>
      </c>
      <c r="E266" s="189">
        <v>78.535069300000004</v>
      </c>
      <c r="F266" s="188">
        <v>0</v>
      </c>
      <c r="G266" s="188">
        <v>38.971464739999995</v>
      </c>
      <c r="H266" s="186">
        <f t="shared" si="20"/>
        <v>166.37746596000002</v>
      </c>
      <c r="I266" s="186"/>
      <c r="J266" s="188">
        <v>114.8756951161551</v>
      </c>
      <c r="K266" s="190">
        <v>72.401755972326669</v>
      </c>
      <c r="L266" s="188">
        <v>0</v>
      </c>
      <c r="M266" s="188">
        <v>42.455366799999993</v>
      </c>
      <c r="N266" s="190">
        <f t="shared" si="17"/>
        <v>1.857234382843842E-2</v>
      </c>
      <c r="O266" s="186">
        <f t="shared" si="18"/>
        <v>-99.988837224006716</v>
      </c>
      <c r="P266" s="51">
        <v>53.519944299999992</v>
      </c>
      <c r="Q266" s="51">
        <v>25.015125000000005</v>
      </c>
      <c r="R266" s="52">
        <f t="shared" si="19"/>
        <v>78.535069300000004</v>
      </c>
      <c r="S266" s="51">
        <v>53.603386349999994</v>
      </c>
      <c r="T266" s="51">
        <v>18.798369622326668</v>
      </c>
      <c r="U266" s="52">
        <f t="shared" si="21"/>
        <v>72.401755972326669</v>
      </c>
    </row>
    <row r="267" spans="1:21" s="50" customFormat="1" ht="18" customHeight="1" x14ac:dyDescent="0.25">
      <c r="A267" s="158">
        <v>321</v>
      </c>
      <c r="B267" s="187" t="s">
        <v>232</v>
      </c>
      <c r="C267" s="158" t="s">
        <v>396</v>
      </c>
      <c r="D267" s="188">
        <v>151.77661875000001</v>
      </c>
      <c r="E267" s="189">
        <v>101.88288348</v>
      </c>
      <c r="F267" s="188">
        <v>0</v>
      </c>
      <c r="G267" s="188">
        <v>22.667959950000004</v>
      </c>
      <c r="H267" s="186">
        <f t="shared" si="20"/>
        <v>27.225775320000004</v>
      </c>
      <c r="I267" s="186"/>
      <c r="J267" s="188">
        <v>493.40229840631127</v>
      </c>
      <c r="K267" s="190">
        <v>53.399230350685293</v>
      </c>
      <c r="L267" s="188">
        <v>0</v>
      </c>
      <c r="M267" s="188">
        <v>25.256570290000003</v>
      </c>
      <c r="N267" s="190">
        <f t="shared" si="17"/>
        <v>414.74649776562597</v>
      </c>
      <c r="O267" s="186" t="str">
        <f t="shared" si="18"/>
        <v>500&lt;</v>
      </c>
      <c r="P267" s="51">
        <v>37.762399229999993</v>
      </c>
      <c r="Q267" s="51">
        <v>64.120484250000004</v>
      </c>
      <c r="R267" s="52">
        <f t="shared" si="19"/>
        <v>101.88288348</v>
      </c>
      <c r="S267" s="51">
        <v>36.364086139999998</v>
      </c>
      <c r="T267" s="51">
        <v>17.035144210685296</v>
      </c>
      <c r="U267" s="52">
        <f t="shared" si="21"/>
        <v>53.399230350685293</v>
      </c>
    </row>
    <row r="268" spans="1:21" s="50" customFormat="1" ht="18" customHeight="1" x14ac:dyDescent="0.25">
      <c r="A268" s="158">
        <v>322</v>
      </c>
      <c r="B268" s="187" t="s">
        <v>232</v>
      </c>
      <c r="C268" s="158" t="s">
        <v>397</v>
      </c>
      <c r="D268" s="188">
        <v>1427.0206927499996</v>
      </c>
      <c r="E268" s="189">
        <v>420.60555574</v>
      </c>
      <c r="F268" s="188">
        <v>0</v>
      </c>
      <c r="G268" s="188">
        <v>290.45225387000011</v>
      </c>
      <c r="H268" s="186">
        <f t="shared" si="20"/>
        <v>715.96288313999958</v>
      </c>
      <c r="I268" s="186"/>
      <c r="J268" s="188">
        <v>703.23824537533255</v>
      </c>
      <c r="K268" s="190">
        <v>399.49123762407072</v>
      </c>
      <c r="L268" s="188">
        <v>0</v>
      </c>
      <c r="M268" s="188">
        <v>302.75629279999998</v>
      </c>
      <c r="N268" s="190">
        <f t="shared" si="17"/>
        <v>0.99071495126185027</v>
      </c>
      <c r="O268" s="186">
        <f t="shared" si="18"/>
        <v>-99.861624816789814</v>
      </c>
      <c r="P268" s="51">
        <v>324.37684399</v>
      </c>
      <c r="Q268" s="51">
        <v>96.228711750000031</v>
      </c>
      <c r="R268" s="52">
        <f t="shared" si="19"/>
        <v>420.60555574</v>
      </c>
      <c r="S268" s="51">
        <v>331.40004328999999</v>
      </c>
      <c r="T268" s="51">
        <v>68.09119433407075</v>
      </c>
      <c r="U268" s="52">
        <f t="shared" si="21"/>
        <v>399.49123762407072</v>
      </c>
    </row>
    <row r="269" spans="1:21" s="50" customFormat="1" ht="18" customHeight="1" x14ac:dyDescent="0.25">
      <c r="A269" s="158">
        <v>327</v>
      </c>
      <c r="B269" s="187" t="s">
        <v>128</v>
      </c>
      <c r="C269" s="158" t="s">
        <v>398</v>
      </c>
      <c r="D269" s="188">
        <v>245.02307249999998</v>
      </c>
      <c r="E269" s="189">
        <v>3.0750000000000002</v>
      </c>
      <c r="F269" s="188">
        <v>0</v>
      </c>
      <c r="G269" s="188">
        <v>36.295045000000002</v>
      </c>
      <c r="H269" s="186">
        <f t="shared" si="20"/>
        <v>205.65302750000001</v>
      </c>
      <c r="I269" s="186"/>
      <c r="J269" s="188">
        <v>164.24546696242606</v>
      </c>
      <c r="K269" s="190">
        <v>41.020049090000001</v>
      </c>
      <c r="L269" s="188">
        <v>0</v>
      </c>
      <c r="M269" s="188">
        <v>32.246254899999997</v>
      </c>
      <c r="N269" s="190">
        <f t="shared" si="17"/>
        <v>90.979162972426067</v>
      </c>
      <c r="O269" s="186">
        <f t="shared" si="18"/>
        <v>-55.760844331637152</v>
      </c>
      <c r="P269" s="51">
        <v>3.0750000000000002</v>
      </c>
      <c r="Q269" s="51">
        <v>0</v>
      </c>
      <c r="R269" s="52">
        <f t="shared" si="19"/>
        <v>3.0750000000000002</v>
      </c>
      <c r="S269" s="51">
        <v>0.82134208999999991</v>
      </c>
      <c r="T269" s="51">
        <v>40.198706999999999</v>
      </c>
      <c r="U269" s="52">
        <f t="shared" si="21"/>
        <v>41.020049090000001</v>
      </c>
    </row>
    <row r="270" spans="1:21" s="50" customFormat="1" ht="18" customHeight="1" x14ac:dyDescent="0.25">
      <c r="A270" s="158">
        <v>328</v>
      </c>
      <c r="B270" s="187" t="s">
        <v>140</v>
      </c>
      <c r="C270" s="158" t="s">
        <v>399</v>
      </c>
      <c r="D270" s="188">
        <v>14.279654250000002</v>
      </c>
      <c r="E270" s="189">
        <v>3.9472772100000002</v>
      </c>
      <c r="F270" s="188">
        <v>0</v>
      </c>
      <c r="G270" s="188">
        <v>4.0675309400000002</v>
      </c>
      <c r="H270" s="186">
        <f t="shared" si="20"/>
        <v>6.2648461000000006</v>
      </c>
      <c r="I270" s="186"/>
      <c r="J270" s="188">
        <v>59.874138033745417</v>
      </c>
      <c r="K270" s="190">
        <v>3.4284905172013884</v>
      </c>
      <c r="L270" s="188">
        <v>0</v>
      </c>
      <c r="M270" s="188">
        <v>4.1030114199999996</v>
      </c>
      <c r="N270" s="190">
        <f t="shared" si="17"/>
        <v>52.342636096544027</v>
      </c>
      <c r="O270" s="186" t="str">
        <f t="shared" si="18"/>
        <v>500&lt;</v>
      </c>
      <c r="P270" s="51">
        <v>3.0784359600000002</v>
      </c>
      <c r="Q270" s="51">
        <v>0.86884125000000001</v>
      </c>
      <c r="R270" s="52">
        <f t="shared" si="19"/>
        <v>3.9472772100000002</v>
      </c>
      <c r="S270" s="51">
        <v>3.1781781800000002</v>
      </c>
      <c r="T270" s="51">
        <v>0.25031233720138818</v>
      </c>
      <c r="U270" s="52">
        <f t="shared" si="21"/>
        <v>3.4284905172013884</v>
      </c>
    </row>
    <row r="271" spans="1:21" s="50" customFormat="1" ht="18" customHeight="1" x14ac:dyDescent="0.25">
      <c r="A271" s="158">
        <v>336</v>
      </c>
      <c r="B271" s="187" t="s">
        <v>232</v>
      </c>
      <c r="C271" s="158" t="s">
        <v>400</v>
      </c>
      <c r="D271" s="188">
        <v>891.40243275000012</v>
      </c>
      <c r="E271" s="189">
        <v>81.474667030000006</v>
      </c>
      <c r="F271" s="188">
        <v>0</v>
      </c>
      <c r="G271" s="188">
        <v>53.025044880000003</v>
      </c>
      <c r="H271" s="186">
        <f t="shared" si="20"/>
        <v>756.90272084000014</v>
      </c>
      <c r="I271" s="186"/>
      <c r="J271" s="188">
        <v>208.19540776652985</v>
      </c>
      <c r="K271" s="190">
        <v>135.69770607446031</v>
      </c>
      <c r="L271" s="188">
        <v>0</v>
      </c>
      <c r="M271" s="188">
        <v>55.271644810000005</v>
      </c>
      <c r="N271" s="190">
        <f t="shared" si="17"/>
        <v>17.226056882069535</v>
      </c>
      <c r="O271" s="186">
        <f t="shared" si="18"/>
        <v>-97.724138596971571</v>
      </c>
      <c r="P271" s="51">
        <v>66.91735528000001</v>
      </c>
      <c r="Q271" s="51">
        <v>14.557311749999997</v>
      </c>
      <c r="R271" s="52">
        <f t="shared" si="19"/>
        <v>81.474667030000006</v>
      </c>
      <c r="S271" s="51">
        <v>67.297173570000012</v>
      </c>
      <c r="T271" s="51">
        <v>68.400532504460301</v>
      </c>
      <c r="U271" s="52">
        <f t="shared" si="21"/>
        <v>135.69770607446031</v>
      </c>
    </row>
    <row r="272" spans="1:21" s="50" customFormat="1" ht="18" customHeight="1" x14ac:dyDescent="0.25">
      <c r="A272" s="158">
        <v>337</v>
      </c>
      <c r="B272" s="187" t="s">
        <v>232</v>
      </c>
      <c r="C272" s="158" t="s">
        <v>401</v>
      </c>
      <c r="D272" s="188">
        <v>982.71054525</v>
      </c>
      <c r="E272" s="189">
        <v>114.43732811000001</v>
      </c>
      <c r="F272" s="188">
        <v>0</v>
      </c>
      <c r="G272" s="188">
        <v>60.248628690000025</v>
      </c>
      <c r="H272" s="186">
        <f t="shared" si="20"/>
        <v>808.02458845000001</v>
      </c>
      <c r="I272" s="186"/>
      <c r="J272" s="188">
        <v>249.30520504107153</v>
      </c>
      <c r="K272" s="190">
        <v>172.04057284812427</v>
      </c>
      <c r="L272" s="188">
        <v>0</v>
      </c>
      <c r="M272" s="188">
        <v>62.481492759999995</v>
      </c>
      <c r="N272" s="190">
        <f t="shared" si="17"/>
        <v>14.783139432947266</v>
      </c>
      <c r="O272" s="186">
        <f t="shared" si="18"/>
        <v>-98.17045921073948</v>
      </c>
      <c r="P272" s="51">
        <v>96.983796860000012</v>
      </c>
      <c r="Q272" s="51">
        <v>17.453531250000001</v>
      </c>
      <c r="R272" s="52">
        <f t="shared" si="19"/>
        <v>114.43732811000001</v>
      </c>
      <c r="S272" s="51">
        <v>96.333254670000002</v>
      </c>
      <c r="T272" s="51">
        <v>75.707318178124282</v>
      </c>
      <c r="U272" s="52">
        <f t="shared" si="21"/>
        <v>172.04057284812427</v>
      </c>
    </row>
    <row r="273" spans="1:21" s="50" customFormat="1" ht="18" customHeight="1" x14ac:dyDescent="0.25">
      <c r="A273" s="158">
        <v>338</v>
      </c>
      <c r="B273" s="187" t="s">
        <v>232</v>
      </c>
      <c r="C273" s="158" t="s">
        <v>402</v>
      </c>
      <c r="D273" s="188">
        <v>267.317115</v>
      </c>
      <c r="E273" s="189">
        <v>34.12511525</v>
      </c>
      <c r="F273" s="188">
        <v>0</v>
      </c>
      <c r="G273" s="188">
        <v>27.319973869999998</v>
      </c>
      <c r="H273" s="186">
        <f t="shared" si="20"/>
        <v>205.87202588000002</v>
      </c>
      <c r="I273" s="186"/>
      <c r="J273" s="188">
        <v>504.52395989861805</v>
      </c>
      <c r="K273" s="190">
        <v>73.555982093939377</v>
      </c>
      <c r="L273" s="188">
        <v>0</v>
      </c>
      <c r="M273" s="188">
        <v>28.283748919999994</v>
      </c>
      <c r="N273" s="190">
        <f t="shared" si="17"/>
        <v>402.68422888467865</v>
      </c>
      <c r="O273" s="186">
        <f t="shared" si="18"/>
        <v>95.599293863945249</v>
      </c>
      <c r="P273" s="51">
        <v>34.048901000000001</v>
      </c>
      <c r="Q273" s="51">
        <v>7.6214249999999983E-2</v>
      </c>
      <c r="R273" s="52">
        <f t="shared" si="19"/>
        <v>34.12511525</v>
      </c>
      <c r="S273" s="51">
        <v>32.824573999999991</v>
      </c>
      <c r="T273" s="51">
        <v>40.731408093939393</v>
      </c>
      <c r="U273" s="52">
        <f t="shared" si="21"/>
        <v>73.555982093939377</v>
      </c>
    </row>
    <row r="274" spans="1:21" s="50" customFormat="1" ht="18" customHeight="1" x14ac:dyDescent="0.25">
      <c r="A274" s="158">
        <v>339</v>
      </c>
      <c r="B274" s="187" t="s">
        <v>232</v>
      </c>
      <c r="C274" s="158" t="s">
        <v>403</v>
      </c>
      <c r="D274" s="188">
        <v>1721.9534909999995</v>
      </c>
      <c r="E274" s="189">
        <v>511.2308840899999</v>
      </c>
      <c r="F274" s="188">
        <v>0</v>
      </c>
      <c r="G274" s="188">
        <v>413.76460530999998</v>
      </c>
      <c r="H274" s="186">
        <f t="shared" si="20"/>
        <v>796.95800159999976</v>
      </c>
      <c r="I274" s="186"/>
      <c r="J274" s="188">
        <v>958.14293411823792</v>
      </c>
      <c r="K274" s="190">
        <v>531.84626723959616</v>
      </c>
      <c r="L274" s="188">
        <v>0</v>
      </c>
      <c r="M274" s="188">
        <v>421.07535113999995</v>
      </c>
      <c r="N274" s="190">
        <f t="shared" ref="N274:N277" si="22">J274-K274-M274</f>
        <v>5.2213157386418061</v>
      </c>
      <c r="O274" s="186">
        <f t="shared" ref="O274:O277" si="23">IF(OR(H274=0,N274=0),"N.A.",IF((((N274-H274)/H274))*100&gt;=500,"500&lt;",IF((((N274-H274)/H274))*100&lt;=-500,"&lt;-500",(((N274-H274)/H274))*100)))</f>
        <v>-99.344844304447747</v>
      </c>
      <c r="P274" s="51">
        <v>411.07588933999989</v>
      </c>
      <c r="Q274" s="51">
        <v>100.15499475</v>
      </c>
      <c r="R274" s="52">
        <f t="shared" ref="R274:R277" si="24">P274+Q274</f>
        <v>511.2308840899999</v>
      </c>
      <c r="S274" s="51">
        <v>414.20993745000004</v>
      </c>
      <c r="T274" s="51">
        <v>117.63632978959616</v>
      </c>
      <c r="U274" s="52">
        <f t="shared" si="21"/>
        <v>531.84626723959616</v>
      </c>
    </row>
    <row r="275" spans="1:21" s="50" customFormat="1" ht="18" customHeight="1" x14ac:dyDescent="0.25">
      <c r="A275" s="158">
        <v>348</v>
      </c>
      <c r="B275" s="187" t="s">
        <v>144</v>
      </c>
      <c r="C275" s="158" t="s">
        <v>404</v>
      </c>
      <c r="D275" s="188">
        <v>37.19812125</v>
      </c>
      <c r="E275" s="189">
        <v>5.1985082499999997</v>
      </c>
      <c r="F275" s="188">
        <v>0</v>
      </c>
      <c r="G275" s="188">
        <v>5.5199940000000005</v>
      </c>
      <c r="H275" s="186">
        <f t="shared" ref="H275:H277" si="25">D275-E275-G275</f>
        <v>26.479619</v>
      </c>
      <c r="I275" s="186"/>
      <c r="J275" s="188">
        <v>26.936826120640738</v>
      </c>
      <c r="K275" s="190">
        <v>10.687753950846966</v>
      </c>
      <c r="L275" s="188">
        <v>0</v>
      </c>
      <c r="M275" s="188">
        <v>5.5647769600000014</v>
      </c>
      <c r="N275" s="190">
        <f t="shared" si="22"/>
        <v>10.684295209793769</v>
      </c>
      <c r="O275" s="186">
        <f t="shared" si="23"/>
        <v>-59.650872583197788</v>
      </c>
      <c r="P275" s="51">
        <v>3.942847</v>
      </c>
      <c r="Q275" s="51">
        <v>1.25566125</v>
      </c>
      <c r="R275" s="52">
        <f t="shared" si="24"/>
        <v>5.1985082499999997</v>
      </c>
      <c r="S275" s="51">
        <v>3.9753780400000003</v>
      </c>
      <c r="T275" s="51">
        <v>6.7123759108469656</v>
      </c>
      <c r="U275" s="52">
        <f t="shared" ref="U275:U277" si="26">S275+T275</f>
        <v>10.687753950846966</v>
      </c>
    </row>
    <row r="276" spans="1:21" s="50" customFormat="1" ht="18" customHeight="1" x14ac:dyDescent="0.25">
      <c r="A276" s="158">
        <v>349</v>
      </c>
      <c r="B276" s="187" t="s">
        <v>232</v>
      </c>
      <c r="C276" s="158" t="s">
        <v>405</v>
      </c>
      <c r="D276" s="188">
        <v>125.79981824999999</v>
      </c>
      <c r="E276" s="189">
        <v>14.717791460000011</v>
      </c>
      <c r="F276" s="188">
        <v>0</v>
      </c>
      <c r="G276" s="188">
        <v>5.4117899599999593</v>
      </c>
      <c r="H276" s="186">
        <f t="shared" si="25"/>
        <v>105.67023683000001</v>
      </c>
      <c r="I276" s="186"/>
      <c r="J276" s="188">
        <v>80.260271419637775</v>
      </c>
      <c r="K276" s="190">
        <v>10.642416192247524</v>
      </c>
      <c r="L276" s="188">
        <v>0</v>
      </c>
      <c r="M276" s="188">
        <v>12.93655137</v>
      </c>
      <c r="N276" s="190">
        <f t="shared" si="22"/>
        <v>56.681303857390247</v>
      </c>
      <c r="O276" s="186">
        <f t="shared" si="23"/>
        <v>-46.360199846454492</v>
      </c>
      <c r="P276" s="51">
        <v>4.0854712100000095</v>
      </c>
      <c r="Q276" s="51">
        <v>10.632320250000001</v>
      </c>
      <c r="R276" s="52">
        <f t="shared" si="24"/>
        <v>14.717791460000011</v>
      </c>
      <c r="S276" s="51">
        <v>5.0936205400000008</v>
      </c>
      <c r="T276" s="51">
        <v>5.5487956522475228</v>
      </c>
      <c r="U276" s="52">
        <f t="shared" si="26"/>
        <v>10.642416192247524</v>
      </c>
    </row>
    <row r="277" spans="1:21" s="50" customFormat="1" ht="18" customHeight="1" thickBot="1" x14ac:dyDescent="0.3">
      <c r="A277" s="191">
        <v>350</v>
      </c>
      <c r="B277" s="192" t="s">
        <v>232</v>
      </c>
      <c r="C277" s="191" t="s">
        <v>406</v>
      </c>
      <c r="D277" s="193">
        <v>455.15765625</v>
      </c>
      <c r="E277" s="194">
        <v>63.914993580000001</v>
      </c>
      <c r="F277" s="193">
        <v>0</v>
      </c>
      <c r="G277" s="193">
        <v>66.90823506000001</v>
      </c>
      <c r="H277" s="195">
        <f t="shared" si="25"/>
        <v>324.33442761000003</v>
      </c>
      <c r="I277" s="195"/>
      <c r="J277" s="193">
        <v>154.35125736995133</v>
      </c>
      <c r="K277" s="195">
        <v>65.425419391858128</v>
      </c>
      <c r="L277" s="193">
        <v>0</v>
      </c>
      <c r="M277" s="193">
        <v>67.876897240000005</v>
      </c>
      <c r="N277" s="195">
        <f t="shared" si="22"/>
        <v>21.048940738093194</v>
      </c>
      <c r="O277" s="195">
        <f t="shared" si="23"/>
        <v>-93.51011211076127</v>
      </c>
      <c r="P277" s="51">
        <v>50.953714830000003</v>
      </c>
      <c r="Q277" s="51">
        <v>12.961278749999998</v>
      </c>
      <c r="R277" s="52">
        <f t="shared" si="24"/>
        <v>63.914993580000001</v>
      </c>
      <c r="S277" s="51">
        <v>52.81423994</v>
      </c>
      <c r="T277" s="51">
        <v>12.611179451858121</v>
      </c>
      <c r="U277" s="52">
        <f t="shared" si="26"/>
        <v>65.425419391858128</v>
      </c>
    </row>
    <row r="278" spans="1:21" x14ac:dyDescent="0.25">
      <c r="A278" s="164" t="s">
        <v>906</v>
      </c>
      <c r="B278" s="165"/>
      <c r="C278" s="142"/>
      <c r="D278" s="142"/>
      <c r="E278" s="142"/>
      <c r="F278" s="142"/>
      <c r="G278" s="142"/>
      <c r="H278" s="142"/>
      <c r="I278" s="142"/>
      <c r="J278" s="142"/>
      <c r="K278" s="142"/>
      <c r="L278" s="142"/>
      <c r="M278" s="142"/>
      <c r="N278" s="142"/>
      <c r="O278" s="142"/>
    </row>
    <row r="279" spans="1:21" x14ac:dyDescent="0.25">
      <c r="A279" s="166" t="s">
        <v>907</v>
      </c>
      <c r="B279" s="167"/>
      <c r="C279" s="142"/>
      <c r="D279" s="142"/>
      <c r="E279" s="142"/>
      <c r="F279" s="142"/>
      <c r="G279" s="142"/>
      <c r="H279" s="142"/>
      <c r="I279" s="142"/>
      <c r="J279" s="142"/>
      <c r="K279" s="142"/>
      <c r="L279" s="142"/>
      <c r="M279" s="142"/>
      <c r="N279" s="142"/>
      <c r="O279" s="142"/>
    </row>
    <row r="280" spans="1:21" x14ac:dyDescent="0.25">
      <c r="A280" s="168" t="s">
        <v>904</v>
      </c>
      <c r="B280" s="169"/>
      <c r="C280" s="142"/>
      <c r="D280" s="142"/>
      <c r="E280" s="142"/>
      <c r="F280" s="142"/>
      <c r="G280" s="142"/>
      <c r="H280" s="142"/>
      <c r="I280" s="142"/>
      <c r="J280" s="142"/>
      <c r="K280" s="142"/>
      <c r="L280" s="142"/>
      <c r="M280" s="142"/>
      <c r="N280" s="142"/>
      <c r="O280" s="142"/>
    </row>
    <row r="281" spans="1:21" x14ac:dyDescent="0.25">
      <c r="A281" s="170" t="s">
        <v>407</v>
      </c>
      <c r="B281" s="171"/>
      <c r="C281" s="142"/>
      <c r="D281" s="142"/>
      <c r="E281" s="142"/>
      <c r="F281" s="142"/>
      <c r="G281" s="142"/>
      <c r="H281" s="142"/>
      <c r="I281" s="142"/>
      <c r="J281" s="142"/>
      <c r="K281" s="142"/>
      <c r="L281" s="142"/>
      <c r="M281" s="142"/>
      <c r="N281" s="142"/>
      <c r="O281" s="142"/>
    </row>
    <row r="282" spans="1:21" x14ac:dyDescent="0.25">
      <c r="A282" s="172" t="s">
        <v>88</v>
      </c>
      <c r="B282" s="173"/>
      <c r="C282" s="142"/>
      <c r="D282" s="142"/>
      <c r="E282" s="142"/>
      <c r="F282" s="142"/>
      <c r="G282" s="142"/>
      <c r="H282" s="142"/>
      <c r="I282" s="142"/>
      <c r="J282" s="142"/>
      <c r="K282" s="142"/>
      <c r="L282" s="142"/>
      <c r="M282" s="142"/>
      <c r="N282" s="142"/>
      <c r="O282" s="142"/>
    </row>
    <row r="283" spans="1:21" x14ac:dyDescent="0.25">
      <c r="A283" s="142"/>
      <c r="B283" s="142"/>
      <c r="C283" s="142"/>
      <c r="D283" s="142"/>
      <c r="E283" s="142"/>
      <c r="F283" s="142"/>
      <c r="G283" s="142"/>
      <c r="H283" s="142"/>
      <c r="I283" s="142"/>
      <c r="J283" s="142"/>
      <c r="K283" s="142"/>
      <c r="L283" s="142"/>
      <c r="M283" s="142"/>
      <c r="N283" s="142"/>
      <c r="O283" s="142"/>
    </row>
    <row r="284" spans="1:21" x14ac:dyDescent="0.25">
      <c r="A284" s="142"/>
      <c r="B284" s="142"/>
      <c r="C284" s="142"/>
      <c r="D284" s="142"/>
      <c r="E284" s="142"/>
      <c r="F284" s="142"/>
      <c r="G284" s="142"/>
      <c r="H284" s="142"/>
      <c r="I284" s="142"/>
      <c r="J284" s="142"/>
      <c r="K284" s="142"/>
      <c r="L284" s="142"/>
      <c r="M284" s="142"/>
      <c r="N284" s="142"/>
      <c r="O284" s="142"/>
    </row>
    <row r="285" spans="1:21" x14ac:dyDescent="0.25">
      <c r="A285" s="142"/>
      <c r="B285" s="142"/>
      <c r="C285" s="142"/>
      <c r="D285" s="142"/>
      <c r="E285" s="142"/>
      <c r="F285" s="142"/>
      <c r="G285" s="142"/>
      <c r="H285" s="142"/>
      <c r="I285" s="142"/>
      <c r="J285" s="142"/>
      <c r="K285" s="142"/>
      <c r="L285" s="142"/>
      <c r="M285" s="142"/>
      <c r="N285" s="142"/>
      <c r="O285" s="142"/>
    </row>
    <row r="286" spans="1:21" x14ac:dyDescent="0.25">
      <c r="A286" s="142"/>
      <c r="B286" s="142"/>
      <c r="C286" s="142"/>
      <c r="D286" s="142"/>
      <c r="E286" s="142"/>
      <c r="F286" s="142"/>
      <c r="G286" s="142"/>
      <c r="H286" s="142"/>
      <c r="I286" s="142"/>
      <c r="J286" s="142"/>
      <c r="K286" s="142"/>
      <c r="L286" s="142"/>
      <c r="M286" s="142"/>
      <c r="N286" s="142"/>
      <c r="O286" s="142"/>
    </row>
    <row r="287" spans="1:21" x14ac:dyDescent="0.25">
      <c r="A287" s="142"/>
      <c r="B287" s="142"/>
      <c r="C287" s="142"/>
      <c r="D287" s="142"/>
      <c r="E287" s="142"/>
      <c r="F287" s="142"/>
      <c r="G287" s="142"/>
      <c r="H287" s="142"/>
      <c r="I287" s="142"/>
      <c r="J287" s="142"/>
      <c r="K287" s="142"/>
      <c r="L287" s="142"/>
      <c r="M287" s="142"/>
      <c r="N287" s="142"/>
      <c r="O287" s="142"/>
    </row>
    <row r="288" spans="1:21" x14ac:dyDescent="0.25">
      <c r="A288" s="142"/>
      <c r="B288" s="142"/>
      <c r="C288" s="142"/>
      <c r="D288" s="142"/>
      <c r="E288" s="142"/>
      <c r="F288" s="142"/>
      <c r="G288" s="142"/>
      <c r="H288" s="142"/>
      <c r="I288" s="142"/>
      <c r="J288" s="142"/>
      <c r="K288" s="142"/>
      <c r="L288" s="142"/>
      <c r="M288" s="142"/>
      <c r="N288" s="142"/>
      <c r="O288" s="142"/>
    </row>
  </sheetData>
  <mergeCells count="29">
    <mergeCell ref="A1:D1"/>
    <mergeCell ref="E1:O1"/>
    <mergeCell ref="A2:O2"/>
    <mergeCell ref="A3:F3"/>
    <mergeCell ref="G3:L3"/>
    <mergeCell ref="M3:O3"/>
    <mergeCell ref="A9:C15"/>
    <mergeCell ref="D9:H9"/>
    <mergeCell ref="J9:N9"/>
    <mergeCell ref="E10:G10"/>
    <mergeCell ref="K10:M10"/>
    <mergeCell ref="D11:D14"/>
    <mergeCell ref="H11:H14"/>
    <mergeCell ref="J11:J14"/>
    <mergeCell ref="N11:N14"/>
    <mergeCell ref="A4:M4"/>
    <mergeCell ref="A5:M5"/>
    <mergeCell ref="A6:M6"/>
    <mergeCell ref="A7:M7"/>
    <mergeCell ref="A8:M8"/>
    <mergeCell ref="O11:O14"/>
    <mergeCell ref="S11:S14"/>
    <mergeCell ref="T11:T14"/>
    <mergeCell ref="U11:U14"/>
    <mergeCell ref="P10:R10"/>
    <mergeCell ref="S10:U10"/>
    <mergeCell ref="P11:P14"/>
    <mergeCell ref="Q11:Q14"/>
    <mergeCell ref="R11:R14"/>
  </mergeCells>
  <printOptions horizontalCentered="1"/>
  <pageMargins left="0.39370078740157483" right="0.39370078740157483" top="0.59055118110236227" bottom="0.39370078740157483" header="0" footer="0"/>
  <pageSetup scale="53" orientation="landscape" r:id="rId1"/>
  <colBreaks count="1" manualBreakCount="1">
    <brk id="21" max="1048575" man="1"/>
  </colBreaks>
  <ignoredErrors>
    <ignoredError sqref="J15:W15 D15:H1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topLeftCell="B1" zoomScale="90" zoomScaleNormal="90" workbookViewId="0">
      <selection activeCell="Q30" sqref="Q30"/>
    </sheetView>
  </sheetViews>
  <sheetFormatPr baseColWidth="10" defaultColWidth="11.42578125" defaultRowHeight="14.25" x14ac:dyDescent="0.25"/>
  <cols>
    <col min="1" max="1" width="11.42578125" style="53" hidden="1" customWidth="1"/>
    <col min="2" max="2" width="4.5703125" style="53" customWidth="1"/>
    <col min="3" max="3" width="36.85546875" style="53" customWidth="1"/>
    <col min="4" max="4" width="15.7109375" style="53" customWidth="1"/>
    <col min="5" max="5" width="14.140625" style="53" customWidth="1"/>
    <col min="6" max="6" width="14.5703125" style="53" customWidth="1"/>
    <col min="7" max="7" width="17.140625" style="53" bestFit="1" customWidth="1"/>
    <col min="8" max="8" width="15.140625" style="53" customWidth="1"/>
    <col min="9" max="9" width="13.7109375" style="53" customWidth="1"/>
    <col min="10" max="10" width="14.28515625" style="53" customWidth="1"/>
    <col min="11" max="12" width="13.85546875" style="53" customWidth="1"/>
    <col min="13" max="14" width="19.7109375" style="53" bestFit="1" customWidth="1"/>
    <col min="15" max="16384" width="11.42578125" style="53"/>
  </cols>
  <sheetData>
    <row r="1" spans="1:13" s="212" customFormat="1" ht="48" customHeight="1" x14ac:dyDescent="0.2">
      <c r="A1" s="415" t="s">
        <v>908</v>
      </c>
      <c r="B1" s="415"/>
      <c r="C1" s="415"/>
      <c r="D1" s="415"/>
      <c r="E1" s="440" t="s">
        <v>910</v>
      </c>
      <c r="F1" s="440"/>
      <c r="G1" s="440"/>
      <c r="H1" s="440"/>
      <c r="I1" s="440"/>
      <c r="J1" s="440"/>
      <c r="K1" s="440"/>
      <c r="L1" s="440"/>
    </row>
    <row r="2" spans="1:13" s="1" customFormat="1" ht="36" customHeight="1" thickBot="1" x14ac:dyDescent="0.45">
      <c r="A2" s="441" t="s">
        <v>909</v>
      </c>
      <c r="B2" s="441"/>
      <c r="C2" s="441"/>
      <c r="D2" s="441"/>
      <c r="E2" s="441"/>
      <c r="F2" s="441"/>
      <c r="G2" s="441"/>
      <c r="H2" s="441"/>
      <c r="I2" s="441"/>
      <c r="J2" s="441"/>
      <c r="K2" s="441"/>
      <c r="L2" s="441"/>
    </row>
    <row r="3" spans="1:13" customFormat="1" ht="6" customHeight="1" x14ac:dyDescent="0.4">
      <c r="A3" s="417"/>
      <c r="B3" s="417"/>
      <c r="C3" s="417"/>
      <c r="D3" s="417"/>
      <c r="E3" s="417"/>
      <c r="F3" s="417"/>
      <c r="G3" s="417"/>
      <c r="H3" s="417"/>
      <c r="I3" s="417"/>
      <c r="J3" s="417"/>
      <c r="K3" s="417"/>
      <c r="L3" s="417"/>
    </row>
    <row r="4" spans="1:13" ht="18.75" x14ac:dyDescent="0.25">
      <c r="B4" s="213" t="s">
        <v>408</v>
      </c>
      <c r="C4" s="213"/>
      <c r="D4" s="213"/>
      <c r="E4" s="213"/>
      <c r="F4" s="213"/>
      <c r="G4" s="213"/>
      <c r="H4" s="213"/>
      <c r="I4" s="213"/>
      <c r="J4" s="213"/>
      <c r="K4" s="213"/>
      <c r="L4" s="213"/>
    </row>
    <row r="5" spans="1:13" ht="18.75" x14ac:dyDescent="0.25">
      <c r="A5" s="54" t="s">
        <v>409</v>
      </c>
      <c r="B5" s="213" t="s">
        <v>410</v>
      </c>
      <c r="C5" s="213"/>
      <c r="D5" s="213"/>
      <c r="E5" s="213"/>
      <c r="F5" s="213"/>
      <c r="G5" s="213"/>
      <c r="H5" s="213"/>
      <c r="I5" s="213"/>
      <c r="J5" s="213"/>
      <c r="K5" s="213"/>
      <c r="L5" s="213"/>
    </row>
    <row r="6" spans="1:13" ht="18.75" x14ac:dyDescent="0.25">
      <c r="B6" s="213" t="s">
        <v>1</v>
      </c>
      <c r="C6" s="213"/>
      <c r="D6" s="213"/>
      <c r="E6" s="213"/>
      <c r="F6" s="213"/>
      <c r="G6" s="213"/>
      <c r="H6" s="213"/>
      <c r="I6" s="213"/>
      <c r="J6" s="213"/>
      <c r="K6" s="213"/>
      <c r="L6" s="213"/>
      <c r="M6" s="55"/>
    </row>
    <row r="7" spans="1:13" ht="18.75" x14ac:dyDescent="0.25">
      <c r="B7" s="213" t="s">
        <v>933</v>
      </c>
      <c r="C7" s="213"/>
      <c r="D7" s="213"/>
      <c r="E7" s="213"/>
      <c r="F7" s="213"/>
      <c r="G7" s="213"/>
      <c r="H7" s="213"/>
      <c r="I7" s="213"/>
      <c r="J7" s="213"/>
      <c r="K7" s="213"/>
      <c r="L7" s="213"/>
      <c r="M7" s="56"/>
    </row>
    <row r="8" spans="1:13" ht="18.75" x14ac:dyDescent="0.25">
      <c r="B8" s="213" t="s">
        <v>925</v>
      </c>
      <c r="C8" s="213"/>
      <c r="D8" s="213"/>
      <c r="E8" s="213"/>
      <c r="F8" s="213"/>
      <c r="G8" s="213"/>
      <c r="H8" s="213"/>
      <c r="I8" s="213"/>
      <c r="J8" s="213"/>
      <c r="K8" s="213"/>
      <c r="L8" s="213"/>
      <c r="M8" s="56"/>
    </row>
    <row r="9" spans="1:13" x14ac:dyDescent="0.25">
      <c r="B9" s="443" t="s">
        <v>411</v>
      </c>
      <c r="C9" s="443" t="s">
        <v>3</v>
      </c>
      <c r="D9" s="443" t="s">
        <v>412</v>
      </c>
      <c r="E9" s="443"/>
      <c r="F9" s="443"/>
      <c r="G9" s="443"/>
      <c r="H9" s="443" t="s">
        <v>92</v>
      </c>
      <c r="I9" s="443"/>
      <c r="J9" s="443"/>
      <c r="K9" s="443"/>
      <c r="L9" s="244"/>
    </row>
    <row r="10" spans="1:13" x14ac:dyDescent="0.25">
      <c r="B10" s="443"/>
      <c r="C10" s="443"/>
      <c r="D10" s="216"/>
      <c r="E10" s="444" t="s">
        <v>413</v>
      </c>
      <c r="F10" s="444"/>
      <c r="G10" s="216"/>
      <c r="H10" s="216"/>
      <c r="I10" s="444" t="s">
        <v>413</v>
      </c>
      <c r="J10" s="444"/>
      <c r="K10" s="216"/>
      <c r="L10" s="244"/>
    </row>
    <row r="11" spans="1:13" ht="14.25" customHeight="1" x14ac:dyDescent="0.25">
      <c r="B11" s="443"/>
      <c r="C11" s="443"/>
      <c r="D11" s="442" t="s">
        <v>414</v>
      </c>
      <c r="E11" s="442" t="s">
        <v>415</v>
      </c>
      <c r="F11" s="442" t="s">
        <v>416</v>
      </c>
      <c r="G11" s="442" t="s">
        <v>417</v>
      </c>
      <c r="H11" s="442" t="s">
        <v>97</v>
      </c>
      <c r="I11" s="442" t="s">
        <v>415</v>
      </c>
      <c r="J11" s="442" t="s">
        <v>416</v>
      </c>
      <c r="K11" s="442" t="s">
        <v>418</v>
      </c>
      <c r="L11" s="442" t="s">
        <v>419</v>
      </c>
    </row>
    <row r="12" spans="1:13" ht="14.25" customHeight="1" x14ac:dyDescent="0.25">
      <c r="B12" s="443"/>
      <c r="C12" s="443"/>
      <c r="D12" s="442"/>
      <c r="E12" s="442"/>
      <c r="F12" s="442"/>
      <c r="G12" s="442"/>
      <c r="H12" s="442"/>
      <c r="I12" s="442"/>
      <c r="J12" s="442"/>
      <c r="K12" s="442"/>
      <c r="L12" s="442"/>
    </row>
    <row r="13" spans="1:13" ht="15" thickBot="1" x14ac:dyDescent="0.3">
      <c r="B13" s="244"/>
      <c r="C13" s="244"/>
      <c r="D13" s="245" t="s">
        <v>12</v>
      </c>
      <c r="E13" s="245" t="s">
        <v>13</v>
      </c>
      <c r="F13" s="245" t="s">
        <v>14</v>
      </c>
      <c r="G13" s="245" t="s">
        <v>420</v>
      </c>
      <c r="H13" s="245" t="s">
        <v>421</v>
      </c>
      <c r="I13" s="245" t="s">
        <v>422</v>
      </c>
      <c r="J13" s="245" t="s">
        <v>423</v>
      </c>
      <c r="K13" s="216" t="s">
        <v>424</v>
      </c>
      <c r="L13" s="245" t="s">
        <v>425</v>
      </c>
    </row>
    <row r="14" spans="1:13" s="225" customFormat="1" ht="5.25" customHeight="1" thickBot="1" x14ac:dyDescent="0.3">
      <c r="B14" s="226"/>
      <c r="C14" s="226"/>
      <c r="D14" s="227"/>
      <c r="E14" s="227"/>
      <c r="F14" s="227"/>
      <c r="G14" s="227"/>
      <c r="H14" s="227"/>
      <c r="I14" s="227"/>
      <c r="J14" s="228"/>
      <c r="K14" s="227"/>
      <c r="L14" s="229"/>
    </row>
    <row r="15" spans="1:13" x14ac:dyDescent="0.25">
      <c r="B15" s="231"/>
      <c r="C15" s="232" t="s">
        <v>103</v>
      </c>
      <c r="D15" s="233">
        <f t="shared" ref="D15:K15" si="0">SUM(D16:D49)</f>
        <v>137282.89604399999</v>
      </c>
      <c r="E15" s="233">
        <f t="shared" si="0"/>
        <v>27914.500742999997</v>
      </c>
      <c r="F15" s="233">
        <f t="shared" si="0"/>
        <v>38233.441439999995</v>
      </c>
      <c r="G15" s="233">
        <f t="shared" si="0"/>
        <v>71134.953861000002</v>
      </c>
      <c r="H15" s="233">
        <f t="shared" si="0"/>
        <v>146782.95008051803</v>
      </c>
      <c r="I15" s="233">
        <f t="shared" si="0"/>
        <v>27976.326429000001</v>
      </c>
      <c r="J15" s="233">
        <f t="shared" si="0"/>
        <v>74755.652473999988</v>
      </c>
      <c r="K15" s="233">
        <f t="shared" si="0"/>
        <v>44050.971177517997</v>
      </c>
      <c r="L15" s="234">
        <f>IF(OR(G15=0,K15=0),"N.A.",IF((((K15-G15)/G15))*100&gt;=ABS(500),"&gt;500",(((K15-G15)/G15))*100))</f>
        <v>-38.074084839367409</v>
      </c>
      <c r="M15" s="57" t="s">
        <v>426</v>
      </c>
    </row>
    <row r="16" spans="1:13" x14ac:dyDescent="0.25">
      <c r="B16" s="235">
        <v>1</v>
      </c>
      <c r="C16" s="236" t="s">
        <v>427</v>
      </c>
      <c r="D16" s="237">
        <v>702.30553199999997</v>
      </c>
      <c r="E16" s="237">
        <v>514.03373199999999</v>
      </c>
      <c r="F16" s="237">
        <v>105.599857</v>
      </c>
      <c r="G16" s="238">
        <f t="shared" ref="G16:G50" si="1">D16-E16-F16</f>
        <v>82.671942999999985</v>
      </c>
      <c r="H16" s="237">
        <v>528.11136540000007</v>
      </c>
      <c r="I16" s="238">
        <v>493.38093500000002</v>
      </c>
      <c r="J16" s="238">
        <v>29.501605000000001</v>
      </c>
      <c r="K16" s="238">
        <f t="shared" ref="K16:K48" si="2">H16-I16-J16</f>
        <v>5.2288254000000443</v>
      </c>
      <c r="L16" s="230">
        <f t="shared" ref="L16:L50" si="3">IF(((K16-G16)/G16)*100&lt;-500,"&lt;-500",IF(((K16-G16)/G16)*100&gt;500,"&gt;500",(((K16-G16)/G16)*100)))</f>
        <v>-93.675211673687102</v>
      </c>
      <c r="M16" s="58"/>
    </row>
    <row r="17" spans="2:13" x14ac:dyDescent="0.25">
      <c r="B17" s="235">
        <v>2</v>
      </c>
      <c r="C17" s="236" t="s">
        <v>428</v>
      </c>
      <c r="D17" s="237">
        <v>6620.1864569999998</v>
      </c>
      <c r="E17" s="237">
        <v>446.13721199999998</v>
      </c>
      <c r="F17" s="237">
        <v>878.858248</v>
      </c>
      <c r="G17" s="238">
        <f t="shared" si="1"/>
        <v>5295.1909969999997</v>
      </c>
      <c r="H17" s="237">
        <v>4510.3327956040002</v>
      </c>
      <c r="I17" s="238">
        <v>427.70881800000001</v>
      </c>
      <c r="J17" s="238">
        <v>2480.6220349999999</v>
      </c>
      <c r="K17" s="238">
        <f t="shared" si="2"/>
        <v>1602.0019426040003</v>
      </c>
      <c r="L17" s="230">
        <f t="shared" si="3"/>
        <v>-69.74609709996075</v>
      </c>
      <c r="M17" s="58"/>
    </row>
    <row r="18" spans="2:13" x14ac:dyDescent="0.25">
      <c r="B18" s="235">
        <v>3</v>
      </c>
      <c r="C18" s="236" t="s">
        <v>429</v>
      </c>
      <c r="D18" s="237">
        <v>7028.3834100000004</v>
      </c>
      <c r="E18" s="237">
        <v>348.43671899999998</v>
      </c>
      <c r="F18" s="237">
        <v>2275.6311380000002</v>
      </c>
      <c r="G18" s="238">
        <f t="shared" si="1"/>
        <v>4404.3155530000004</v>
      </c>
      <c r="H18" s="237">
        <v>5144.1022779139994</v>
      </c>
      <c r="I18" s="238">
        <v>413.02399800000001</v>
      </c>
      <c r="J18" s="238">
        <v>3500.1177990000001</v>
      </c>
      <c r="K18" s="238">
        <f t="shared" si="2"/>
        <v>1230.9604809139996</v>
      </c>
      <c r="L18" s="230">
        <f t="shared" si="3"/>
        <v>-72.051037985333949</v>
      </c>
      <c r="M18" s="58"/>
    </row>
    <row r="19" spans="2:13" x14ac:dyDescent="0.25">
      <c r="B19" s="235">
        <v>4</v>
      </c>
      <c r="C19" s="236" t="s">
        <v>430</v>
      </c>
      <c r="D19" s="237">
        <v>1082.9665709999999</v>
      </c>
      <c r="E19" s="237">
        <v>295.55520000000001</v>
      </c>
      <c r="F19" s="237">
        <v>180.84754100000001</v>
      </c>
      <c r="G19" s="238">
        <f t="shared" si="1"/>
        <v>606.56382999999994</v>
      </c>
      <c r="H19" s="237">
        <v>944.58596990800004</v>
      </c>
      <c r="I19" s="238">
        <v>266.78777500000001</v>
      </c>
      <c r="J19" s="238">
        <v>679.57536600000003</v>
      </c>
      <c r="K19" s="238">
        <f t="shared" si="2"/>
        <v>-1.7771710920000032</v>
      </c>
      <c r="L19" s="230">
        <f t="shared" si="3"/>
        <v>-100.29298995490714</v>
      </c>
      <c r="M19" s="58"/>
    </row>
    <row r="20" spans="2:13" x14ac:dyDescent="0.25">
      <c r="B20" s="235">
        <v>5</v>
      </c>
      <c r="C20" s="236" t="s">
        <v>431</v>
      </c>
      <c r="D20" s="237">
        <v>1755.802719</v>
      </c>
      <c r="E20" s="237">
        <v>577.09548600000005</v>
      </c>
      <c r="F20" s="237">
        <v>586.529901</v>
      </c>
      <c r="G20" s="238">
        <f t="shared" si="1"/>
        <v>592.17733200000009</v>
      </c>
      <c r="H20" s="237">
        <v>2478.8337066879999</v>
      </c>
      <c r="I20" s="238">
        <v>610.55354399999999</v>
      </c>
      <c r="J20" s="238">
        <v>1185.744465</v>
      </c>
      <c r="K20" s="238">
        <f t="shared" si="2"/>
        <v>682.53569768800003</v>
      </c>
      <c r="L20" s="230">
        <f t="shared" si="3"/>
        <v>15.258666754910491</v>
      </c>
      <c r="M20" s="58"/>
    </row>
    <row r="21" spans="2:13" x14ac:dyDescent="0.25">
      <c r="B21" s="235">
        <v>6</v>
      </c>
      <c r="C21" s="236" t="s">
        <v>432</v>
      </c>
      <c r="D21" s="237">
        <v>5359.2450840000001</v>
      </c>
      <c r="E21" s="237">
        <v>497.53222799999998</v>
      </c>
      <c r="F21" s="237">
        <v>2026.7827809999999</v>
      </c>
      <c r="G21" s="238">
        <f t="shared" si="1"/>
        <v>2834.9300750000002</v>
      </c>
      <c r="H21" s="237">
        <v>4694.2742853500004</v>
      </c>
      <c r="I21" s="238">
        <v>372.73130200000003</v>
      </c>
      <c r="J21" s="238">
        <v>3147.5774350000002</v>
      </c>
      <c r="K21" s="238">
        <f t="shared" si="2"/>
        <v>1173.9655483500001</v>
      </c>
      <c r="L21" s="230">
        <f t="shared" si="3"/>
        <v>-58.589259089573844</v>
      </c>
      <c r="M21" s="58"/>
    </row>
    <row r="22" spans="2:13" x14ac:dyDescent="0.25">
      <c r="B22" s="235">
        <v>7</v>
      </c>
      <c r="C22" s="236" t="s">
        <v>433</v>
      </c>
      <c r="D22" s="237">
        <v>5599.8703260000002</v>
      </c>
      <c r="E22" s="237">
        <v>491.46328199999999</v>
      </c>
      <c r="F22" s="237">
        <v>617.93912</v>
      </c>
      <c r="G22" s="238">
        <f t="shared" si="1"/>
        <v>4490.4679240000005</v>
      </c>
      <c r="H22" s="237">
        <v>4433.4091435740002</v>
      </c>
      <c r="I22" s="238">
        <v>538.52479200000005</v>
      </c>
      <c r="J22" s="238">
        <v>2143.1052770000001</v>
      </c>
      <c r="K22" s="238">
        <f t="shared" si="2"/>
        <v>1751.7790745739999</v>
      </c>
      <c r="L22" s="230">
        <f t="shared" si="3"/>
        <v>-60.988941370422765</v>
      </c>
      <c r="M22" s="58"/>
    </row>
    <row r="23" spans="2:13" x14ac:dyDescent="0.25">
      <c r="B23" s="235">
        <v>8</v>
      </c>
      <c r="C23" s="236" t="s">
        <v>434</v>
      </c>
      <c r="D23" s="237">
        <v>1907.557767</v>
      </c>
      <c r="E23" s="237">
        <v>624.177007</v>
      </c>
      <c r="F23" s="237">
        <v>374.92948200000001</v>
      </c>
      <c r="G23" s="238">
        <f t="shared" si="1"/>
        <v>908.451278</v>
      </c>
      <c r="H23" s="237">
        <v>2341.536653353</v>
      </c>
      <c r="I23" s="238">
        <v>621.44595500000003</v>
      </c>
      <c r="J23" s="238">
        <v>970.31616299999996</v>
      </c>
      <c r="K23" s="238">
        <f t="shared" si="2"/>
        <v>749.77453535299992</v>
      </c>
      <c r="L23" s="230">
        <f t="shared" si="3"/>
        <v>-17.466731181922569</v>
      </c>
      <c r="M23" s="58"/>
    </row>
    <row r="24" spans="2:13" x14ac:dyDescent="0.25">
      <c r="B24" s="235">
        <v>9</v>
      </c>
      <c r="C24" s="236" t="s">
        <v>435</v>
      </c>
      <c r="D24" s="237">
        <v>2707.805691</v>
      </c>
      <c r="E24" s="237">
        <v>865.90942299999995</v>
      </c>
      <c r="F24" s="237">
        <v>962.17343500000004</v>
      </c>
      <c r="G24" s="238">
        <f t="shared" si="1"/>
        <v>879.72283299999992</v>
      </c>
      <c r="H24" s="237">
        <v>4133.5870625439993</v>
      </c>
      <c r="I24" s="238">
        <v>466.21628800000002</v>
      </c>
      <c r="J24" s="238">
        <v>2076.5576139999998</v>
      </c>
      <c r="K24" s="238">
        <f t="shared" si="2"/>
        <v>1590.8131605439994</v>
      </c>
      <c r="L24" s="230">
        <f t="shared" si="3"/>
        <v>80.831177828937811</v>
      </c>
      <c r="M24" s="58"/>
    </row>
    <row r="25" spans="2:13" x14ac:dyDescent="0.25">
      <c r="B25" s="235">
        <v>10</v>
      </c>
      <c r="C25" s="236" t="s">
        <v>436</v>
      </c>
      <c r="D25" s="237">
        <v>4463.9342550000001</v>
      </c>
      <c r="E25" s="237">
        <v>348.87527499999999</v>
      </c>
      <c r="F25" s="237">
        <v>1127.5218090000001</v>
      </c>
      <c r="G25" s="238">
        <f t="shared" si="1"/>
        <v>2987.5371709999999</v>
      </c>
      <c r="H25" s="237">
        <v>3791.5615912659996</v>
      </c>
      <c r="I25" s="238">
        <v>331.43575900000002</v>
      </c>
      <c r="J25" s="238">
        <v>1970.7864070000001</v>
      </c>
      <c r="K25" s="238">
        <f t="shared" si="2"/>
        <v>1489.3394252659996</v>
      </c>
      <c r="L25" s="230">
        <f t="shared" si="3"/>
        <v>-50.148254564896945</v>
      </c>
      <c r="M25" s="58"/>
    </row>
    <row r="26" spans="2:13" x14ac:dyDescent="0.25">
      <c r="B26" s="235">
        <v>11</v>
      </c>
      <c r="C26" s="236" t="s">
        <v>437</v>
      </c>
      <c r="D26" s="237">
        <v>1312.322643</v>
      </c>
      <c r="E26" s="237">
        <v>588.38742200000002</v>
      </c>
      <c r="F26" s="237">
        <v>230.956558</v>
      </c>
      <c r="G26" s="238">
        <f t="shared" si="1"/>
        <v>492.97866299999998</v>
      </c>
      <c r="H26" s="237">
        <v>2271.9080478190003</v>
      </c>
      <c r="I26" s="238">
        <v>467.28793999999999</v>
      </c>
      <c r="J26" s="238">
        <v>1137.7128499999999</v>
      </c>
      <c r="K26" s="238">
        <f t="shared" si="2"/>
        <v>666.90725781900051</v>
      </c>
      <c r="L26" s="230">
        <f t="shared" si="3"/>
        <v>35.281160803302456</v>
      </c>
      <c r="M26" s="58"/>
    </row>
    <row r="27" spans="2:13" x14ac:dyDescent="0.25">
      <c r="B27" s="235">
        <v>12</v>
      </c>
      <c r="C27" s="236" t="s">
        <v>438</v>
      </c>
      <c r="D27" s="237">
        <v>2170.7252819999999</v>
      </c>
      <c r="E27" s="237">
        <v>260.54983900000002</v>
      </c>
      <c r="F27" s="237">
        <v>1928.0334359999999</v>
      </c>
      <c r="G27" s="238">
        <f t="shared" si="1"/>
        <v>-17.857993000000079</v>
      </c>
      <c r="H27" s="237">
        <v>4534.6760119499995</v>
      </c>
      <c r="I27" s="238">
        <v>185.756653</v>
      </c>
      <c r="J27" s="238">
        <v>3220.0014510000001</v>
      </c>
      <c r="K27" s="238">
        <f t="shared" si="2"/>
        <v>1128.9179079499991</v>
      </c>
      <c r="L27" s="230" t="str">
        <f t="shared" si="3"/>
        <v>&lt;-500</v>
      </c>
      <c r="M27" s="58"/>
    </row>
    <row r="28" spans="2:13" x14ac:dyDescent="0.25">
      <c r="B28" s="235">
        <v>13</v>
      </c>
      <c r="C28" s="236" t="s">
        <v>439</v>
      </c>
      <c r="D28" s="237">
        <v>248.92952400000001</v>
      </c>
      <c r="E28" s="237">
        <v>231.16318699999999</v>
      </c>
      <c r="F28" s="237">
        <v>10.780754</v>
      </c>
      <c r="G28" s="238">
        <f t="shared" si="1"/>
        <v>6.9855830000000214</v>
      </c>
      <c r="H28" s="237">
        <v>1227.0340368499999</v>
      </c>
      <c r="I28" s="238">
        <v>1083.300295</v>
      </c>
      <c r="J28" s="238">
        <v>59.112175000000001</v>
      </c>
      <c r="K28" s="238">
        <f t="shared" si="2"/>
        <v>84.62156684999988</v>
      </c>
      <c r="L28" s="230" t="str">
        <f t="shared" si="3"/>
        <v>&gt;500</v>
      </c>
      <c r="M28" s="58"/>
    </row>
    <row r="29" spans="2:13" x14ac:dyDescent="0.25">
      <c r="B29" s="235">
        <v>15</v>
      </c>
      <c r="C29" s="236" t="s">
        <v>440</v>
      </c>
      <c r="D29" s="237">
        <v>5860.1703959999995</v>
      </c>
      <c r="E29" s="237">
        <v>1798.2503569999999</v>
      </c>
      <c r="F29" s="237">
        <v>1749.1173980000001</v>
      </c>
      <c r="G29" s="238">
        <f t="shared" si="1"/>
        <v>2312.8026409999993</v>
      </c>
      <c r="H29" s="237">
        <v>8731.9906861920008</v>
      </c>
      <c r="I29" s="238">
        <v>1538.03712</v>
      </c>
      <c r="J29" s="238">
        <v>4470.9473959999996</v>
      </c>
      <c r="K29" s="238">
        <f t="shared" si="2"/>
        <v>2723.0061701920013</v>
      </c>
      <c r="L29" s="230">
        <f t="shared" si="3"/>
        <v>17.736209822669519</v>
      </c>
      <c r="M29" s="58"/>
    </row>
    <row r="30" spans="2:13" x14ac:dyDescent="0.25">
      <c r="B30" s="235">
        <v>16</v>
      </c>
      <c r="C30" s="236" t="s">
        <v>441</v>
      </c>
      <c r="D30" s="237">
        <v>2948.9894189999995</v>
      </c>
      <c r="E30" s="237">
        <v>452.81564900000001</v>
      </c>
      <c r="F30" s="237">
        <v>704.71707200000003</v>
      </c>
      <c r="G30" s="238">
        <f t="shared" si="1"/>
        <v>1791.4566979999995</v>
      </c>
      <c r="H30" s="237">
        <v>2341.3089836219997</v>
      </c>
      <c r="I30" s="238">
        <v>465.61153300000001</v>
      </c>
      <c r="J30" s="238">
        <v>1247.351739</v>
      </c>
      <c r="K30" s="238">
        <f t="shared" si="2"/>
        <v>628.34571162199973</v>
      </c>
      <c r="L30" s="230">
        <f t="shared" si="3"/>
        <v>-64.925431224573202</v>
      </c>
      <c r="M30" s="58"/>
    </row>
    <row r="31" spans="2:13" x14ac:dyDescent="0.25">
      <c r="B31" s="235">
        <v>17</v>
      </c>
      <c r="C31" s="236" t="s">
        <v>442</v>
      </c>
      <c r="D31" s="237">
        <v>9815.144112</v>
      </c>
      <c r="E31" s="237">
        <v>1442.504426</v>
      </c>
      <c r="F31" s="237">
        <v>1000.931208</v>
      </c>
      <c r="G31" s="238">
        <f t="shared" si="1"/>
        <v>7371.7084780000005</v>
      </c>
      <c r="H31" s="237">
        <v>5299.012159592</v>
      </c>
      <c r="I31" s="238">
        <v>1438.903376</v>
      </c>
      <c r="J31" s="238">
        <v>2423.7965140000001</v>
      </c>
      <c r="K31" s="238">
        <f t="shared" si="2"/>
        <v>1436.3122695919997</v>
      </c>
      <c r="L31" s="230">
        <f t="shared" si="3"/>
        <v>-80.515883476964603</v>
      </c>
      <c r="M31" s="58"/>
    </row>
    <row r="32" spans="2:13" x14ac:dyDescent="0.25">
      <c r="B32" s="235">
        <v>18</v>
      </c>
      <c r="C32" s="236" t="s">
        <v>443</v>
      </c>
      <c r="D32" s="237">
        <v>4192.818354</v>
      </c>
      <c r="E32" s="237">
        <v>605.99580400000002</v>
      </c>
      <c r="F32" s="237">
        <v>999.09426900000005</v>
      </c>
      <c r="G32" s="238">
        <f t="shared" si="1"/>
        <v>2587.7282809999997</v>
      </c>
      <c r="H32" s="237">
        <v>4157.1824936050007</v>
      </c>
      <c r="I32" s="238">
        <v>660.86095999999998</v>
      </c>
      <c r="J32" s="238">
        <v>2455.151711</v>
      </c>
      <c r="K32" s="238">
        <f t="shared" si="2"/>
        <v>1041.1698226050007</v>
      </c>
      <c r="L32" s="230">
        <f t="shared" si="3"/>
        <v>-59.7651024549358</v>
      </c>
      <c r="M32" s="58"/>
    </row>
    <row r="33" spans="2:13" x14ac:dyDescent="0.25">
      <c r="B33" s="235">
        <v>19</v>
      </c>
      <c r="C33" s="236" t="s">
        <v>444</v>
      </c>
      <c r="D33" s="237">
        <v>5647.6844819999997</v>
      </c>
      <c r="E33" s="237">
        <v>2501.8775139999998</v>
      </c>
      <c r="F33" s="237">
        <v>2352.8634419999998</v>
      </c>
      <c r="G33" s="238">
        <f t="shared" si="1"/>
        <v>792.94352600000002</v>
      </c>
      <c r="H33" s="237">
        <v>10363.297800139</v>
      </c>
      <c r="I33" s="238">
        <v>2282.9230109999999</v>
      </c>
      <c r="J33" s="238">
        <v>4685.7159750000001</v>
      </c>
      <c r="K33" s="238">
        <f t="shared" si="2"/>
        <v>3394.6588141390002</v>
      </c>
      <c r="L33" s="230">
        <f t="shared" si="3"/>
        <v>328.10852259092667</v>
      </c>
      <c r="M33" s="58"/>
    </row>
    <row r="34" spans="2:13" x14ac:dyDescent="0.25">
      <c r="B34" s="235">
        <v>20</v>
      </c>
      <c r="C34" s="236" t="s">
        <v>445</v>
      </c>
      <c r="D34" s="237">
        <v>5830.2631619999993</v>
      </c>
      <c r="E34" s="237">
        <v>2651.7303980000002</v>
      </c>
      <c r="F34" s="237">
        <v>1691.824576</v>
      </c>
      <c r="G34" s="238">
        <f t="shared" si="1"/>
        <v>1486.7081879999992</v>
      </c>
      <c r="H34" s="237">
        <v>10536.844183141</v>
      </c>
      <c r="I34" s="238">
        <v>2627.4047569999998</v>
      </c>
      <c r="J34" s="238">
        <v>4932.1834879999997</v>
      </c>
      <c r="K34" s="238">
        <f t="shared" si="2"/>
        <v>2977.2559381410001</v>
      </c>
      <c r="L34" s="230">
        <f t="shared" si="3"/>
        <v>100.2582592987644</v>
      </c>
      <c r="M34" s="58"/>
    </row>
    <row r="35" spans="2:13" x14ac:dyDescent="0.25">
      <c r="B35" s="235">
        <v>21</v>
      </c>
      <c r="C35" s="236" t="s">
        <v>446</v>
      </c>
      <c r="D35" s="237">
        <v>4729.2364260000004</v>
      </c>
      <c r="E35" s="237">
        <v>2408.994095</v>
      </c>
      <c r="F35" s="237">
        <v>1981.683323</v>
      </c>
      <c r="G35" s="238">
        <f t="shared" si="1"/>
        <v>338.5590080000004</v>
      </c>
      <c r="H35" s="237">
        <v>10200.022088788</v>
      </c>
      <c r="I35" s="238">
        <v>2225.9291910000002</v>
      </c>
      <c r="J35" s="238">
        <v>4638.7776880000001</v>
      </c>
      <c r="K35" s="238">
        <f t="shared" si="2"/>
        <v>3335.3152097880002</v>
      </c>
      <c r="L35" s="230" t="str">
        <f t="shared" si="3"/>
        <v>&gt;500</v>
      </c>
      <c r="M35" s="58"/>
    </row>
    <row r="36" spans="2:13" x14ac:dyDescent="0.25">
      <c r="B36" s="235">
        <v>24</v>
      </c>
      <c r="C36" s="236" t="s">
        <v>447</v>
      </c>
      <c r="D36" s="237">
        <v>4785.3623700000007</v>
      </c>
      <c r="E36" s="237">
        <v>849.94386299999996</v>
      </c>
      <c r="F36" s="237">
        <v>1001.085455</v>
      </c>
      <c r="G36" s="238">
        <f t="shared" si="1"/>
        <v>2934.3330520000009</v>
      </c>
      <c r="H36" s="237">
        <v>5255.4256308800004</v>
      </c>
      <c r="I36" s="238">
        <v>913.95925899999997</v>
      </c>
      <c r="J36" s="238">
        <v>2500.2169789999998</v>
      </c>
      <c r="K36" s="238">
        <f t="shared" si="2"/>
        <v>1841.2493928800004</v>
      </c>
      <c r="L36" s="230">
        <f t="shared" si="3"/>
        <v>-37.251519842812989</v>
      </c>
      <c r="M36" s="58"/>
    </row>
    <row r="37" spans="2:13" x14ac:dyDescent="0.25">
      <c r="B37" s="235">
        <v>25</v>
      </c>
      <c r="C37" s="236" t="s">
        <v>448</v>
      </c>
      <c r="D37" s="237">
        <v>3107.0733569999998</v>
      </c>
      <c r="E37" s="237">
        <v>843.71437500000002</v>
      </c>
      <c r="F37" s="237">
        <v>1380.3056099999999</v>
      </c>
      <c r="G37" s="238">
        <f t="shared" si="1"/>
        <v>883.05337199999985</v>
      </c>
      <c r="H37" s="237">
        <v>5329.0264543160001</v>
      </c>
      <c r="I37" s="238">
        <v>839.58776799999998</v>
      </c>
      <c r="J37" s="238">
        <v>2787.0686380000002</v>
      </c>
      <c r="K37" s="238">
        <f t="shared" si="2"/>
        <v>1702.3700483159996</v>
      </c>
      <c r="L37" s="230">
        <f t="shared" si="3"/>
        <v>92.782237438305131</v>
      </c>
      <c r="M37" s="58"/>
    </row>
    <row r="38" spans="2:13" x14ac:dyDescent="0.25">
      <c r="B38" s="235">
        <v>26</v>
      </c>
      <c r="C38" s="236" t="s">
        <v>449</v>
      </c>
      <c r="D38" s="237">
        <v>3523.0033440000002</v>
      </c>
      <c r="E38" s="237">
        <v>854.29529500000001</v>
      </c>
      <c r="F38" s="237">
        <v>1647.7649120000001</v>
      </c>
      <c r="G38" s="238">
        <f t="shared" si="1"/>
        <v>1020.9431370000002</v>
      </c>
      <c r="H38" s="237">
        <v>5675.5503862840005</v>
      </c>
      <c r="I38" s="238">
        <v>1543.2472479999999</v>
      </c>
      <c r="J38" s="238">
        <v>2358.2211980000002</v>
      </c>
      <c r="K38" s="238">
        <f t="shared" si="2"/>
        <v>1774.0819402840007</v>
      </c>
      <c r="L38" s="230">
        <f t="shared" si="3"/>
        <v>73.768927571918269</v>
      </c>
      <c r="M38" s="58"/>
    </row>
    <row r="39" spans="2:13" x14ac:dyDescent="0.25">
      <c r="B39" s="235">
        <v>28</v>
      </c>
      <c r="C39" s="236" t="s">
        <v>450</v>
      </c>
      <c r="D39" s="237">
        <v>5391.3563909999993</v>
      </c>
      <c r="E39" s="237">
        <v>1320.4173390000001</v>
      </c>
      <c r="F39" s="237">
        <v>951.26133400000003</v>
      </c>
      <c r="G39" s="238">
        <f t="shared" si="1"/>
        <v>3119.677717999999</v>
      </c>
      <c r="H39" s="237">
        <v>4804.5924846080006</v>
      </c>
      <c r="I39" s="238">
        <v>1296.2623920000001</v>
      </c>
      <c r="J39" s="238">
        <v>2213.5591239999999</v>
      </c>
      <c r="K39" s="238">
        <f t="shared" si="2"/>
        <v>1294.7709686080007</v>
      </c>
      <c r="L39" s="230">
        <f t="shared" si="3"/>
        <v>-58.496643382827749</v>
      </c>
      <c r="M39" s="58"/>
    </row>
    <row r="40" spans="2:13" x14ac:dyDescent="0.25">
      <c r="B40" s="235">
        <v>29</v>
      </c>
      <c r="C40" s="236" t="s">
        <v>451</v>
      </c>
      <c r="D40" s="237">
        <v>8325.9061650000003</v>
      </c>
      <c r="E40" s="237">
        <v>1535.1211229999999</v>
      </c>
      <c r="F40" s="237">
        <v>1119.9305859999999</v>
      </c>
      <c r="G40" s="238">
        <f t="shared" si="1"/>
        <v>5670.8544560000009</v>
      </c>
      <c r="H40" s="237">
        <v>4928.215900614</v>
      </c>
      <c r="I40" s="238">
        <v>1416.4731830000001</v>
      </c>
      <c r="J40" s="238">
        <v>1950.9935399999999</v>
      </c>
      <c r="K40" s="238">
        <f t="shared" si="2"/>
        <v>1560.749177614</v>
      </c>
      <c r="L40" s="230">
        <f t="shared" si="3"/>
        <v>-72.477707024156445</v>
      </c>
      <c r="M40" s="58"/>
    </row>
    <row r="41" spans="2:13" x14ac:dyDescent="0.25">
      <c r="B41" s="235">
        <v>31</v>
      </c>
      <c r="C41" s="236" t="s">
        <v>452</v>
      </c>
      <c r="D41" s="237">
        <v>1191.8742929999999</v>
      </c>
      <c r="E41" s="237">
        <v>0</v>
      </c>
      <c r="F41" s="237">
        <v>549.11949200000004</v>
      </c>
      <c r="G41" s="238">
        <f t="shared" si="1"/>
        <v>642.75480099999982</v>
      </c>
      <c r="H41" s="237">
        <v>581.05732089000014</v>
      </c>
      <c r="I41" s="238">
        <v>0</v>
      </c>
      <c r="J41" s="238">
        <v>461.75507499999998</v>
      </c>
      <c r="K41" s="238">
        <f t="shared" si="2"/>
        <v>119.30224589000017</v>
      </c>
      <c r="L41" s="230">
        <f t="shared" si="3"/>
        <v>-81.438917966168518</v>
      </c>
      <c r="M41" s="58"/>
    </row>
    <row r="42" spans="2:13" x14ac:dyDescent="0.25">
      <c r="B42" s="235">
        <v>33</v>
      </c>
      <c r="C42" s="236" t="s">
        <v>453</v>
      </c>
      <c r="D42" s="237">
        <v>629.65439100000003</v>
      </c>
      <c r="E42" s="237">
        <v>0</v>
      </c>
      <c r="F42" s="237">
        <v>366.47340400000002</v>
      </c>
      <c r="G42" s="238">
        <f t="shared" si="1"/>
        <v>263.18098700000002</v>
      </c>
      <c r="H42" s="237">
        <v>469.40626073399989</v>
      </c>
      <c r="I42" s="238">
        <v>0</v>
      </c>
      <c r="J42" s="238">
        <v>324.31301999999999</v>
      </c>
      <c r="K42" s="238">
        <f t="shared" si="2"/>
        <v>145.09324073399989</v>
      </c>
      <c r="L42" s="230">
        <f t="shared" si="3"/>
        <v>-44.869406263758755</v>
      </c>
      <c r="M42" s="58"/>
    </row>
    <row r="43" spans="2:13" x14ac:dyDescent="0.25">
      <c r="B43" s="235">
        <v>34</v>
      </c>
      <c r="C43" s="236" t="s">
        <v>454</v>
      </c>
      <c r="D43" s="237">
        <v>2676.5845380000001</v>
      </c>
      <c r="E43" s="237">
        <v>0</v>
      </c>
      <c r="F43" s="237">
        <v>1238.0631989999999</v>
      </c>
      <c r="G43" s="238">
        <f t="shared" si="1"/>
        <v>1438.5213390000001</v>
      </c>
      <c r="H43" s="237">
        <v>1775.5027246540001</v>
      </c>
      <c r="I43" s="238">
        <v>0</v>
      </c>
      <c r="J43" s="238">
        <v>1397.4999089999999</v>
      </c>
      <c r="K43" s="238">
        <f t="shared" si="2"/>
        <v>378.00281565400019</v>
      </c>
      <c r="L43" s="230">
        <f t="shared" si="3"/>
        <v>-73.722821802784523</v>
      </c>
      <c r="M43" s="58"/>
    </row>
    <row r="44" spans="2:13" x14ac:dyDescent="0.25">
      <c r="B44" s="235">
        <v>36</v>
      </c>
      <c r="C44" s="236" t="s">
        <v>455</v>
      </c>
      <c r="D44" s="237">
        <v>3060.4541399999998</v>
      </c>
      <c r="E44" s="237">
        <v>381.72413</v>
      </c>
      <c r="F44" s="237">
        <v>601.06755799999996</v>
      </c>
      <c r="G44" s="238">
        <f t="shared" si="1"/>
        <v>2077.6624519999996</v>
      </c>
      <c r="H44" s="237">
        <v>2820.8123823830001</v>
      </c>
      <c r="I44" s="238">
        <v>353.48346900000001</v>
      </c>
      <c r="J44" s="238">
        <v>1208.260372</v>
      </c>
      <c r="K44" s="238">
        <f t="shared" si="2"/>
        <v>1259.0685413830004</v>
      </c>
      <c r="L44" s="230">
        <f t="shared" si="3"/>
        <v>-39.399754749815315</v>
      </c>
      <c r="M44" s="58"/>
    </row>
    <row r="45" spans="2:13" x14ac:dyDescent="0.25">
      <c r="B45" s="235">
        <v>38</v>
      </c>
      <c r="C45" s="236" t="s">
        <v>456</v>
      </c>
      <c r="D45" s="237">
        <v>6807.3115229999994</v>
      </c>
      <c r="E45" s="237">
        <v>1408.635679</v>
      </c>
      <c r="F45" s="237">
        <v>2211.3507289999998</v>
      </c>
      <c r="G45" s="238">
        <f t="shared" si="1"/>
        <v>3187.3251149999996</v>
      </c>
      <c r="H45" s="237">
        <v>7863.6004950690012</v>
      </c>
      <c r="I45" s="238">
        <v>1380.0164649999999</v>
      </c>
      <c r="J45" s="238">
        <v>4209.798616</v>
      </c>
      <c r="K45" s="238">
        <f t="shared" si="2"/>
        <v>2273.7854140690015</v>
      </c>
      <c r="L45" s="230">
        <f t="shared" si="3"/>
        <v>-28.66164159507143</v>
      </c>
      <c r="M45" s="58"/>
    </row>
    <row r="46" spans="2:13" x14ac:dyDescent="0.25">
      <c r="B46" s="235">
        <v>40</v>
      </c>
      <c r="C46" s="236" t="s">
        <v>457</v>
      </c>
      <c r="D46" s="237">
        <v>996.92517599999996</v>
      </c>
      <c r="E46" s="237">
        <v>0</v>
      </c>
      <c r="F46" s="237">
        <v>347.69132300000001</v>
      </c>
      <c r="G46" s="238">
        <f t="shared" si="1"/>
        <v>649.23385299999995</v>
      </c>
      <c r="H46" s="237">
        <v>436.47353138099993</v>
      </c>
      <c r="I46" s="238">
        <v>0</v>
      </c>
      <c r="J46" s="238">
        <v>295.13329800000002</v>
      </c>
      <c r="K46" s="238">
        <f t="shared" si="2"/>
        <v>141.3402333809999</v>
      </c>
      <c r="L46" s="230">
        <f t="shared" si="3"/>
        <v>-78.229688312171248</v>
      </c>
      <c r="M46" s="58"/>
    </row>
    <row r="47" spans="2:13" x14ac:dyDescent="0.25">
      <c r="B47" s="235">
        <v>42</v>
      </c>
      <c r="C47" s="236" t="s">
        <v>458</v>
      </c>
      <c r="D47" s="237">
        <v>7554.9091680000001</v>
      </c>
      <c r="E47" s="237">
        <v>1621.710419</v>
      </c>
      <c r="F47" s="237">
        <v>3466.6090079999999</v>
      </c>
      <c r="G47" s="238">
        <f t="shared" si="1"/>
        <v>2466.5897410000002</v>
      </c>
      <c r="H47" s="237">
        <v>6134.7516301449996</v>
      </c>
      <c r="I47" s="238">
        <v>1322.061117</v>
      </c>
      <c r="J47" s="238">
        <v>3464.2743300000002</v>
      </c>
      <c r="K47" s="238">
        <f t="shared" si="2"/>
        <v>1348.4161831449992</v>
      </c>
      <c r="L47" s="230">
        <f t="shared" si="3"/>
        <v>-45.332774205153108</v>
      </c>
      <c r="M47" s="58"/>
    </row>
    <row r="48" spans="2:13" x14ac:dyDescent="0.25">
      <c r="B48" s="235">
        <v>43</v>
      </c>
      <c r="C48" s="236" t="s">
        <v>459</v>
      </c>
      <c r="D48" s="237">
        <v>6963.8392800000001</v>
      </c>
      <c r="E48" s="237">
        <v>1147.4542650000001</v>
      </c>
      <c r="F48" s="237">
        <v>1565.9034819999999</v>
      </c>
      <c r="G48" s="238">
        <f t="shared" si="1"/>
        <v>4250.4815330000001</v>
      </c>
      <c r="H48" s="237">
        <v>8044.9235352610012</v>
      </c>
      <c r="I48" s="238">
        <v>1393.4115260000001</v>
      </c>
      <c r="J48" s="238">
        <v>4129.9032219999999</v>
      </c>
      <c r="K48" s="238">
        <f t="shared" si="2"/>
        <v>2521.6087872610015</v>
      </c>
      <c r="L48" s="230">
        <f t="shared" si="3"/>
        <v>-40.674750197508942</v>
      </c>
      <c r="M48" s="58"/>
    </row>
    <row r="49" spans="2:13" ht="15" thickBot="1" x14ac:dyDescent="0.3">
      <c r="B49" s="239">
        <v>45</v>
      </c>
      <c r="C49" s="240" t="s">
        <v>460</v>
      </c>
      <c r="D49" s="241">
        <v>2284.3002960000003</v>
      </c>
      <c r="E49" s="241">
        <v>0</v>
      </c>
      <c r="F49" s="241">
        <v>0</v>
      </c>
      <c r="G49" s="242">
        <f t="shared" si="1"/>
        <v>2284.3002960000003</v>
      </c>
      <c r="H49" s="241">
        <v>0</v>
      </c>
      <c r="I49" s="242">
        <v>0</v>
      </c>
      <c r="J49" s="242">
        <v>0</v>
      </c>
      <c r="K49" s="242">
        <v>0</v>
      </c>
      <c r="L49" s="243">
        <f t="shared" si="3"/>
        <v>-100</v>
      </c>
      <c r="M49" s="58"/>
    </row>
    <row r="50" spans="2:13" hidden="1" x14ac:dyDescent="0.25">
      <c r="B50" s="217">
        <v>49</v>
      </c>
      <c r="C50" s="215" t="s">
        <v>461</v>
      </c>
      <c r="D50" s="218" t="e">
        <v>#N/A</v>
      </c>
      <c r="E50" s="218" t="e">
        <v>#N/A</v>
      </c>
      <c r="F50" s="218" t="e">
        <v>#N/A</v>
      </c>
      <c r="G50" s="219" t="e">
        <f t="shared" si="1"/>
        <v>#N/A</v>
      </c>
      <c r="H50" s="218" t="e">
        <v>#N/A</v>
      </c>
      <c r="I50" s="220" t="e">
        <v>#N/A</v>
      </c>
      <c r="J50" s="220" t="e">
        <v>#N/A</v>
      </c>
      <c r="K50" s="219" t="e">
        <f t="shared" ref="K50" si="4">H50-I50-J50</f>
        <v>#N/A</v>
      </c>
      <c r="L50" s="221" t="e">
        <f t="shared" si="3"/>
        <v>#N/A</v>
      </c>
      <c r="M50" s="58"/>
    </row>
    <row r="51" spans="2:13" s="59" customFormat="1" ht="13.5" x14ac:dyDescent="0.25">
      <c r="B51" s="214" t="s">
        <v>906</v>
      </c>
      <c r="C51" s="215"/>
      <c r="D51" s="215"/>
      <c r="E51" s="219"/>
      <c r="F51" s="222"/>
      <c r="G51" s="223"/>
      <c r="H51" s="223"/>
      <c r="I51" s="223"/>
      <c r="J51" s="223"/>
      <c r="K51" s="223"/>
      <c r="L51" s="215"/>
    </row>
    <row r="52" spans="2:13" x14ac:dyDescent="0.25">
      <c r="B52" s="215" t="s">
        <v>904</v>
      </c>
      <c r="C52" s="215"/>
      <c r="D52" s="215"/>
      <c r="E52" s="215"/>
      <c r="F52" s="215"/>
      <c r="G52" s="215"/>
      <c r="H52" s="224"/>
      <c r="I52" s="215"/>
      <c r="J52" s="215"/>
      <c r="K52" s="215"/>
      <c r="L52" s="215"/>
    </row>
    <row r="53" spans="2:13" x14ac:dyDescent="0.25">
      <c r="B53" s="215" t="s">
        <v>905</v>
      </c>
      <c r="C53" s="215"/>
      <c r="D53" s="215"/>
      <c r="E53" s="215"/>
      <c r="F53" s="215"/>
      <c r="G53" s="215"/>
      <c r="H53" s="215"/>
      <c r="I53" s="215"/>
      <c r="J53" s="215"/>
      <c r="K53" s="215"/>
      <c r="L53" s="215"/>
    </row>
    <row r="54" spans="2:13" x14ac:dyDescent="0.25">
      <c r="B54" s="214" t="s">
        <v>88</v>
      </c>
      <c r="C54" s="215"/>
      <c r="D54" s="215"/>
      <c r="E54" s="215"/>
      <c r="F54" s="215"/>
      <c r="G54" s="215"/>
      <c r="H54" s="215"/>
      <c r="I54" s="215"/>
      <c r="J54" s="215"/>
      <c r="K54" s="215"/>
      <c r="L54" s="215"/>
    </row>
    <row r="55" spans="2:13" x14ac:dyDescent="0.25">
      <c r="B55" s="215"/>
      <c r="C55" s="215"/>
      <c r="D55" s="215"/>
      <c r="E55" s="215"/>
      <c r="F55" s="215"/>
      <c r="G55" s="215"/>
      <c r="H55" s="215"/>
      <c r="I55" s="215"/>
      <c r="J55" s="215"/>
      <c r="K55" s="215"/>
      <c r="L55" s="215"/>
    </row>
  </sheetData>
  <mergeCells count="20">
    <mergeCell ref="A1:D1"/>
    <mergeCell ref="E1:L1"/>
    <mergeCell ref="A2:L2"/>
    <mergeCell ref="A3:F3"/>
    <mergeCell ref="G3:L3"/>
    <mergeCell ref="L11:L12"/>
    <mergeCell ref="B9:B12"/>
    <mergeCell ref="C9:C12"/>
    <mergeCell ref="D9:G9"/>
    <mergeCell ref="H9:K9"/>
    <mergeCell ref="E10:F10"/>
    <mergeCell ref="I10:J10"/>
    <mergeCell ref="D11:D12"/>
    <mergeCell ref="E11:E12"/>
    <mergeCell ref="F11:F12"/>
    <mergeCell ref="G11:G12"/>
    <mergeCell ref="H11:H12"/>
    <mergeCell ref="I11:I12"/>
    <mergeCell ref="J11:J12"/>
    <mergeCell ref="K11:K12"/>
  </mergeCells>
  <pageMargins left="0.70866141732283472" right="0.70866141732283472" top="0.74803149606299213" bottom="0.74803149606299213" header="0.31496062992125984" footer="0.31496062992125984"/>
  <pageSetup scale="60" orientation="landscape" verticalDpi="0" r:id="rId1"/>
  <ignoredErrors>
    <ignoredError sqref="D13:M1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9"/>
  <sheetViews>
    <sheetView showGridLines="0" zoomScale="90" zoomScaleNormal="90" zoomScaleSheetLayoutView="80" workbookViewId="0">
      <selection sqref="A1:B1"/>
    </sheetView>
  </sheetViews>
  <sheetFormatPr baseColWidth="10" defaultColWidth="46.42578125" defaultRowHeight="12.75" x14ac:dyDescent="0.25"/>
  <cols>
    <col min="1" max="1" width="8.28515625" style="74" customWidth="1"/>
    <col min="2" max="2" width="57.7109375" style="74" customWidth="1"/>
    <col min="3" max="6" width="13.7109375" style="74" customWidth="1"/>
    <col min="7" max="7" width="3.5703125" style="74" customWidth="1"/>
    <col min="8" max="8" width="10.7109375" style="74" customWidth="1"/>
    <col min="9" max="10" width="13.7109375" style="74" customWidth="1"/>
    <col min="11" max="11" width="1.140625" style="74" customWidth="1"/>
    <col min="12" max="13" width="13.7109375" style="74" customWidth="1"/>
    <col min="14" max="14" width="10" style="74" customWidth="1"/>
    <col min="15" max="15" width="13.85546875" style="74" customWidth="1"/>
    <col min="16" max="16" width="9.42578125" style="74" customWidth="1"/>
    <col min="17" max="16384" width="46.42578125" style="74"/>
  </cols>
  <sheetData>
    <row r="1" spans="1:16" s="212" customFormat="1" ht="44.25" customHeight="1" x14ac:dyDescent="0.2">
      <c r="A1" s="415" t="s">
        <v>908</v>
      </c>
      <c r="B1" s="415"/>
      <c r="C1" s="129" t="s">
        <v>910</v>
      </c>
      <c r="D1" s="129"/>
      <c r="E1" s="129"/>
      <c r="F1" s="246"/>
      <c r="G1" s="246"/>
      <c r="H1" s="246"/>
      <c r="I1" s="246"/>
      <c r="J1" s="246"/>
      <c r="K1" s="246"/>
      <c r="L1" s="246"/>
      <c r="M1" s="246"/>
    </row>
    <row r="2" spans="1:16" s="1" customFormat="1" ht="36" customHeight="1" thickBot="1" x14ac:dyDescent="0.45">
      <c r="A2" s="416" t="s">
        <v>909</v>
      </c>
      <c r="B2" s="416"/>
      <c r="C2" s="416"/>
      <c r="D2" s="416"/>
      <c r="E2" s="416"/>
      <c r="F2" s="416"/>
      <c r="G2" s="416"/>
      <c r="H2" s="416"/>
      <c r="I2" s="416"/>
      <c r="J2" s="416"/>
      <c r="K2" s="416"/>
      <c r="L2" s="416"/>
      <c r="M2" s="416"/>
    </row>
    <row r="3" spans="1:16" customFormat="1" ht="6" customHeight="1" x14ac:dyDescent="0.4">
      <c r="A3" s="417"/>
      <c r="B3" s="417"/>
      <c r="C3" s="417"/>
      <c r="D3" s="417"/>
      <c r="E3" s="417"/>
      <c r="F3" s="417"/>
      <c r="G3" s="417"/>
      <c r="H3" s="417"/>
      <c r="I3" s="417"/>
      <c r="J3" s="417"/>
      <c r="K3" s="417"/>
      <c r="L3" s="417"/>
      <c r="M3" s="132"/>
    </row>
    <row r="4" spans="1:16" s="60" customFormat="1" ht="17.649999999999999" customHeight="1" x14ac:dyDescent="0.35">
      <c r="A4" s="250" t="s">
        <v>934</v>
      </c>
      <c r="B4" s="251"/>
      <c r="C4" s="251"/>
      <c r="D4" s="251"/>
      <c r="E4" s="251"/>
      <c r="F4" s="251"/>
      <c r="G4" s="251"/>
      <c r="H4" s="251"/>
      <c r="I4" s="251"/>
      <c r="J4" s="251"/>
      <c r="K4" s="251"/>
      <c r="L4" s="251"/>
      <c r="M4" s="251"/>
    </row>
    <row r="5" spans="1:16" s="60" customFormat="1" ht="17.649999999999999" customHeight="1" x14ac:dyDescent="0.35">
      <c r="A5" s="250" t="s">
        <v>462</v>
      </c>
      <c r="B5" s="251"/>
      <c r="C5" s="251"/>
      <c r="D5" s="251"/>
      <c r="E5" s="251"/>
      <c r="F5" s="251"/>
      <c r="G5" s="251"/>
      <c r="H5" s="251"/>
      <c r="I5" s="251"/>
      <c r="J5" s="251"/>
      <c r="K5" s="251"/>
      <c r="L5" s="251"/>
      <c r="M5" s="251"/>
    </row>
    <row r="6" spans="1:16" s="60" customFormat="1" ht="17.649999999999999" customHeight="1" x14ac:dyDescent="0.35">
      <c r="A6" s="250" t="s">
        <v>463</v>
      </c>
      <c r="B6" s="251"/>
      <c r="C6" s="251"/>
      <c r="D6" s="251"/>
      <c r="E6" s="251"/>
      <c r="F6" s="251"/>
      <c r="G6" s="251"/>
      <c r="H6" s="251"/>
      <c r="I6" s="251"/>
      <c r="J6" s="251"/>
      <c r="K6" s="251"/>
      <c r="L6" s="251"/>
      <c r="M6" s="251"/>
    </row>
    <row r="7" spans="1:16" s="60" customFormat="1" ht="17.649999999999999" customHeight="1" x14ac:dyDescent="0.35">
      <c r="A7" s="250" t="s">
        <v>911</v>
      </c>
      <c r="B7" s="251"/>
      <c r="C7" s="251"/>
      <c r="D7" s="251"/>
      <c r="E7" s="251"/>
      <c r="F7" s="251"/>
      <c r="G7" s="251"/>
      <c r="H7" s="251"/>
      <c r="I7" s="251"/>
      <c r="J7" s="251"/>
      <c r="K7" s="251"/>
      <c r="L7" s="251"/>
      <c r="M7" s="251"/>
    </row>
    <row r="8" spans="1:16" s="60" customFormat="1" ht="17.649999999999999" customHeight="1" x14ac:dyDescent="0.35">
      <c r="A8" s="250" t="s">
        <v>928</v>
      </c>
      <c r="B8" s="251"/>
      <c r="C8" s="252"/>
      <c r="D8" s="251"/>
      <c r="E8" s="251"/>
      <c r="F8" s="251"/>
      <c r="G8" s="251"/>
      <c r="H8" s="251"/>
      <c r="I8" s="251"/>
      <c r="J8" s="251"/>
      <c r="K8" s="251"/>
      <c r="L8" s="251"/>
      <c r="M8" s="251"/>
      <c r="N8" s="61" t="s">
        <v>464</v>
      </c>
    </row>
    <row r="9" spans="1:16" s="64" customFormat="1" ht="17.649999999999999" customHeight="1" x14ac:dyDescent="0.25">
      <c r="A9" s="446" t="s">
        <v>411</v>
      </c>
      <c r="B9" s="448" t="s">
        <v>465</v>
      </c>
      <c r="C9" s="449" t="s">
        <v>466</v>
      </c>
      <c r="D9" s="445" t="s">
        <v>467</v>
      </c>
      <c r="E9" s="445"/>
      <c r="F9" s="445"/>
      <c r="G9" s="449"/>
      <c r="H9" s="445" t="s">
        <v>468</v>
      </c>
      <c r="I9" s="445"/>
      <c r="J9" s="445"/>
      <c r="K9" s="253"/>
      <c r="L9" s="445" t="s">
        <v>469</v>
      </c>
      <c r="M9" s="445"/>
      <c r="N9" s="62">
        <v>20.305800000000001</v>
      </c>
      <c r="O9" s="63"/>
    </row>
    <row r="10" spans="1:16" s="64" customFormat="1" ht="17.649999999999999" customHeight="1" x14ac:dyDescent="0.25">
      <c r="A10" s="446"/>
      <c r="B10" s="448"/>
      <c r="C10" s="449"/>
      <c r="D10" s="253" t="s">
        <v>470</v>
      </c>
      <c r="E10" s="253" t="s">
        <v>471</v>
      </c>
      <c r="F10" s="253" t="s">
        <v>472</v>
      </c>
      <c r="G10" s="449"/>
      <c r="H10" s="253" t="s">
        <v>473</v>
      </c>
      <c r="I10" s="253" t="s">
        <v>474</v>
      </c>
      <c r="J10" s="253" t="s">
        <v>472</v>
      </c>
      <c r="K10" s="253"/>
      <c r="L10" s="253" t="s">
        <v>475</v>
      </c>
      <c r="M10" s="253" t="s">
        <v>476</v>
      </c>
    </row>
    <row r="11" spans="1:16" s="66" customFormat="1" ht="17.649999999999999" customHeight="1" thickBot="1" x14ac:dyDescent="0.3">
      <c r="A11" s="447"/>
      <c r="B11" s="445"/>
      <c r="C11" s="254" t="s">
        <v>110</v>
      </c>
      <c r="D11" s="253" t="s">
        <v>13</v>
      </c>
      <c r="E11" s="253" t="s">
        <v>14</v>
      </c>
      <c r="F11" s="253" t="s">
        <v>477</v>
      </c>
      <c r="G11" s="255"/>
      <c r="H11" s="253" t="s">
        <v>421</v>
      </c>
      <c r="I11" s="253" t="s">
        <v>422</v>
      </c>
      <c r="J11" s="253" t="s">
        <v>478</v>
      </c>
      <c r="K11" s="253"/>
      <c r="L11" s="253" t="s">
        <v>479</v>
      </c>
      <c r="M11" s="253" t="s">
        <v>480</v>
      </c>
      <c r="N11" s="65"/>
    </row>
    <row r="12" spans="1:16" s="102" customFormat="1" ht="5.25" customHeight="1" thickBot="1" x14ac:dyDescent="0.3">
      <c r="A12" s="247"/>
      <c r="B12" s="150"/>
      <c r="C12" s="248"/>
      <c r="D12" s="150"/>
      <c r="E12" s="150"/>
      <c r="F12" s="150"/>
      <c r="G12" s="150"/>
      <c r="H12" s="150"/>
      <c r="I12" s="150"/>
      <c r="J12" s="150"/>
      <c r="K12" s="150"/>
      <c r="L12" s="150"/>
      <c r="M12" s="150"/>
      <c r="N12" s="249"/>
    </row>
    <row r="13" spans="1:16" s="66" customFormat="1" ht="13.5" x14ac:dyDescent="0.25">
      <c r="A13" s="256"/>
      <c r="B13" s="257" t="s">
        <v>476</v>
      </c>
      <c r="C13" s="258">
        <f>C14+C249</f>
        <v>468580.30755821359</v>
      </c>
      <c r="D13" s="258">
        <f>D14+D249</f>
        <v>328003.20854120649</v>
      </c>
      <c r="E13" s="258">
        <f>E14+E249</f>
        <v>7145.2381324039216</v>
      </c>
      <c r="F13" s="258">
        <f>F14+F249</f>
        <v>335148.44667361048</v>
      </c>
      <c r="G13" s="258"/>
      <c r="H13" s="258">
        <f>H14+H249</f>
        <v>4272.7373870369684</v>
      </c>
      <c r="I13" s="258">
        <f>I14+I249</f>
        <v>12663.366566290239</v>
      </c>
      <c r="J13" s="258">
        <f>J14+J249</f>
        <v>16936.103953327205</v>
      </c>
      <c r="K13" s="258"/>
      <c r="L13" s="258">
        <f>L14+L249</f>
        <v>116495.75693127562</v>
      </c>
      <c r="M13" s="258">
        <f>M14+M249</f>
        <v>133431.86088460285</v>
      </c>
      <c r="N13" s="288"/>
      <c r="O13" s="288"/>
      <c r="P13" s="65"/>
    </row>
    <row r="14" spans="1:16" s="68" customFormat="1" ht="13.5" x14ac:dyDescent="0.25">
      <c r="A14" s="259"/>
      <c r="B14" s="260" t="s">
        <v>481</v>
      </c>
      <c r="C14" s="261">
        <f>SUM(C15:C248)</f>
        <v>388718.09817004373</v>
      </c>
      <c r="D14" s="261">
        <f>SUM(D15:D248)</f>
        <v>306292.57176678401</v>
      </c>
      <c r="E14" s="261">
        <f>SUM(E15:E248)</f>
        <v>4344.0600124573593</v>
      </c>
      <c r="F14" s="261">
        <f>SUM(F15:F248)</f>
        <v>310636.63177924143</v>
      </c>
      <c r="G14" s="261"/>
      <c r="H14" s="261">
        <f>SUM(H15:H248)</f>
        <v>3110.8179883776156</v>
      </c>
      <c r="I14" s="261">
        <f>SUM(I15:I248)</f>
        <v>7688.7026727296516</v>
      </c>
      <c r="J14" s="261">
        <f>SUM(J15:J248)</f>
        <v>10799.520661107264</v>
      </c>
      <c r="K14" s="261"/>
      <c r="L14" s="261">
        <f>SUM(L15:L248)</f>
        <v>67281.945729694737</v>
      </c>
      <c r="M14" s="261">
        <f>SUM(M15:M248)</f>
        <v>78081.46639080203</v>
      </c>
      <c r="N14" s="280"/>
      <c r="O14" s="278"/>
    </row>
    <row r="15" spans="1:16" s="68" customFormat="1" ht="13.5" x14ac:dyDescent="0.25">
      <c r="A15" s="262">
        <v>1</v>
      </c>
      <c r="B15" s="263" t="s">
        <v>482</v>
      </c>
      <c r="C15" s="264">
        <v>2098.3201488</v>
      </c>
      <c r="D15" s="264">
        <v>2098.3201488</v>
      </c>
      <c r="E15" s="264">
        <v>0</v>
      </c>
      <c r="F15" s="264">
        <f>+D15+E15</f>
        <v>2098.3201488</v>
      </c>
      <c r="G15" s="264"/>
      <c r="H15" s="264">
        <v>0</v>
      </c>
      <c r="I15" s="264">
        <v>0</v>
      </c>
      <c r="J15" s="264">
        <f>+H15+I15</f>
        <v>0</v>
      </c>
      <c r="K15" s="264"/>
      <c r="L15" s="264">
        <f>SUM(C15-F15-J15)</f>
        <v>0</v>
      </c>
      <c r="M15" s="264">
        <f>J15+L15</f>
        <v>0</v>
      </c>
      <c r="N15" s="278"/>
      <c r="O15" s="278"/>
    </row>
    <row r="16" spans="1:16" s="68" customFormat="1" ht="13.5" x14ac:dyDescent="0.25">
      <c r="A16" s="262">
        <v>2</v>
      </c>
      <c r="B16" s="263" t="s">
        <v>483</v>
      </c>
      <c r="C16" s="264">
        <v>5632.1378687501801</v>
      </c>
      <c r="D16" s="264">
        <v>5632.1378687501829</v>
      </c>
      <c r="E16" s="264">
        <v>0</v>
      </c>
      <c r="F16" s="264">
        <f t="shared" ref="F16:F79" si="0">+D16+E16</f>
        <v>5632.1378687501829</v>
      </c>
      <c r="G16" s="264"/>
      <c r="H16" s="264">
        <v>0</v>
      </c>
      <c r="I16" s="264">
        <v>0</v>
      </c>
      <c r="J16" s="264">
        <f t="shared" ref="J16:J79" si="1">+H16+I16</f>
        <v>0</v>
      </c>
      <c r="K16" s="264"/>
      <c r="L16" s="264">
        <f t="shared" ref="L16:L79" si="2">SUM(C16-F16-J16)</f>
        <v>-2.7284841053187847E-12</v>
      </c>
      <c r="M16" s="264">
        <f t="shared" ref="M16:M79" si="3">J16+L16</f>
        <v>-2.7284841053187847E-12</v>
      </c>
      <c r="N16" s="278"/>
      <c r="O16" s="278"/>
    </row>
    <row r="17" spans="1:15" s="68" customFormat="1" ht="17.649999999999999" customHeight="1" x14ac:dyDescent="0.25">
      <c r="A17" s="262">
        <v>3</v>
      </c>
      <c r="B17" s="263" t="s">
        <v>484</v>
      </c>
      <c r="C17" s="264">
        <v>557.73668355355528</v>
      </c>
      <c r="D17" s="264">
        <v>557.73668355355539</v>
      </c>
      <c r="E17" s="264">
        <v>0</v>
      </c>
      <c r="F17" s="264">
        <f t="shared" si="0"/>
        <v>557.73668355355539</v>
      </c>
      <c r="G17" s="264"/>
      <c r="H17" s="264">
        <v>0</v>
      </c>
      <c r="I17" s="264">
        <v>0</v>
      </c>
      <c r="J17" s="264">
        <f t="shared" si="1"/>
        <v>0</v>
      </c>
      <c r="K17" s="264"/>
      <c r="L17" s="264">
        <f t="shared" si="2"/>
        <v>-1.1368683772161603E-13</v>
      </c>
      <c r="M17" s="264">
        <f t="shared" si="3"/>
        <v>-1.1368683772161603E-13</v>
      </c>
      <c r="N17" s="278"/>
      <c r="O17" s="278"/>
    </row>
    <row r="18" spans="1:15" s="68" customFormat="1" ht="17.649999999999999" customHeight="1" x14ac:dyDescent="0.25">
      <c r="A18" s="262">
        <v>4</v>
      </c>
      <c r="B18" s="263" t="s">
        <v>485</v>
      </c>
      <c r="C18" s="264">
        <v>5853.010669964533</v>
      </c>
      <c r="D18" s="264">
        <v>5853.0106699645321</v>
      </c>
      <c r="E18" s="264">
        <v>0</v>
      </c>
      <c r="F18" s="264">
        <f t="shared" si="0"/>
        <v>5853.0106699645321</v>
      </c>
      <c r="G18" s="264"/>
      <c r="H18" s="264">
        <v>0</v>
      </c>
      <c r="I18" s="264">
        <v>0</v>
      </c>
      <c r="J18" s="264">
        <f t="shared" si="1"/>
        <v>0</v>
      </c>
      <c r="K18" s="264"/>
      <c r="L18" s="264">
        <f t="shared" si="2"/>
        <v>9.0949470177292824E-13</v>
      </c>
      <c r="M18" s="264">
        <f t="shared" si="3"/>
        <v>9.0949470177292824E-13</v>
      </c>
      <c r="N18" s="278"/>
      <c r="O18" s="278"/>
    </row>
    <row r="19" spans="1:15" s="68" customFormat="1" ht="17.649999999999999" customHeight="1" x14ac:dyDescent="0.25">
      <c r="A19" s="262">
        <v>5</v>
      </c>
      <c r="B19" s="263" t="s">
        <v>486</v>
      </c>
      <c r="C19" s="264">
        <v>1242.8702993700003</v>
      </c>
      <c r="D19" s="264">
        <v>1242.8702993700001</v>
      </c>
      <c r="E19" s="264">
        <v>0</v>
      </c>
      <c r="F19" s="264">
        <f t="shared" si="0"/>
        <v>1242.8702993700001</v>
      </c>
      <c r="G19" s="264"/>
      <c r="H19" s="264">
        <v>0</v>
      </c>
      <c r="I19" s="264">
        <v>0</v>
      </c>
      <c r="J19" s="264">
        <f t="shared" si="1"/>
        <v>0</v>
      </c>
      <c r="K19" s="264"/>
      <c r="L19" s="264">
        <f t="shared" si="2"/>
        <v>2.2737367544323206E-13</v>
      </c>
      <c r="M19" s="264">
        <f t="shared" si="3"/>
        <v>2.2737367544323206E-13</v>
      </c>
      <c r="N19" s="278"/>
      <c r="O19" s="278"/>
    </row>
    <row r="20" spans="1:15" s="68" customFormat="1" ht="17.649999999999999" customHeight="1" x14ac:dyDescent="0.25">
      <c r="A20" s="262">
        <v>6</v>
      </c>
      <c r="B20" s="263" t="s">
        <v>487</v>
      </c>
      <c r="C20" s="264">
        <v>6251.2087597216396</v>
      </c>
      <c r="D20" s="264">
        <v>6251.2087597216396</v>
      </c>
      <c r="E20" s="264">
        <v>0</v>
      </c>
      <c r="F20" s="264">
        <f t="shared" si="0"/>
        <v>6251.2087597216396</v>
      </c>
      <c r="G20" s="264"/>
      <c r="H20" s="264">
        <v>0</v>
      </c>
      <c r="I20" s="264">
        <v>0</v>
      </c>
      <c r="J20" s="264">
        <f t="shared" si="1"/>
        <v>0</v>
      </c>
      <c r="K20" s="264"/>
      <c r="L20" s="264">
        <f t="shared" si="2"/>
        <v>0</v>
      </c>
      <c r="M20" s="264">
        <f t="shared" si="3"/>
        <v>0</v>
      </c>
      <c r="N20" s="278"/>
      <c r="O20" s="278"/>
    </row>
    <row r="21" spans="1:15" s="68" customFormat="1" ht="17.649999999999999" customHeight="1" x14ac:dyDescent="0.25">
      <c r="A21" s="262">
        <v>7</v>
      </c>
      <c r="B21" s="263" t="s">
        <v>488</v>
      </c>
      <c r="C21" s="264">
        <v>14238.830148309755</v>
      </c>
      <c r="D21" s="264">
        <v>14238.830148309755</v>
      </c>
      <c r="E21" s="264">
        <v>0</v>
      </c>
      <c r="F21" s="264">
        <f t="shared" si="0"/>
        <v>14238.830148309755</v>
      </c>
      <c r="G21" s="264"/>
      <c r="H21" s="264">
        <v>0</v>
      </c>
      <c r="I21" s="264">
        <v>0</v>
      </c>
      <c r="J21" s="264">
        <f t="shared" si="1"/>
        <v>0</v>
      </c>
      <c r="K21" s="264"/>
      <c r="L21" s="264">
        <f t="shared" si="2"/>
        <v>0</v>
      </c>
      <c r="M21" s="264">
        <f t="shared" si="3"/>
        <v>0</v>
      </c>
      <c r="N21" s="278"/>
      <c r="O21" s="278"/>
    </row>
    <row r="22" spans="1:15" s="68" customFormat="1" ht="17.649999999999999" customHeight="1" x14ac:dyDescent="0.25">
      <c r="A22" s="262">
        <v>9</v>
      </c>
      <c r="B22" s="263" t="s">
        <v>489</v>
      </c>
      <c r="C22" s="264">
        <v>2030.9642466534001</v>
      </c>
      <c r="D22" s="264">
        <v>2030.9642466534001</v>
      </c>
      <c r="E22" s="264">
        <v>0</v>
      </c>
      <c r="F22" s="264">
        <f t="shared" si="0"/>
        <v>2030.9642466534001</v>
      </c>
      <c r="G22" s="264"/>
      <c r="H22" s="264">
        <v>0</v>
      </c>
      <c r="I22" s="264">
        <v>0</v>
      </c>
      <c r="J22" s="264">
        <f t="shared" si="1"/>
        <v>0</v>
      </c>
      <c r="K22" s="264"/>
      <c r="L22" s="264">
        <f t="shared" si="2"/>
        <v>0</v>
      </c>
      <c r="M22" s="264">
        <f t="shared" si="3"/>
        <v>0</v>
      </c>
      <c r="N22" s="278"/>
      <c r="O22" s="278"/>
    </row>
    <row r="23" spans="1:15" s="68" customFormat="1" ht="17.649999999999999" customHeight="1" x14ac:dyDescent="0.25">
      <c r="A23" s="262">
        <v>10</v>
      </c>
      <c r="B23" s="263" t="s">
        <v>490</v>
      </c>
      <c r="C23" s="264">
        <v>2664.5271507253447</v>
      </c>
      <c r="D23" s="264">
        <v>2664.5271507253447</v>
      </c>
      <c r="E23" s="264">
        <v>0</v>
      </c>
      <c r="F23" s="264">
        <f t="shared" si="0"/>
        <v>2664.5271507253447</v>
      </c>
      <c r="G23" s="264"/>
      <c r="H23" s="264">
        <v>0</v>
      </c>
      <c r="I23" s="264">
        <v>0</v>
      </c>
      <c r="J23" s="264">
        <f t="shared" si="1"/>
        <v>0</v>
      </c>
      <c r="K23" s="264"/>
      <c r="L23" s="264">
        <f t="shared" si="2"/>
        <v>0</v>
      </c>
      <c r="M23" s="264">
        <f t="shared" si="3"/>
        <v>0</v>
      </c>
      <c r="N23" s="278"/>
      <c r="O23" s="278"/>
    </row>
    <row r="24" spans="1:15" s="68" customFormat="1" ht="17.649999999999999" customHeight="1" x14ac:dyDescent="0.25">
      <c r="A24" s="262">
        <v>11</v>
      </c>
      <c r="B24" s="263" t="s">
        <v>491</v>
      </c>
      <c r="C24" s="264">
        <v>2160.7309350028981</v>
      </c>
      <c r="D24" s="264">
        <v>2160.7309350028981</v>
      </c>
      <c r="E24" s="264">
        <v>0</v>
      </c>
      <c r="F24" s="264">
        <f t="shared" si="0"/>
        <v>2160.7309350028981</v>
      </c>
      <c r="G24" s="264"/>
      <c r="H24" s="264">
        <v>0</v>
      </c>
      <c r="I24" s="264">
        <v>0</v>
      </c>
      <c r="J24" s="264">
        <f t="shared" si="1"/>
        <v>0</v>
      </c>
      <c r="K24" s="264"/>
      <c r="L24" s="264">
        <f t="shared" si="2"/>
        <v>0</v>
      </c>
      <c r="M24" s="264">
        <f t="shared" si="3"/>
        <v>0</v>
      </c>
      <c r="N24" s="278"/>
      <c r="O24" s="278"/>
    </row>
    <row r="25" spans="1:15" s="68" customFormat="1" ht="17.649999999999999" customHeight="1" x14ac:dyDescent="0.25">
      <c r="A25" s="262">
        <v>12</v>
      </c>
      <c r="B25" s="263" t="s">
        <v>492</v>
      </c>
      <c r="C25" s="264">
        <v>3557.1308489326088</v>
      </c>
      <c r="D25" s="264">
        <v>3557.1308489326084</v>
      </c>
      <c r="E25" s="264">
        <v>0</v>
      </c>
      <c r="F25" s="264">
        <f t="shared" si="0"/>
        <v>3557.1308489326084</v>
      </c>
      <c r="G25" s="264"/>
      <c r="H25" s="264">
        <v>0</v>
      </c>
      <c r="I25" s="264">
        <v>0</v>
      </c>
      <c r="J25" s="264">
        <f t="shared" si="1"/>
        <v>0</v>
      </c>
      <c r="K25" s="264"/>
      <c r="L25" s="264">
        <f t="shared" si="2"/>
        <v>4.5474735088646412E-13</v>
      </c>
      <c r="M25" s="264">
        <f t="shared" si="3"/>
        <v>4.5474735088646412E-13</v>
      </c>
      <c r="N25" s="278"/>
      <c r="O25" s="278"/>
    </row>
    <row r="26" spans="1:15" s="68" customFormat="1" ht="17.649999999999999" customHeight="1" x14ac:dyDescent="0.25">
      <c r="A26" s="262">
        <v>13</v>
      </c>
      <c r="B26" s="263" t="s">
        <v>493</v>
      </c>
      <c r="C26" s="264">
        <v>1028.6290627722001</v>
      </c>
      <c r="D26" s="264">
        <v>1028.6290627722001</v>
      </c>
      <c r="E26" s="264">
        <v>0</v>
      </c>
      <c r="F26" s="264">
        <f t="shared" si="0"/>
        <v>1028.6290627722001</v>
      </c>
      <c r="G26" s="264"/>
      <c r="H26" s="264">
        <v>0</v>
      </c>
      <c r="I26" s="264">
        <v>0</v>
      </c>
      <c r="J26" s="264">
        <f t="shared" si="1"/>
        <v>0</v>
      </c>
      <c r="K26" s="264"/>
      <c r="L26" s="264">
        <f t="shared" si="2"/>
        <v>0</v>
      </c>
      <c r="M26" s="264">
        <f t="shared" si="3"/>
        <v>0</v>
      </c>
      <c r="N26" s="278"/>
      <c r="O26" s="278"/>
    </row>
    <row r="27" spans="1:15" s="68" customFormat="1" ht="17.649999999999999" customHeight="1" x14ac:dyDescent="0.25">
      <c r="A27" s="262">
        <v>14</v>
      </c>
      <c r="B27" s="263" t="s">
        <v>494</v>
      </c>
      <c r="C27" s="264">
        <v>685.52532504631802</v>
      </c>
      <c r="D27" s="264">
        <v>685.52532504631802</v>
      </c>
      <c r="E27" s="264">
        <v>0</v>
      </c>
      <c r="F27" s="264">
        <f t="shared" si="0"/>
        <v>685.52532504631802</v>
      </c>
      <c r="G27" s="264"/>
      <c r="H27" s="264">
        <v>0</v>
      </c>
      <c r="I27" s="264">
        <v>0</v>
      </c>
      <c r="J27" s="264">
        <f t="shared" si="1"/>
        <v>0</v>
      </c>
      <c r="K27" s="264"/>
      <c r="L27" s="264">
        <f t="shared" si="2"/>
        <v>0</v>
      </c>
      <c r="M27" s="264">
        <f t="shared" si="3"/>
        <v>0</v>
      </c>
      <c r="N27" s="278"/>
      <c r="O27" s="278"/>
    </row>
    <row r="28" spans="1:15" s="68" customFormat="1" ht="17.649999999999999" customHeight="1" x14ac:dyDescent="0.25">
      <c r="A28" s="262">
        <v>15</v>
      </c>
      <c r="B28" s="263" t="s">
        <v>495</v>
      </c>
      <c r="C28" s="264">
        <v>1276.1900053668001</v>
      </c>
      <c r="D28" s="264">
        <v>1276.1900053668001</v>
      </c>
      <c r="E28" s="264">
        <v>0</v>
      </c>
      <c r="F28" s="264">
        <f t="shared" si="0"/>
        <v>1276.1900053668001</v>
      </c>
      <c r="G28" s="264"/>
      <c r="H28" s="264">
        <v>0</v>
      </c>
      <c r="I28" s="264">
        <v>0</v>
      </c>
      <c r="J28" s="264">
        <f t="shared" si="1"/>
        <v>0</v>
      </c>
      <c r="K28" s="264"/>
      <c r="L28" s="264">
        <f t="shared" si="2"/>
        <v>0</v>
      </c>
      <c r="M28" s="264">
        <f t="shared" si="3"/>
        <v>0</v>
      </c>
      <c r="N28" s="278"/>
      <c r="O28" s="278"/>
    </row>
    <row r="29" spans="1:15" s="68" customFormat="1" ht="17.649999999999999" customHeight="1" x14ac:dyDescent="0.25">
      <c r="A29" s="262">
        <v>16</v>
      </c>
      <c r="B29" s="263" t="s">
        <v>496</v>
      </c>
      <c r="C29" s="264">
        <v>1472.3921666412364</v>
      </c>
      <c r="D29" s="264">
        <v>1472.3921666412361</v>
      </c>
      <c r="E29" s="264">
        <v>0</v>
      </c>
      <c r="F29" s="264">
        <f t="shared" si="0"/>
        <v>1472.3921666412361</v>
      </c>
      <c r="G29" s="264"/>
      <c r="H29" s="264">
        <v>0</v>
      </c>
      <c r="I29" s="264">
        <v>0</v>
      </c>
      <c r="J29" s="264">
        <f t="shared" si="1"/>
        <v>0</v>
      </c>
      <c r="K29" s="264"/>
      <c r="L29" s="264">
        <f t="shared" si="2"/>
        <v>2.2737367544323206E-13</v>
      </c>
      <c r="M29" s="264">
        <f t="shared" si="3"/>
        <v>2.2737367544323206E-13</v>
      </c>
      <c r="N29" s="278"/>
      <c r="O29" s="278"/>
    </row>
    <row r="30" spans="1:15" s="68" customFormat="1" ht="17.649999999999999" customHeight="1" x14ac:dyDescent="0.25">
      <c r="A30" s="262">
        <v>17</v>
      </c>
      <c r="B30" s="263" t="s">
        <v>497</v>
      </c>
      <c r="C30" s="264">
        <v>904.49991936475215</v>
      </c>
      <c r="D30" s="264">
        <v>904.49991936475215</v>
      </c>
      <c r="E30" s="264">
        <v>0</v>
      </c>
      <c r="F30" s="264">
        <f t="shared" si="0"/>
        <v>904.49991936475215</v>
      </c>
      <c r="G30" s="264"/>
      <c r="H30" s="264">
        <v>0</v>
      </c>
      <c r="I30" s="264">
        <v>0</v>
      </c>
      <c r="J30" s="264">
        <f t="shared" si="1"/>
        <v>0</v>
      </c>
      <c r="K30" s="264"/>
      <c r="L30" s="264">
        <f t="shared" si="2"/>
        <v>0</v>
      </c>
      <c r="M30" s="264">
        <f t="shared" si="3"/>
        <v>0</v>
      </c>
      <c r="N30" s="278"/>
      <c r="O30" s="278"/>
    </row>
    <row r="31" spans="1:15" s="68" customFormat="1" ht="17.649999999999999" customHeight="1" x14ac:dyDescent="0.25">
      <c r="A31" s="262">
        <v>18</v>
      </c>
      <c r="B31" s="263" t="s">
        <v>498</v>
      </c>
      <c r="C31" s="264">
        <v>835.71885200539805</v>
      </c>
      <c r="D31" s="264">
        <v>835.71885200539793</v>
      </c>
      <c r="E31" s="264">
        <v>0</v>
      </c>
      <c r="F31" s="264">
        <f t="shared" si="0"/>
        <v>835.71885200539793</v>
      </c>
      <c r="G31" s="264"/>
      <c r="H31" s="264">
        <v>0</v>
      </c>
      <c r="I31" s="264">
        <v>0</v>
      </c>
      <c r="J31" s="264">
        <f t="shared" si="1"/>
        <v>0</v>
      </c>
      <c r="K31" s="264"/>
      <c r="L31" s="264">
        <f t="shared" si="2"/>
        <v>1.1368683772161603E-13</v>
      </c>
      <c r="M31" s="264">
        <f t="shared" si="3"/>
        <v>1.1368683772161603E-13</v>
      </c>
      <c r="N31" s="278"/>
      <c r="O31" s="278"/>
    </row>
    <row r="32" spans="1:15" s="68" customFormat="1" ht="17.649999999999999" customHeight="1" x14ac:dyDescent="0.25">
      <c r="A32" s="262">
        <v>19</v>
      </c>
      <c r="B32" s="263" t="s">
        <v>499</v>
      </c>
      <c r="C32" s="264">
        <v>562.05472919157</v>
      </c>
      <c r="D32" s="264">
        <v>562.05472919157</v>
      </c>
      <c r="E32" s="264">
        <v>0</v>
      </c>
      <c r="F32" s="264">
        <f t="shared" si="0"/>
        <v>562.05472919157</v>
      </c>
      <c r="G32" s="264"/>
      <c r="H32" s="264">
        <v>0</v>
      </c>
      <c r="I32" s="264">
        <v>0</v>
      </c>
      <c r="J32" s="264">
        <f t="shared" si="1"/>
        <v>0</v>
      </c>
      <c r="K32" s="264"/>
      <c r="L32" s="264">
        <f t="shared" si="2"/>
        <v>0</v>
      </c>
      <c r="M32" s="264">
        <f t="shared" si="3"/>
        <v>0</v>
      </c>
      <c r="N32" s="278"/>
      <c r="O32" s="278"/>
    </row>
    <row r="33" spans="1:15" s="68" customFormat="1" ht="17.649999999999999" customHeight="1" x14ac:dyDescent="0.25">
      <c r="A33" s="262">
        <v>20</v>
      </c>
      <c r="B33" s="263" t="s">
        <v>500</v>
      </c>
      <c r="C33" s="264">
        <v>573.03803914678792</v>
      </c>
      <c r="D33" s="264">
        <v>573.03803914678804</v>
      </c>
      <c r="E33" s="264">
        <v>0</v>
      </c>
      <c r="F33" s="264">
        <f t="shared" si="0"/>
        <v>573.03803914678804</v>
      </c>
      <c r="G33" s="264"/>
      <c r="H33" s="264">
        <v>0</v>
      </c>
      <c r="I33" s="264">
        <v>0</v>
      </c>
      <c r="J33" s="264">
        <f t="shared" si="1"/>
        <v>0</v>
      </c>
      <c r="K33" s="264"/>
      <c r="L33" s="264">
        <f t="shared" si="2"/>
        <v>-1.1368683772161603E-13</v>
      </c>
      <c r="M33" s="264">
        <f t="shared" si="3"/>
        <v>-1.1368683772161603E-13</v>
      </c>
      <c r="N33" s="278"/>
      <c r="O33" s="278"/>
    </row>
    <row r="34" spans="1:15" s="68" customFormat="1" ht="17.649999999999999" customHeight="1" x14ac:dyDescent="0.25">
      <c r="A34" s="262">
        <v>21</v>
      </c>
      <c r="B34" s="263" t="s">
        <v>501</v>
      </c>
      <c r="C34" s="264">
        <v>740.72786577076806</v>
      </c>
      <c r="D34" s="264">
        <v>740.72786577076795</v>
      </c>
      <c r="E34" s="264">
        <v>0</v>
      </c>
      <c r="F34" s="264">
        <f t="shared" si="0"/>
        <v>740.72786577076795</v>
      </c>
      <c r="G34" s="264"/>
      <c r="H34" s="264">
        <v>0</v>
      </c>
      <c r="I34" s="264">
        <v>0</v>
      </c>
      <c r="J34" s="264">
        <f t="shared" si="1"/>
        <v>0</v>
      </c>
      <c r="K34" s="264"/>
      <c r="L34" s="264">
        <f t="shared" si="2"/>
        <v>1.1368683772161603E-13</v>
      </c>
      <c r="M34" s="264">
        <f t="shared" si="3"/>
        <v>1.1368683772161603E-13</v>
      </c>
      <c r="N34" s="278"/>
      <c r="O34" s="278"/>
    </row>
    <row r="35" spans="1:15" s="68" customFormat="1" ht="17.649999999999999" customHeight="1" x14ac:dyDescent="0.25">
      <c r="A35" s="262">
        <v>22</v>
      </c>
      <c r="B35" s="263" t="s">
        <v>502</v>
      </c>
      <c r="C35" s="264">
        <v>913.53763599694219</v>
      </c>
      <c r="D35" s="264">
        <v>913.53763599694219</v>
      </c>
      <c r="E35" s="264">
        <v>0</v>
      </c>
      <c r="F35" s="264">
        <f t="shared" si="0"/>
        <v>913.53763599694219</v>
      </c>
      <c r="G35" s="264"/>
      <c r="H35" s="264">
        <v>0</v>
      </c>
      <c r="I35" s="264">
        <v>0</v>
      </c>
      <c r="J35" s="264">
        <f t="shared" si="1"/>
        <v>0</v>
      </c>
      <c r="K35" s="264"/>
      <c r="L35" s="264">
        <f t="shared" si="2"/>
        <v>0</v>
      </c>
      <c r="M35" s="264">
        <f t="shared" si="3"/>
        <v>0</v>
      </c>
      <c r="N35" s="278"/>
      <c r="O35" s="278"/>
    </row>
    <row r="36" spans="1:15" s="68" customFormat="1" ht="17.649999999999999" customHeight="1" x14ac:dyDescent="0.25">
      <c r="A36" s="262">
        <v>23</v>
      </c>
      <c r="B36" s="263" t="s">
        <v>503</v>
      </c>
      <c r="C36" s="264">
        <v>494.22834044062205</v>
      </c>
      <c r="D36" s="264">
        <v>494.22834044062199</v>
      </c>
      <c r="E36" s="264">
        <v>0</v>
      </c>
      <c r="F36" s="264">
        <f t="shared" si="0"/>
        <v>494.22834044062199</v>
      </c>
      <c r="G36" s="264"/>
      <c r="H36" s="264">
        <v>0</v>
      </c>
      <c r="I36" s="264">
        <v>0</v>
      </c>
      <c r="J36" s="264">
        <f t="shared" si="1"/>
        <v>0</v>
      </c>
      <c r="K36" s="264"/>
      <c r="L36" s="264">
        <f t="shared" si="2"/>
        <v>5.6843418860808015E-14</v>
      </c>
      <c r="M36" s="264">
        <f t="shared" si="3"/>
        <v>5.6843418860808015E-14</v>
      </c>
      <c r="N36" s="278"/>
      <c r="O36" s="278"/>
    </row>
    <row r="37" spans="1:15" s="68" customFormat="1" ht="17.649999999999999" customHeight="1" x14ac:dyDescent="0.25">
      <c r="A37" s="262">
        <v>24</v>
      </c>
      <c r="B37" s="263" t="s">
        <v>504</v>
      </c>
      <c r="C37" s="264">
        <v>896.10658678670416</v>
      </c>
      <c r="D37" s="264">
        <v>896.10658678670416</v>
      </c>
      <c r="E37" s="264">
        <v>0</v>
      </c>
      <c r="F37" s="264">
        <f t="shared" si="0"/>
        <v>896.10658678670416</v>
      </c>
      <c r="G37" s="264"/>
      <c r="H37" s="264">
        <v>0</v>
      </c>
      <c r="I37" s="264">
        <v>0</v>
      </c>
      <c r="J37" s="264">
        <f t="shared" si="1"/>
        <v>0</v>
      </c>
      <c r="K37" s="264"/>
      <c r="L37" s="264">
        <f t="shared" si="2"/>
        <v>0</v>
      </c>
      <c r="M37" s="264">
        <f t="shared" si="3"/>
        <v>0</v>
      </c>
      <c r="N37" s="278"/>
      <c r="O37" s="278"/>
    </row>
    <row r="38" spans="1:15" s="68" customFormat="1" ht="17.649999999999999" customHeight="1" x14ac:dyDescent="0.25">
      <c r="A38" s="262">
        <v>25</v>
      </c>
      <c r="B38" s="263" t="s">
        <v>505</v>
      </c>
      <c r="C38" s="264">
        <v>2668.6137173712232</v>
      </c>
      <c r="D38" s="264">
        <v>2668.6137173712232</v>
      </c>
      <c r="E38" s="264">
        <v>0</v>
      </c>
      <c r="F38" s="264">
        <f t="shared" si="0"/>
        <v>2668.6137173712232</v>
      </c>
      <c r="G38" s="264"/>
      <c r="H38" s="264">
        <v>0</v>
      </c>
      <c r="I38" s="264">
        <v>0</v>
      </c>
      <c r="J38" s="264">
        <f t="shared" si="1"/>
        <v>0</v>
      </c>
      <c r="K38" s="264"/>
      <c r="L38" s="264">
        <f t="shared" si="2"/>
        <v>0</v>
      </c>
      <c r="M38" s="264">
        <f t="shared" si="3"/>
        <v>0</v>
      </c>
      <c r="N38" s="278"/>
      <c r="O38" s="278"/>
    </row>
    <row r="39" spans="1:15" s="68" customFormat="1" ht="17.649999999999999" customHeight="1" x14ac:dyDescent="0.25">
      <c r="A39" s="262">
        <v>26</v>
      </c>
      <c r="B39" s="263" t="s">
        <v>506</v>
      </c>
      <c r="C39" s="264">
        <v>2331.4265775309746</v>
      </c>
      <c r="D39" s="264">
        <v>2331.4265775309741</v>
      </c>
      <c r="E39" s="264">
        <v>0</v>
      </c>
      <c r="F39" s="264">
        <f t="shared" si="0"/>
        <v>2331.4265775309741</v>
      </c>
      <c r="G39" s="264"/>
      <c r="H39" s="264">
        <v>0</v>
      </c>
      <c r="I39" s="264">
        <v>0</v>
      </c>
      <c r="J39" s="264">
        <f t="shared" si="1"/>
        <v>0</v>
      </c>
      <c r="K39" s="264"/>
      <c r="L39" s="264">
        <f t="shared" si="2"/>
        <v>4.5474735088646412E-13</v>
      </c>
      <c r="M39" s="264">
        <f t="shared" si="3"/>
        <v>4.5474735088646412E-13</v>
      </c>
      <c r="N39" s="278"/>
      <c r="O39" s="278"/>
    </row>
    <row r="40" spans="1:15" s="68" customFormat="1" ht="17.649999999999999" customHeight="1" x14ac:dyDescent="0.25">
      <c r="A40" s="262">
        <v>27</v>
      </c>
      <c r="B40" s="263" t="s">
        <v>507</v>
      </c>
      <c r="C40" s="264">
        <v>2476.0214710377941</v>
      </c>
      <c r="D40" s="264">
        <v>2476.0214710377936</v>
      </c>
      <c r="E40" s="264">
        <v>0</v>
      </c>
      <c r="F40" s="264">
        <f t="shared" si="0"/>
        <v>2476.0214710377936</v>
      </c>
      <c r="G40" s="264"/>
      <c r="H40" s="264">
        <v>0</v>
      </c>
      <c r="I40" s="264">
        <v>0</v>
      </c>
      <c r="J40" s="264">
        <f t="shared" si="1"/>
        <v>0</v>
      </c>
      <c r="K40" s="264"/>
      <c r="L40" s="264">
        <f t="shared" si="2"/>
        <v>4.5474735088646412E-13</v>
      </c>
      <c r="M40" s="264">
        <f t="shared" si="3"/>
        <v>4.5474735088646412E-13</v>
      </c>
      <c r="N40" s="278"/>
      <c r="O40" s="278"/>
    </row>
    <row r="41" spans="1:15" s="68" customFormat="1" ht="17.649999999999999" customHeight="1" x14ac:dyDescent="0.25">
      <c r="A41" s="262">
        <v>28</v>
      </c>
      <c r="B41" s="263" t="s">
        <v>508</v>
      </c>
      <c r="C41" s="264">
        <v>6777.3044460011579</v>
      </c>
      <c r="D41" s="264">
        <v>6777.3044460011588</v>
      </c>
      <c r="E41" s="264">
        <v>0</v>
      </c>
      <c r="F41" s="264">
        <f t="shared" si="0"/>
        <v>6777.3044460011588</v>
      </c>
      <c r="G41" s="264"/>
      <c r="H41" s="264">
        <v>0</v>
      </c>
      <c r="I41" s="264">
        <v>0</v>
      </c>
      <c r="J41" s="264">
        <f t="shared" si="1"/>
        <v>0</v>
      </c>
      <c r="K41" s="264"/>
      <c r="L41" s="264">
        <f t="shared" si="2"/>
        <v>-9.0949470177292824E-13</v>
      </c>
      <c r="M41" s="264">
        <f t="shared" si="3"/>
        <v>-9.0949470177292824E-13</v>
      </c>
      <c r="N41" s="278"/>
      <c r="O41" s="278"/>
    </row>
    <row r="42" spans="1:15" s="68" customFormat="1" ht="17.649999999999999" customHeight="1" x14ac:dyDescent="0.25">
      <c r="A42" s="262">
        <v>29</v>
      </c>
      <c r="B42" s="263" t="s">
        <v>509</v>
      </c>
      <c r="C42" s="264">
        <v>906.17104731149993</v>
      </c>
      <c r="D42" s="264">
        <v>906.17104731150027</v>
      </c>
      <c r="E42" s="264">
        <v>0</v>
      </c>
      <c r="F42" s="264">
        <f t="shared" si="0"/>
        <v>906.17104731150027</v>
      </c>
      <c r="G42" s="264"/>
      <c r="H42" s="264">
        <v>0</v>
      </c>
      <c r="I42" s="264">
        <v>0</v>
      </c>
      <c r="J42" s="264">
        <f t="shared" si="1"/>
        <v>0</v>
      </c>
      <c r="K42" s="264"/>
      <c r="L42" s="264">
        <f t="shared" si="2"/>
        <v>-3.4106051316484809E-13</v>
      </c>
      <c r="M42" s="264">
        <f t="shared" si="3"/>
        <v>-3.4106051316484809E-13</v>
      </c>
      <c r="N42" s="278"/>
      <c r="O42" s="278"/>
    </row>
    <row r="43" spans="1:15" s="68" customFormat="1" ht="17.649999999999999" customHeight="1" x14ac:dyDescent="0.25">
      <c r="A43" s="262">
        <v>30</v>
      </c>
      <c r="B43" s="263" t="s">
        <v>510</v>
      </c>
      <c r="C43" s="264">
        <v>2674.0866533171043</v>
      </c>
      <c r="D43" s="264">
        <v>2674.0866533171043</v>
      </c>
      <c r="E43" s="264">
        <v>0</v>
      </c>
      <c r="F43" s="264">
        <f t="shared" si="0"/>
        <v>2674.0866533171043</v>
      </c>
      <c r="G43" s="264"/>
      <c r="H43" s="264">
        <v>0</v>
      </c>
      <c r="I43" s="264">
        <v>0</v>
      </c>
      <c r="J43" s="264">
        <f t="shared" si="1"/>
        <v>0</v>
      </c>
      <c r="K43" s="264"/>
      <c r="L43" s="264">
        <f t="shared" si="2"/>
        <v>0</v>
      </c>
      <c r="M43" s="264">
        <f t="shared" si="3"/>
        <v>0</v>
      </c>
      <c r="N43" s="278"/>
      <c r="O43" s="278"/>
    </row>
    <row r="44" spans="1:15" s="68" customFormat="1" ht="17.649999999999999" customHeight="1" x14ac:dyDescent="0.25">
      <c r="A44" s="262">
        <v>31</v>
      </c>
      <c r="B44" s="263" t="s">
        <v>511</v>
      </c>
      <c r="C44" s="264">
        <v>5594.8848853584059</v>
      </c>
      <c r="D44" s="264">
        <v>5594.8848853584059</v>
      </c>
      <c r="E44" s="264">
        <v>0</v>
      </c>
      <c r="F44" s="264">
        <f t="shared" si="0"/>
        <v>5594.8848853584059</v>
      </c>
      <c r="G44" s="264"/>
      <c r="H44" s="264">
        <v>0</v>
      </c>
      <c r="I44" s="264">
        <v>0</v>
      </c>
      <c r="J44" s="264">
        <f t="shared" si="1"/>
        <v>0</v>
      </c>
      <c r="K44" s="264"/>
      <c r="L44" s="264">
        <f t="shared" si="2"/>
        <v>0</v>
      </c>
      <c r="M44" s="264">
        <f t="shared" si="3"/>
        <v>0</v>
      </c>
      <c r="N44" s="278"/>
      <c r="O44" s="278"/>
    </row>
    <row r="45" spans="1:15" s="68" customFormat="1" ht="17.649999999999999" customHeight="1" x14ac:dyDescent="0.25">
      <c r="A45" s="262">
        <v>32</v>
      </c>
      <c r="B45" s="263" t="s">
        <v>512</v>
      </c>
      <c r="C45" s="264">
        <v>1305.66177749295</v>
      </c>
      <c r="D45" s="264">
        <v>1305.66177749295</v>
      </c>
      <c r="E45" s="264">
        <v>0</v>
      </c>
      <c r="F45" s="264">
        <f t="shared" si="0"/>
        <v>1305.66177749295</v>
      </c>
      <c r="G45" s="264"/>
      <c r="H45" s="264">
        <v>0</v>
      </c>
      <c r="I45" s="264">
        <v>0</v>
      </c>
      <c r="J45" s="264">
        <f t="shared" si="1"/>
        <v>0</v>
      </c>
      <c r="K45" s="264"/>
      <c r="L45" s="264">
        <f t="shared" si="2"/>
        <v>0</v>
      </c>
      <c r="M45" s="264">
        <f t="shared" si="3"/>
        <v>0</v>
      </c>
      <c r="N45" s="278"/>
      <c r="O45" s="278"/>
    </row>
    <row r="46" spans="1:15" s="68" customFormat="1" ht="17.649999999999999" customHeight="1" x14ac:dyDescent="0.25">
      <c r="A46" s="262">
        <v>33</v>
      </c>
      <c r="B46" s="263" t="s">
        <v>513</v>
      </c>
      <c r="C46" s="264">
        <v>1575.5953020856064</v>
      </c>
      <c r="D46" s="264">
        <v>1575.5953020856064</v>
      </c>
      <c r="E46" s="264">
        <v>0</v>
      </c>
      <c r="F46" s="264">
        <f t="shared" si="0"/>
        <v>1575.5953020856064</v>
      </c>
      <c r="G46" s="264"/>
      <c r="H46" s="264">
        <v>0</v>
      </c>
      <c r="I46" s="264">
        <v>0</v>
      </c>
      <c r="J46" s="264">
        <f t="shared" si="1"/>
        <v>0</v>
      </c>
      <c r="K46" s="264"/>
      <c r="L46" s="264">
        <f t="shared" si="2"/>
        <v>0</v>
      </c>
      <c r="M46" s="264">
        <f t="shared" si="3"/>
        <v>0</v>
      </c>
      <c r="N46" s="278"/>
      <c r="O46" s="278"/>
    </row>
    <row r="47" spans="1:15" s="68" customFormat="1" ht="17.649999999999999" customHeight="1" x14ac:dyDescent="0.25">
      <c r="A47" s="262">
        <v>34</v>
      </c>
      <c r="B47" s="263" t="s">
        <v>514</v>
      </c>
      <c r="C47" s="264">
        <v>1472.0671950547319</v>
      </c>
      <c r="D47" s="264">
        <v>1472.0671950547321</v>
      </c>
      <c r="E47" s="264">
        <v>0</v>
      </c>
      <c r="F47" s="264">
        <f t="shared" si="0"/>
        <v>1472.0671950547321</v>
      </c>
      <c r="G47" s="264"/>
      <c r="H47" s="264">
        <v>0</v>
      </c>
      <c r="I47" s="264">
        <v>0</v>
      </c>
      <c r="J47" s="264">
        <f t="shared" si="1"/>
        <v>0</v>
      </c>
      <c r="K47" s="264"/>
      <c r="L47" s="264">
        <f t="shared" si="2"/>
        <v>-2.2737367544323206E-13</v>
      </c>
      <c r="M47" s="264">
        <f t="shared" si="3"/>
        <v>-2.2737367544323206E-13</v>
      </c>
      <c r="N47" s="278"/>
      <c r="O47" s="278"/>
    </row>
    <row r="48" spans="1:15" s="68" customFormat="1" ht="17.649999999999999" customHeight="1" x14ac:dyDescent="0.25">
      <c r="A48" s="262">
        <v>35</v>
      </c>
      <c r="B48" s="263" t="s">
        <v>515</v>
      </c>
      <c r="C48" s="264">
        <v>822.33338682515387</v>
      </c>
      <c r="D48" s="264">
        <v>822.33338682515387</v>
      </c>
      <c r="E48" s="264">
        <v>0</v>
      </c>
      <c r="F48" s="264">
        <f t="shared" si="0"/>
        <v>822.33338682515387</v>
      </c>
      <c r="G48" s="264"/>
      <c r="H48" s="264">
        <v>0</v>
      </c>
      <c r="I48" s="264">
        <v>0</v>
      </c>
      <c r="J48" s="264">
        <f t="shared" si="1"/>
        <v>0</v>
      </c>
      <c r="K48" s="264"/>
      <c r="L48" s="264">
        <f t="shared" si="2"/>
        <v>0</v>
      </c>
      <c r="M48" s="264">
        <f t="shared" si="3"/>
        <v>0</v>
      </c>
      <c r="N48" s="278"/>
      <c r="O48" s="278"/>
    </row>
    <row r="49" spans="1:15" s="68" customFormat="1" ht="17.649999999999999" customHeight="1" x14ac:dyDescent="0.25">
      <c r="A49" s="262">
        <v>36</v>
      </c>
      <c r="B49" s="263" t="s">
        <v>516</v>
      </c>
      <c r="C49" s="264">
        <v>174.39268977772207</v>
      </c>
      <c r="D49" s="264">
        <v>174.39268977772201</v>
      </c>
      <c r="E49" s="264">
        <v>0</v>
      </c>
      <c r="F49" s="264">
        <f t="shared" si="0"/>
        <v>174.39268977772201</v>
      </c>
      <c r="G49" s="264"/>
      <c r="H49" s="264">
        <v>0</v>
      </c>
      <c r="I49" s="264">
        <v>0</v>
      </c>
      <c r="J49" s="264">
        <f t="shared" si="1"/>
        <v>0</v>
      </c>
      <c r="K49" s="264"/>
      <c r="L49" s="264">
        <f t="shared" si="2"/>
        <v>5.6843418860808015E-14</v>
      </c>
      <c r="M49" s="264">
        <f t="shared" si="3"/>
        <v>5.6843418860808015E-14</v>
      </c>
      <c r="N49" s="278"/>
      <c r="O49" s="278"/>
    </row>
    <row r="50" spans="1:15" s="68" customFormat="1" ht="17.649999999999999" customHeight="1" x14ac:dyDescent="0.25">
      <c r="A50" s="262">
        <v>37</v>
      </c>
      <c r="B50" s="263" t="s">
        <v>517</v>
      </c>
      <c r="C50" s="264">
        <v>3516.4519741927443</v>
      </c>
      <c r="D50" s="264">
        <v>3516.4519741927443</v>
      </c>
      <c r="E50" s="264">
        <v>0</v>
      </c>
      <c r="F50" s="264">
        <f t="shared" si="0"/>
        <v>3516.4519741927443</v>
      </c>
      <c r="G50" s="264"/>
      <c r="H50" s="264">
        <v>0</v>
      </c>
      <c r="I50" s="264">
        <v>0</v>
      </c>
      <c r="J50" s="264">
        <f t="shared" si="1"/>
        <v>0</v>
      </c>
      <c r="K50" s="264"/>
      <c r="L50" s="264">
        <f t="shared" si="2"/>
        <v>0</v>
      </c>
      <c r="M50" s="264">
        <f t="shared" si="3"/>
        <v>0</v>
      </c>
      <c r="N50" s="278"/>
      <c r="O50" s="278"/>
    </row>
    <row r="51" spans="1:15" s="68" customFormat="1" ht="17.649999999999999" customHeight="1" x14ac:dyDescent="0.25">
      <c r="A51" s="262">
        <v>38</v>
      </c>
      <c r="B51" s="263" t="s">
        <v>518</v>
      </c>
      <c r="C51" s="264">
        <v>2311.1748022221736</v>
      </c>
      <c r="D51" s="264">
        <v>2311.1748022221732</v>
      </c>
      <c r="E51" s="264">
        <v>0</v>
      </c>
      <c r="F51" s="264">
        <f t="shared" si="0"/>
        <v>2311.1748022221732</v>
      </c>
      <c r="G51" s="264"/>
      <c r="H51" s="264">
        <v>0</v>
      </c>
      <c r="I51" s="264">
        <v>0</v>
      </c>
      <c r="J51" s="264">
        <f t="shared" si="1"/>
        <v>0</v>
      </c>
      <c r="K51" s="264"/>
      <c r="L51" s="264">
        <f t="shared" si="2"/>
        <v>4.5474735088646412E-13</v>
      </c>
      <c r="M51" s="264">
        <f t="shared" si="3"/>
        <v>4.5474735088646412E-13</v>
      </c>
      <c r="N51" s="278"/>
      <c r="O51" s="278"/>
    </row>
    <row r="52" spans="1:15" s="68" customFormat="1" ht="17.649999999999999" customHeight="1" x14ac:dyDescent="0.25">
      <c r="A52" s="262">
        <v>39</v>
      </c>
      <c r="B52" s="263" t="s">
        <v>519</v>
      </c>
      <c r="C52" s="264">
        <v>1333.5332243524599</v>
      </c>
      <c r="D52" s="264">
        <v>1333.5332243524599</v>
      </c>
      <c r="E52" s="264">
        <v>0</v>
      </c>
      <c r="F52" s="264">
        <f t="shared" si="0"/>
        <v>1333.5332243524599</v>
      </c>
      <c r="G52" s="264"/>
      <c r="H52" s="264">
        <v>0</v>
      </c>
      <c r="I52" s="264">
        <v>0</v>
      </c>
      <c r="J52" s="264">
        <f t="shared" si="1"/>
        <v>0</v>
      </c>
      <c r="K52" s="264"/>
      <c r="L52" s="264">
        <f t="shared" si="2"/>
        <v>0</v>
      </c>
      <c r="M52" s="264">
        <f t="shared" si="3"/>
        <v>0</v>
      </c>
      <c r="N52" s="278"/>
      <c r="O52" s="278"/>
    </row>
    <row r="53" spans="1:15" s="68" customFormat="1" ht="17.649999999999999" customHeight="1" x14ac:dyDescent="0.25">
      <c r="A53" s="262">
        <v>40</v>
      </c>
      <c r="B53" s="263" t="s">
        <v>520</v>
      </c>
      <c r="C53" s="264">
        <v>300.57883251915894</v>
      </c>
      <c r="D53" s="264">
        <v>300.57883251915899</v>
      </c>
      <c r="E53" s="264">
        <v>0</v>
      </c>
      <c r="F53" s="264">
        <f t="shared" si="0"/>
        <v>300.57883251915899</v>
      </c>
      <c r="G53" s="264"/>
      <c r="H53" s="264">
        <v>0</v>
      </c>
      <c r="I53" s="264">
        <v>0</v>
      </c>
      <c r="J53" s="264">
        <f t="shared" si="1"/>
        <v>0</v>
      </c>
      <c r="K53" s="264"/>
      <c r="L53" s="264">
        <f t="shared" si="2"/>
        <v>-5.6843418860808015E-14</v>
      </c>
      <c r="M53" s="264">
        <f t="shared" si="3"/>
        <v>-5.6843418860808015E-14</v>
      </c>
      <c r="N53" s="278"/>
      <c r="O53" s="278"/>
    </row>
    <row r="54" spans="1:15" s="68" customFormat="1" ht="17.649999999999999" customHeight="1" x14ac:dyDescent="0.25">
      <c r="A54" s="262">
        <v>41</v>
      </c>
      <c r="B54" s="263" t="s">
        <v>521</v>
      </c>
      <c r="C54" s="264">
        <v>5021.714261712902</v>
      </c>
      <c r="D54" s="264">
        <v>5021.7142617129011</v>
      </c>
      <c r="E54" s="264">
        <v>0</v>
      </c>
      <c r="F54" s="264">
        <f t="shared" si="0"/>
        <v>5021.7142617129011</v>
      </c>
      <c r="G54" s="264"/>
      <c r="H54" s="264">
        <v>0</v>
      </c>
      <c r="I54" s="264">
        <v>0</v>
      </c>
      <c r="J54" s="264">
        <f t="shared" si="1"/>
        <v>0</v>
      </c>
      <c r="K54" s="264"/>
      <c r="L54" s="264">
        <f t="shared" si="2"/>
        <v>9.0949470177292824E-13</v>
      </c>
      <c r="M54" s="264">
        <f t="shared" si="3"/>
        <v>9.0949470177292824E-13</v>
      </c>
      <c r="N54" s="278"/>
      <c r="O54" s="278"/>
    </row>
    <row r="55" spans="1:15" s="68" customFormat="1" ht="17.649999999999999" customHeight="1" x14ac:dyDescent="0.25">
      <c r="A55" s="262">
        <v>42</v>
      </c>
      <c r="B55" s="263" t="s">
        <v>522</v>
      </c>
      <c r="C55" s="264">
        <v>2180.7932571127903</v>
      </c>
      <c r="D55" s="264">
        <v>2180.7932571127899</v>
      </c>
      <c r="E55" s="264">
        <v>0</v>
      </c>
      <c r="F55" s="264">
        <f t="shared" si="0"/>
        <v>2180.7932571127899</v>
      </c>
      <c r="G55" s="264"/>
      <c r="H55" s="264">
        <v>0</v>
      </c>
      <c r="I55" s="264">
        <v>0</v>
      </c>
      <c r="J55" s="264">
        <f t="shared" si="1"/>
        <v>0</v>
      </c>
      <c r="K55" s="264"/>
      <c r="L55" s="264">
        <f t="shared" si="2"/>
        <v>4.5474735088646412E-13</v>
      </c>
      <c r="M55" s="264">
        <f t="shared" si="3"/>
        <v>4.5474735088646412E-13</v>
      </c>
      <c r="N55" s="278"/>
      <c r="O55" s="278"/>
    </row>
    <row r="56" spans="1:15" s="68" customFormat="1" ht="17.649999999999999" customHeight="1" x14ac:dyDescent="0.25">
      <c r="A56" s="262">
        <v>43</v>
      </c>
      <c r="B56" s="263" t="s">
        <v>523</v>
      </c>
      <c r="C56" s="264">
        <v>888.37382767102179</v>
      </c>
      <c r="D56" s="264">
        <v>888.37382767102213</v>
      </c>
      <c r="E56" s="264">
        <v>0</v>
      </c>
      <c r="F56" s="264">
        <f t="shared" si="0"/>
        <v>888.37382767102213</v>
      </c>
      <c r="G56" s="264"/>
      <c r="H56" s="264">
        <v>0</v>
      </c>
      <c r="I56" s="264">
        <v>0</v>
      </c>
      <c r="J56" s="264">
        <f t="shared" si="1"/>
        <v>0</v>
      </c>
      <c r="K56" s="264"/>
      <c r="L56" s="264">
        <f t="shared" si="2"/>
        <v>-3.4106051316484809E-13</v>
      </c>
      <c r="M56" s="264">
        <f t="shared" si="3"/>
        <v>-3.4106051316484809E-13</v>
      </c>
      <c r="N56" s="278"/>
      <c r="O56" s="278"/>
    </row>
    <row r="57" spans="1:15" s="68" customFormat="1" ht="17.649999999999999" customHeight="1" x14ac:dyDescent="0.25">
      <c r="A57" s="262">
        <v>44</v>
      </c>
      <c r="B57" s="263" t="s">
        <v>524</v>
      </c>
      <c r="C57" s="264">
        <v>446.6666826</v>
      </c>
      <c r="D57" s="264">
        <v>446.6666826</v>
      </c>
      <c r="E57" s="264">
        <v>0</v>
      </c>
      <c r="F57" s="264">
        <f t="shared" si="0"/>
        <v>446.6666826</v>
      </c>
      <c r="G57" s="264"/>
      <c r="H57" s="264">
        <v>0</v>
      </c>
      <c r="I57" s="264">
        <v>0</v>
      </c>
      <c r="J57" s="264">
        <f t="shared" si="1"/>
        <v>0</v>
      </c>
      <c r="K57" s="264"/>
      <c r="L57" s="264">
        <f t="shared" si="2"/>
        <v>0</v>
      </c>
      <c r="M57" s="264">
        <f t="shared" si="3"/>
        <v>0</v>
      </c>
      <c r="N57" s="278"/>
      <c r="O57" s="278"/>
    </row>
    <row r="58" spans="1:15" s="68" customFormat="1" ht="17.649999999999999" customHeight="1" x14ac:dyDescent="0.25">
      <c r="A58" s="262">
        <v>45</v>
      </c>
      <c r="B58" s="263" t="s">
        <v>525</v>
      </c>
      <c r="C58" s="264">
        <v>1163.3915859051906</v>
      </c>
      <c r="D58" s="264">
        <v>1163.3915859051904</v>
      </c>
      <c r="E58" s="264">
        <v>0</v>
      </c>
      <c r="F58" s="264">
        <f t="shared" si="0"/>
        <v>1163.3915859051904</v>
      </c>
      <c r="G58" s="264"/>
      <c r="H58" s="264">
        <v>0</v>
      </c>
      <c r="I58" s="264">
        <v>0</v>
      </c>
      <c r="J58" s="264">
        <f t="shared" si="1"/>
        <v>0</v>
      </c>
      <c r="K58" s="264"/>
      <c r="L58" s="264">
        <f t="shared" si="2"/>
        <v>2.2737367544323206E-13</v>
      </c>
      <c r="M58" s="264">
        <f t="shared" si="3"/>
        <v>2.2737367544323206E-13</v>
      </c>
      <c r="N58" s="278"/>
      <c r="O58" s="278"/>
    </row>
    <row r="59" spans="1:15" s="68" customFormat="1" ht="17.649999999999999" customHeight="1" x14ac:dyDescent="0.25">
      <c r="A59" s="262">
        <v>46</v>
      </c>
      <c r="B59" s="263" t="s">
        <v>526</v>
      </c>
      <c r="C59" s="264">
        <v>434.57712809319008</v>
      </c>
      <c r="D59" s="264">
        <v>434.57712809319008</v>
      </c>
      <c r="E59" s="264">
        <v>0</v>
      </c>
      <c r="F59" s="264">
        <f t="shared" si="0"/>
        <v>434.57712809319008</v>
      </c>
      <c r="G59" s="264"/>
      <c r="H59" s="264">
        <v>0</v>
      </c>
      <c r="I59" s="264">
        <v>0</v>
      </c>
      <c r="J59" s="264">
        <f t="shared" si="1"/>
        <v>0</v>
      </c>
      <c r="K59" s="264"/>
      <c r="L59" s="264">
        <f t="shared" si="2"/>
        <v>0</v>
      </c>
      <c r="M59" s="264">
        <f t="shared" si="3"/>
        <v>0</v>
      </c>
      <c r="N59" s="278"/>
      <c r="O59" s="278"/>
    </row>
    <row r="60" spans="1:15" s="68" customFormat="1" ht="17.649999999999999" customHeight="1" x14ac:dyDescent="0.25">
      <c r="A60" s="262">
        <v>47</v>
      </c>
      <c r="B60" s="263" t="s">
        <v>527</v>
      </c>
      <c r="C60" s="264">
        <v>909.68195172338073</v>
      </c>
      <c r="D60" s="264">
        <v>909.68195172338039</v>
      </c>
      <c r="E60" s="264">
        <v>0</v>
      </c>
      <c r="F60" s="264">
        <f t="shared" si="0"/>
        <v>909.68195172338039</v>
      </c>
      <c r="G60" s="264"/>
      <c r="H60" s="264">
        <v>0</v>
      </c>
      <c r="I60" s="264">
        <v>0</v>
      </c>
      <c r="J60" s="264">
        <f t="shared" si="1"/>
        <v>0</v>
      </c>
      <c r="K60" s="264"/>
      <c r="L60" s="264">
        <f t="shared" si="2"/>
        <v>3.4106051316484809E-13</v>
      </c>
      <c r="M60" s="264">
        <f t="shared" si="3"/>
        <v>3.4106051316484809E-13</v>
      </c>
      <c r="N60" s="278"/>
      <c r="O60" s="278"/>
    </row>
    <row r="61" spans="1:15" s="68" customFormat="1" ht="17.649999999999999" customHeight="1" x14ac:dyDescent="0.25">
      <c r="A61" s="262">
        <v>48</v>
      </c>
      <c r="B61" s="263" t="s">
        <v>528</v>
      </c>
      <c r="C61" s="264">
        <v>1137.1626500397322</v>
      </c>
      <c r="D61" s="264">
        <v>1137.1626500397322</v>
      </c>
      <c r="E61" s="264">
        <v>0</v>
      </c>
      <c r="F61" s="264">
        <f t="shared" si="0"/>
        <v>1137.1626500397322</v>
      </c>
      <c r="G61" s="264"/>
      <c r="H61" s="264">
        <v>0</v>
      </c>
      <c r="I61" s="264">
        <v>0</v>
      </c>
      <c r="J61" s="264">
        <f t="shared" si="1"/>
        <v>0</v>
      </c>
      <c r="K61" s="264"/>
      <c r="L61" s="264">
        <f t="shared" si="2"/>
        <v>0</v>
      </c>
      <c r="M61" s="264">
        <f t="shared" si="3"/>
        <v>0</v>
      </c>
      <c r="N61" s="278"/>
      <c r="O61" s="278"/>
    </row>
    <row r="62" spans="1:15" s="68" customFormat="1" ht="17.649999999999999" customHeight="1" x14ac:dyDescent="0.25">
      <c r="A62" s="262">
        <v>49</v>
      </c>
      <c r="B62" s="263" t="s">
        <v>529</v>
      </c>
      <c r="C62" s="264">
        <v>2575.9121433810019</v>
      </c>
      <c r="D62" s="264">
        <v>2575.9121433810019</v>
      </c>
      <c r="E62" s="264">
        <v>0</v>
      </c>
      <c r="F62" s="264">
        <f t="shared" si="0"/>
        <v>2575.9121433810019</v>
      </c>
      <c r="G62" s="264"/>
      <c r="H62" s="264">
        <v>0</v>
      </c>
      <c r="I62" s="264">
        <v>0</v>
      </c>
      <c r="J62" s="264">
        <f t="shared" si="1"/>
        <v>0</v>
      </c>
      <c r="K62" s="264"/>
      <c r="L62" s="264">
        <f t="shared" si="2"/>
        <v>0</v>
      </c>
      <c r="M62" s="264">
        <f t="shared" si="3"/>
        <v>0</v>
      </c>
      <c r="N62" s="278"/>
      <c r="O62" s="278"/>
    </row>
    <row r="63" spans="1:15" s="68" customFormat="1" ht="17.649999999999999" customHeight="1" x14ac:dyDescent="0.25">
      <c r="A63" s="262">
        <v>50</v>
      </c>
      <c r="B63" s="263" t="s">
        <v>530</v>
      </c>
      <c r="C63" s="264">
        <v>3096.0713516238798</v>
      </c>
      <c r="D63" s="264">
        <v>3096.0713516238798</v>
      </c>
      <c r="E63" s="264">
        <v>0</v>
      </c>
      <c r="F63" s="264">
        <f t="shared" si="0"/>
        <v>3096.0713516238798</v>
      </c>
      <c r="G63" s="264"/>
      <c r="H63" s="264">
        <v>0</v>
      </c>
      <c r="I63" s="264">
        <v>0</v>
      </c>
      <c r="J63" s="264">
        <f t="shared" si="1"/>
        <v>0</v>
      </c>
      <c r="K63" s="264"/>
      <c r="L63" s="264">
        <f t="shared" si="2"/>
        <v>0</v>
      </c>
      <c r="M63" s="264">
        <f t="shared" si="3"/>
        <v>0</v>
      </c>
      <c r="N63" s="278"/>
      <c r="O63" s="278"/>
    </row>
    <row r="64" spans="1:15" s="68" customFormat="1" ht="17.649999999999999" customHeight="1" x14ac:dyDescent="0.25">
      <c r="A64" s="262">
        <v>51</v>
      </c>
      <c r="B64" s="263" t="s">
        <v>531</v>
      </c>
      <c r="C64" s="264">
        <v>581.23998732711152</v>
      </c>
      <c r="D64" s="264">
        <v>581.23998732711152</v>
      </c>
      <c r="E64" s="264">
        <v>0</v>
      </c>
      <c r="F64" s="264">
        <f t="shared" si="0"/>
        <v>581.23998732711152</v>
      </c>
      <c r="G64" s="264"/>
      <c r="H64" s="264">
        <v>0</v>
      </c>
      <c r="I64" s="264">
        <v>0</v>
      </c>
      <c r="J64" s="264">
        <f t="shared" si="1"/>
        <v>0</v>
      </c>
      <c r="K64" s="264"/>
      <c r="L64" s="264">
        <f t="shared" si="2"/>
        <v>0</v>
      </c>
      <c r="M64" s="264">
        <f t="shared" si="3"/>
        <v>0</v>
      </c>
      <c r="N64" s="278"/>
      <c r="O64" s="278"/>
    </row>
    <row r="65" spans="1:15" s="68" customFormat="1" ht="17.649999999999999" customHeight="1" x14ac:dyDescent="0.25">
      <c r="A65" s="262">
        <v>52</v>
      </c>
      <c r="B65" s="263" t="s">
        <v>532</v>
      </c>
      <c r="C65" s="264">
        <v>558.73689828754414</v>
      </c>
      <c r="D65" s="264">
        <v>558.73689828754414</v>
      </c>
      <c r="E65" s="264">
        <v>0</v>
      </c>
      <c r="F65" s="264">
        <f t="shared" si="0"/>
        <v>558.73689828754414</v>
      </c>
      <c r="G65" s="264"/>
      <c r="H65" s="264">
        <v>0</v>
      </c>
      <c r="I65" s="264">
        <v>0</v>
      </c>
      <c r="J65" s="264">
        <f t="shared" si="1"/>
        <v>0</v>
      </c>
      <c r="K65" s="264"/>
      <c r="L65" s="264">
        <f t="shared" si="2"/>
        <v>0</v>
      </c>
      <c r="M65" s="264">
        <f t="shared" si="3"/>
        <v>0</v>
      </c>
      <c r="N65" s="278"/>
      <c r="O65" s="278"/>
    </row>
    <row r="66" spans="1:15" s="68" customFormat="1" ht="17.649999999999999" customHeight="1" x14ac:dyDescent="0.25">
      <c r="A66" s="262">
        <v>53</v>
      </c>
      <c r="B66" s="263" t="s">
        <v>533</v>
      </c>
      <c r="C66" s="264">
        <v>338.48454061589126</v>
      </c>
      <c r="D66" s="264">
        <v>338.48454061589132</v>
      </c>
      <c r="E66" s="264">
        <v>0</v>
      </c>
      <c r="F66" s="264">
        <f t="shared" si="0"/>
        <v>338.48454061589132</v>
      </c>
      <c r="G66" s="264"/>
      <c r="H66" s="264">
        <v>0</v>
      </c>
      <c r="I66" s="264">
        <v>0</v>
      </c>
      <c r="J66" s="264">
        <f t="shared" si="1"/>
        <v>0</v>
      </c>
      <c r="K66" s="264"/>
      <c r="L66" s="264">
        <f t="shared" si="2"/>
        <v>-5.6843418860808015E-14</v>
      </c>
      <c r="M66" s="264">
        <f t="shared" si="3"/>
        <v>-5.6843418860808015E-14</v>
      </c>
      <c r="N66" s="278"/>
      <c r="O66" s="278"/>
    </row>
    <row r="67" spans="1:15" s="68" customFormat="1" ht="17.649999999999999" customHeight="1" x14ac:dyDescent="0.25">
      <c r="A67" s="262">
        <v>54</v>
      </c>
      <c r="B67" s="263" t="s">
        <v>534</v>
      </c>
      <c r="C67" s="264">
        <v>527.71970926893471</v>
      </c>
      <c r="D67" s="264">
        <v>527.71970926893482</v>
      </c>
      <c r="E67" s="264">
        <v>0</v>
      </c>
      <c r="F67" s="264">
        <f t="shared" si="0"/>
        <v>527.71970926893482</v>
      </c>
      <c r="G67" s="264"/>
      <c r="H67" s="264">
        <v>0</v>
      </c>
      <c r="I67" s="264">
        <v>0</v>
      </c>
      <c r="J67" s="264">
        <f t="shared" si="1"/>
        <v>0</v>
      </c>
      <c r="K67" s="264"/>
      <c r="L67" s="264">
        <f t="shared" si="2"/>
        <v>-1.1368683772161603E-13</v>
      </c>
      <c r="M67" s="264">
        <f t="shared" si="3"/>
        <v>-1.1368683772161603E-13</v>
      </c>
      <c r="N67" s="278"/>
      <c r="O67" s="278"/>
    </row>
    <row r="68" spans="1:15" s="68" customFormat="1" ht="17.649999999999999" customHeight="1" x14ac:dyDescent="0.25">
      <c r="A68" s="262">
        <v>55</v>
      </c>
      <c r="B68" s="263" t="s">
        <v>535</v>
      </c>
      <c r="C68" s="264">
        <v>430.052936763312</v>
      </c>
      <c r="D68" s="264">
        <v>430.052936763312</v>
      </c>
      <c r="E68" s="264">
        <v>0</v>
      </c>
      <c r="F68" s="264">
        <f t="shared" si="0"/>
        <v>430.052936763312</v>
      </c>
      <c r="G68" s="264"/>
      <c r="H68" s="264">
        <v>0</v>
      </c>
      <c r="I68" s="264">
        <v>0</v>
      </c>
      <c r="J68" s="264">
        <f t="shared" si="1"/>
        <v>0</v>
      </c>
      <c r="K68" s="264"/>
      <c r="L68" s="264">
        <f t="shared" si="2"/>
        <v>0</v>
      </c>
      <c r="M68" s="264">
        <f t="shared" si="3"/>
        <v>0</v>
      </c>
      <c r="N68" s="278"/>
      <c r="O68" s="278"/>
    </row>
    <row r="69" spans="1:15" s="68" customFormat="1" ht="17.649999999999999" customHeight="1" x14ac:dyDescent="0.25">
      <c r="A69" s="262">
        <v>57</v>
      </c>
      <c r="B69" s="263" t="s">
        <v>536</v>
      </c>
      <c r="C69" s="264">
        <v>279.37952915724048</v>
      </c>
      <c r="D69" s="264">
        <v>279.37952915724054</v>
      </c>
      <c r="E69" s="264">
        <v>0</v>
      </c>
      <c r="F69" s="264">
        <f t="shared" si="0"/>
        <v>279.37952915724054</v>
      </c>
      <c r="G69" s="264"/>
      <c r="H69" s="264">
        <v>0</v>
      </c>
      <c r="I69" s="264">
        <v>0</v>
      </c>
      <c r="J69" s="264">
        <f t="shared" si="1"/>
        <v>0</v>
      </c>
      <c r="K69" s="264"/>
      <c r="L69" s="264">
        <f t="shared" si="2"/>
        <v>-5.6843418860808015E-14</v>
      </c>
      <c r="M69" s="264">
        <f t="shared" si="3"/>
        <v>-5.6843418860808015E-14</v>
      </c>
      <c r="N69" s="278"/>
      <c r="O69" s="278"/>
    </row>
    <row r="70" spans="1:15" s="68" customFormat="1" ht="17.649999999999999" customHeight="1" x14ac:dyDescent="0.25">
      <c r="A70" s="262">
        <v>58</v>
      </c>
      <c r="B70" s="263" t="s">
        <v>537</v>
      </c>
      <c r="C70" s="264">
        <v>1583.4535486320312</v>
      </c>
      <c r="D70" s="264">
        <v>1583.4535486320312</v>
      </c>
      <c r="E70" s="264">
        <v>0</v>
      </c>
      <c r="F70" s="264">
        <f t="shared" si="0"/>
        <v>1583.4535486320312</v>
      </c>
      <c r="G70" s="264"/>
      <c r="H70" s="264">
        <v>0</v>
      </c>
      <c r="I70" s="264">
        <v>0</v>
      </c>
      <c r="J70" s="264">
        <f t="shared" si="1"/>
        <v>0</v>
      </c>
      <c r="K70" s="264"/>
      <c r="L70" s="264">
        <f t="shared" si="2"/>
        <v>0</v>
      </c>
      <c r="M70" s="264">
        <f t="shared" si="3"/>
        <v>0</v>
      </c>
      <c r="N70" s="278"/>
      <c r="O70" s="278"/>
    </row>
    <row r="71" spans="1:15" s="68" customFormat="1" ht="17.649999999999999" customHeight="1" x14ac:dyDescent="0.25">
      <c r="A71" s="262">
        <v>59</v>
      </c>
      <c r="B71" s="263" t="s">
        <v>538</v>
      </c>
      <c r="C71" s="264">
        <v>615.11595370877706</v>
      </c>
      <c r="D71" s="264">
        <v>615.11595370877683</v>
      </c>
      <c r="E71" s="264">
        <v>0</v>
      </c>
      <c r="F71" s="264">
        <f t="shared" si="0"/>
        <v>615.11595370877683</v>
      </c>
      <c r="G71" s="264"/>
      <c r="H71" s="264">
        <v>0</v>
      </c>
      <c r="I71" s="264">
        <v>0</v>
      </c>
      <c r="J71" s="264">
        <f t="shared" si="1"/>
        <v>0</v>
      </c>
      <c r="K71" s="264"/>
      <c r="L71" s="264">
        <f t="shared" si="2"/>
        <v>2.2737367544323206E-13</v>
      </c>
      <c r="M71" s="264">
        <f t="shared" si="3"/>
        <v>2.2737367544323206E-13</v>
      </c>
      <c r="N71" s="278"/>
      <c r="O71" s="278"/>
    </row>
    <row r="72" spans="1:15" s="68" customFormat="1" ht="17.649999999999999" customHeight="1" x14ac:dyDescent="0.25">
      <c r="A72" s="262">
        <v>60</v>
      </c>
      <c r="B72" s="263" t="s">
        <v>539</v>
      </c>
      <c r="C72" s="264">
        <v>2301.8739293443064</v>
      </c>
      <c r="D72" s="264">
        <v>2301.8739293443073</v>
      </c>
      <c r="E72" s="264">
        <v>0</v>
      </c>
      <c r="F72" s="264">
        <f t="shared" si="0"/>
        <v>2301.8739293443073</v>
      </c>
      <c r="G72" s="264"/>
      <c r="H72" s="264">
        <v>0</v>
      </c>
      <c r="I72" s="264">
        <v>0</v>
      </c>
      <c r="J72" s="264">
        <f t="shared" si="1"/>
        <v>0</v>
      </c>
      <c r="K72" s="264"/>
      <c r="L72" s="264">
        <f t="shared" si="2"/>
        <v>-9.0949470177292824E-13</v>
      </c>
      <c r="M72" s="264">
        <f t="shared" si="3"/>
        <v>-9.0949470177292824E-13</v>
      </c>
      <c r="N72" s="278"/>
      <c r="O72" s="278"/>
    </row>
    <row r="73" spans="1:15" s="68" customFormat="1" ht="17.649999999999999" customHeight="1" x14ac:dyDescent="0.25">
      <c r="A73" s="262">
        <v>61</v>
      </c>
      <c r="B73" s="263" t="s">
        <v>540</v>
      </c>
      <c r="C73" s="264">
        <v>1563.2964122470353</v>
      </c>
      <c r="D73" s="264">
        <v>1563.2964122470348</v>
      </c>
      <c r="E73" s="264">
        <v>0</v>
      </c>
      <c r="F73" s="264">
        <f t="shared" si="0"/>
        <v>1563.2964122470348</v>
      </c>
      <c r="G73" s="264"/>
      <c r="H73" s="264">
        <v>0</v>
      </c>
      <c r="I73" s="264">
        <v>0</v>
      </c>
      <c r="J73" s="264">
        <f t="shared" si="1"/>
        <v>0</v>
      </c>
      <c r="K73" s="264"/>
      <c r="L73" s="264">
        <f t="shared" si="2"/>
        <v>4.5474735088646412E-13</v>
      </c>
      <c r="M73" s="264">
        <f t="shared" si="3"/>
        <v>4.5474735088646412E-13</v>
      </c>
      <c r="N73" s="278"/>
      <c r="O73" s="278"/>
    </row>
    <row r="74" spans="1:15" s="68" customFormat="1" ht="17.649999999999999" customHeight="1" x14ac:dyDescent="0.25">
      <c r="A74" s="262">
        <v>62</v>
      </c>
      <c r="B74" s="263" t="s">
        <v>541</v>
      </c>
      <c r="C74" s="264">
        <v>12874.405337423856</v>
      </c>
      <c r="D74" s="264">
        <v>12839.775648559642</v>
      </c>
      <c r="E74" s="264">
        <v>3.462968798046</v>
      </c>
      <c r="F74" s="264">
        <f t="shared" si="0"/>
        <v>12843.238617357689</v>
      </c>
      <c r="G74" s="264"/>
      <c r="H74" s="264">
        <v>3.4629688903329998</v>
      </c>
      <c r="I74" s="264">
        <v>6.9259377806659996</v>
      </c>
      <c r="J74" s="264">
        <f t="shared" si="1"/>
        <v>10.388906670998999</v>
      </c>
      <c r="K74" s="264"/>
      <c r="L74" s="264">
        <f t="shared" si="2"/>
        <v>20.777813395167819</v>
      </c>
      <c r="M74" s="264">
        <f t="shared" si="3"/>
        <v>31.166720066166818</v>
      </c>
      <c r="N74" s="278"/>
      <c r="O74" s="278"/>
    </row>
    <row r="75" spans="1:15" s="68" customFormat="1" ht="17.649999999999999" customHeight="1" x14ac:dyDescent="0.25">
      <c r="A75" s="262">
        <v>63</v>
      </c>
      <c r="B75" s="263" t="s">
        <v>542</v>
      </c>
      <c r="C75" s="264">
        <v>16924.565666034439</v>
      </c>
      <c r="D75" s="264">
        <v>8409.3588862957495</v>
      </c>
      <c r="E75" s="264">
        <v>283.84022611565996</v>
      </c>
      <c r="F75" s="264">
        <f t="shared" si="0"/>
        <v>8693.1991124114102</v>
      </c>
      <c r="G75" s="264"/>
      <c r="H75" s="264">
        <v>283.84022611565996</v>
      </c>
      <c r="I75" s="264">
        <v>567.68045223131992</v>
      </c>
      <c r="J75" s="264">
        <f t="shared" si="1"/>
        <v>851.52067834697982</v>
      </c>
      <c r="K75" s="264"/>
      <c r="L75" s="264">
        <f t="shared" si="2"/>
        <v>7379.8458752760489</v>
      </c>
      <c r="M75" s="264">
        <f t="shared" si="3"/>
        <v>8231.3665536230292</v>
      </c>
      <c r="N75" s="278"/>
      <c r="O75" s="278"/>
    </row>
    <row r="76" spans="1:15" s="68" customFormat="1" ht="17.649999999999999" customHeight="1" x14ac:dyDescent="0.25">
      <c r="A76" s="262">
        <v>64</v>
      </c>
      <c r="B76" s="263" t="s">
        <v>543</v>
      </c>
      <c r="C76" s="264">
        <v>135.91533295731355</v>
      </c>
      <c r="D76" s="264">
        <v>135.91533295731355</v>
      </c>
      <c r="E76" s="264">
        <v>0</v>
      </c>
      <c r="F76" s="264">
        <f t="shared" si="0"/>
        <v>135.91533295731355</v>
      </c>
      <c r="G76" s="264"/>
      <c r="H76" s="264">
        <v>0</v>
      </c>
      <c r="I76" s="264">
        <v>0</v>
      </c>
      <c r="J76" s="264">
        <f t="shared" si="1"/>
        <v>0</v>
      </c>
      <c r="K76" s="264"/>
      <c r="L76" s="264">
        <f t="shared" si="2"/>
        <v>0</v>
      </c>
      <c r="M76" s="264">
        <f t="shared" si="3"/>
        <v>0</v>
      </c>
      <c r="N76" s="278"/>
      <c r="O76" s="278"/>
    </row>
    <row r="77" spans="1:15" s="68" customFormat="1" ht="17.649999999999999" customHeight="1" x14ac:dyDescent="0.25">
      <c r="A77" s="262">
        <v>65</v>
      </c>
      <c r="B77" s="263" t="s">
        <v>544</v>
      </c>
      <c r="C77" s="264">
        <v>1387.2012739514053</v>
      </c>
      <c r="D77" s="264">
        <v>1387.2012739514057</v>
      </c>
      <c r="E77" s="264">
        <v>0</v>
      </c>
      <c r="F77" s="264">
        <f t="shared" si="0"/>
        <v>1387.2012739514057</v>
      </c>
      <c r="G77" s="264"/>
      <c r="H77" s="264">
        <v>0</v>
      </c>
      <c r="I77" s="264">
        <v>0</v>
      </c>
      <c r="J77" s="264">
        <f t="shared" si="1"/>
        <v>0</v>
      </c>
      <c r="K77" s="264"/>
      <c r="L77" s="264">
        <f t="shared" si="2"/>
        <v>-4.5474735088646412E-13</v>
      </c>
      <c r="M77" s="264">
        <f t="shared" si="3"/>
        <v>-4.5474735088646412E-13</v>
      </c>
      <c r="N77" s="278"/>
      <c r="O77" s="278"/>
    </row>
    <row r="78" spans="1:15" s="68" customFormat="1" ht="17.649999999999999" customHeight="1" x14ac:dyDescent="0.25">
      <c r="A78" s="262">
        <v>66</v>
      </c>
      <c r="B78" s="263" t="s">
        <v>545</v>
      </c>
      <c r="C78" s="264">
        <v>1522.3783901109234</v>
      </c>
      <c r="D78" s="264">
        <v>1522.3783901109234</v>
      </c>
      <c r="E78" s="264">
        <v>0</v>
      </c>
      <c r="F78" s="264">
        <f t="shared" si="0"/>
        <v>1522.3783901109234</v>
      </c>
      <c r="G78" s="264"/>
      <c r="H78" s="264">
        <v>0</v>
      </c>
      <c r="I78" s="264">
        <v>0</v>
      </c>
      <c r="J78" s="264">
        <f t="shared" si="1"/>
        <v>0</v>
      </c>
      <c r="K78" s="264"/>
      <c r="L78" s="264">
        <f t="shared" si="2"/>
        <v>0</v>
      </c>
      <c r="M78" s="264">
        <f t="shared" si="3"/>
        <v>0</v>
      </c>
      <c r="N78" s="278"/>
      <c r="O78" s="278"/>
    </row>
    <row r="79" spans="1:15" s="69" customFormat="1" ht="17.649999999999999" customHeight="1" x14ac:dyDescent="0.25">
      <c r="A79" s="262">
        <v>67</v>
      </c>
      <c r="B79" s="263" t="s">
        <v>546</v>
      </c>
      <c r="C79" s="264">
        <v>415.30410648782845</v>
      </c>
      <c r="D79" s="264">
        <v>415.30410648782856</v>
      </c>
      <c r="E79" s="264">
        <v>0</v>
      </c>
      <c r="F79" s="264">
        <f t="shared" si="0"/>
        <v>415.30410648782856</v>
      </c>
      <c r="G79" s="264"/>
      <c r="H79" s="264">
        <v>0</v>
      </c>
      <c r="I79" s="264">
        <v>0</v>
      </c>
      <c r="J79" s="264">
        <f t="shared" si="1"/>
        <v>0</v>
      </c>
      <c r="K79" s="264"/>
      <c r="L79" s="264">
        <f t="shared" si="2"/>
        <v>-1.1368683772161603E-13</v>
      </c>
      <c r="M79" s="264">
        <f t="shared" si="3"/>
        <v>-1.1368683772161603E-13</v>
      </c>
      <c r="N79" s="278"/>
      <c r="O79" s="278"/>
    </row>
    <row r="80" spans="1:15" s="68" customFormat="1" ht="17.649999999999999" customHeight="1" x14ac:dyDescent="0.25">
      <c r="A80" s="262">
        <v>68</v>
      </c>
      <c r="B80" s="263" t="s">
        <v>547</v>
      </c>
      <c r="C80" s="264">
        <v>1885.0871688117782</v>
      </c>
      <c r="D80" s="264">
        <v>1705.636157565287</v>
      </c>
      <c r="E80" s="264">
        <v>9.1600931495291142</v>
      </c>
      <c r="F80" s="264">
        <f t="shared" ref="F80:F143" si="4">+D80+E80</f>
        <v>1714.7962507148161</v>
      </c>
      <c r="G80" s="264"/>
      <c r="H80" s="264">
        <v>5.8179186532103104</v>
      </c>
      <c r="I80" s="264">
        <v>22.624139660286634</v>
      </c>
      <c r="J80" s="264">
        <f t="shared" ref="J80:J143" si="5">+H80+I80</f>
        <v>28.442058313496943</v>
      </c>
      <c r="K80" s="264"/>
      <c r="L80" s="264">
        <f>SUM(C80-F80-J80)</f>
        <v>141.84885978346512</v>
      </c>
      <c r="M80" s="264">
        <f t="shared" ref="M80:M143" si="6">J80+L80</f>
        <v>170.29091809696206</v>
      </c>
      <c r="N80" s="278"/>
      <c r="O80" s="278"/>
    </row>
    <row r="81" spans="1:15" s="68" customFormat="1" ht="17.649999999999999" customHeight="1" x14ac:dyDescent="0.25">
      <c r="A81" s="262">
        <v>69</v>
      </c>
      <c r="B81" s="263" t="s">
        <v>548</v>
      </c>
      <c r="C81" s="264">
        <v>674.36664466583591</v>
      </c>
      <c r="D81" s="264">
        <v>674.36664466583591</v>
      </c>
      <c r="E81" s="264">
        <v>0</v>
      </c>
      <c r="F81" s="264">
        <f t="shared" si="4"/>
        <v>674.36664466583591</v>
      </c>
      <c r="G81" s="264"/>
      <c r="H81" s="264">
        <v>0</v>
      </c>
      <c r="I81" s="264">
        <v>0</v>
      </c>
      <c r="J81" s="264">
        <f t="shared" si="5"/>
        <v>0</v>
      </c>
      <c r="K81" s="264"/>
      <c r="L81" s="264">
        <f>SUM(C81-F81-J81)</f>
        <v>0</v>
      </c>
      <c r="M81" s="264">
        <f t="shared" si="6"/>
        <v>0</v>
      </c>
      <c r="N81" s="278"/>
      <c r="O81" s="278"/>
    </row>
    <row r="82" spans="1:15" s="68" customFormat="1" ht="17.649999999999999" customHeight="1" x14ac:dyDescent="0.25">
      <c r="A82" s="262">
        <v>70</v>
      </c>
      <c r="B82" s="263" t="s">
        <v>549</v>
      </c>
      <c r="C82" s="264">
        <v>753.58951379405778</v>
      </c>
      <c r="D82" s="264">
        <v>753.58951379405755</v>
      </c>
      <c r="E82" s="264">
        <v>0</v>
      </c>
      <c r="F82" s="264">
        <f t="shared" si="4"/>
        <v>753.58951379405755</v>
      </c>
      <c r="G82" s="264"/>
      <c r="H82" s="264">
        <v>0</v>
      </c>
      <c r="I82" s="264">
        <v>0</v>
      </c>
      <c r="J82" s="264">
        <f t="shared" si="5"/>
        <v>0</v>
      </c>
      <c r="K82" s="264"/>
      <c r="L82" s="264">
        <f t="shared" ref="L82:L145" si="7">SUM(C82-F82-J82)</f>
        <v>2.2737367544323206E-13</v>
      </c>
      <c r="M82" s="264">
        <f t="shared" si="6"/>
        <v>2.2737367544323206E-13</v>
      </c>
      <c r="N82" s="278"/>
      <c r="O82" s="278"/>
    </row>
    <row r="83" spans="1:15" s="68" customFormat="1" ht="17.649999999999999" customHeight="1" x14ac:dyDescent="0.25">
      <c r="A83" s="262">
        <v>71</v>
      </c>
      <c r="B83" s="263" t="s">
        <v>550</v>
      </c>
      <c r="C83" s="264">
        <v>275.65738562477776</v>
      </c>
      <c r="D83" s="264">
        <v>275.65738562477782</v>
      </c>
      <c r="E83" s="264">
        <v>0</v>
      </c>
      <c r="F83" s="264">
        <f t="shared" si="4"/>
        <v>275.65738562477782</v>
      </c>
      <c r="G83" s="264"/>
      <c r="H83" s="264">
        <v>0</v>
      </c>
      <c r="I83" s="264">
        <v>0</v>
      </c>
      <c r="J83" s="264">
        <f t="shared" si="5"/>
        <v>0</v>
      </c>
      <c r="K83" s="264"/>
      <c r="L83" s="264">
        <f t="shared" si="7"/>
        <v>-5.6843418860808015E-14</v>
      </c>
      <c r="M83" s="264">
        <f t="shared" si="6"/>
        <v>-5.6843418860808015E-14</v>
      </c>
      <c r="N83" s="278"/>
      <c r="O83" s="278"/>
    </row>
    <row r="84" spans="1:15" s="68" customFormat="1" ht="17.649999999999999" customHeight="1" x14ac:dyDescent="0.25">
      <c r="A84" s="262">
        <v>72</v>
      </c>
      <c r="B84" s="263" t="s">
        <v>551</v>
      </c>
      <c r="C84" s="264">
        <v>627.61660883183845</v>
      </c>
      <c r="D84" s="264">
        <v>627.61660883183845</v>
      </c>
      <c r="E84" s="264">
        <v>0</v>
      </c>
      <c r="F84" s="264">
        <f t="shared" si="4"/>
        <v>627.61660883183845</v>
      </c>
      <c r="G84" s="264"/>
      <c r="H84" s="264">
        <v>0</v>
      </c>
      <c r="I84" s="264">
        <v>0</v>
      </c>
      <c r="J84" s="264">
        <f t="shared" si="5"/>
        <v>0</v>
      </c>
      <c r="K84" s="264"/>
      <c r="L84" s="264">
        <f t="shared" si="7"/>
        <v>0</v>
      </c>
      <c r="M84" s="264">
        <f t="shared" si="6"/>
        <v>0</v>
      </c>
      <c r="N84" s="278"/>
      <c r="O84" s="278"/>
    </row>
    <row r="85" spans="1:15" s="68" customFormat="1" ht="17.649999999999999" customHeight="1" x14ac:dyDescent="0.25">
      <c r="A85" s="262">
        <v>73</v>
      </c>
      <c r="B85" s="263" t="s">
        <v>552</v>
      </c>
      <c r="C85" s="264">
        <v>859.79116855259997</v>
      </c>
      <c r="D85" s="264">
        <v>859.79116855259986</v>
      </c>
      <c r="E85" s="264">
        <v>0</v>
      </c>
      <c r="F85" s="264">
        <f t="shared" si="4"/>
        <v>859.79116855259986</v>
      </c>
      <c r="G85" s="264"/>
      <c r="H85" s="264">
        <v>0</v>
      </c>
      <c r="I85" s="264">
        <v>0</v>
      </c>
      <c r="J85" s="264">
        <f t="shared" si="5"/>
        <v>0</v>
      </c>
      <c r="K85" s="264"/>
      <c r="L85" s="264">
        <f t="shared" si="7"/>
        <v>1.1368683772161603E-13</v>
      </c>
      <c r="M85" s="264">
        <f t="shared" si="6"/>
        <v>1.1368683772161603E-13</v>
      </c>
      <c r="N85" s="278"/>
      <c r="O85" s="278"/>
    </row>
    <row r="86" spans="1:15" s="68" customFormat="1" ht="17.649999999999999" customHeight="1" x14ac:dyDescent="0.25">
      <c r="A86" s="262">
        <v>74</v>
      </c>
      <c r="B86" s="263" t="s">
        <v>553</v>
      </c>
      <c r="C86" s="264">
        <v>128.90190899568523</v>
      </c>
      <c r="D86" s="264">
        <v>128.9019089956852</v>
      </c>
      <c r="E86" s="264">
        <v>0</v>
      </c>
      <c r="F86" s="264">
        <f t="shared" si="4"/>
        <v>128.9019089956852</v>
      </c>
      <c r="G86" s="264"/>
      <c r="H86" s="264">
        <v>0</v>
      </c>
      <c r="I86" s="264">
        <v>0</v>
      </c>
      <c r="J86" s="264">
        <f t="shared" si="5"/>
        <v>0</v>
      </c>
      <c r="K86" s="264"/>
      <c r="L86" s="264">
        <f t="shared" si="7"/>
        <v>2.8421709430404007E-14</v>
      </c>
      <c r="M86" s="264">
        <f t="shared" si="6"/>
        <v>2.8421709430404007E-14</v>
      </c>
      <c r="N86" s="278"/>
      <c r="O86" s="278"/>
    </row>
    <row r="87" spans="1:15" s="68" customFormat="1" ht="17.649999999999999" customHeight="1" x14ac:dyDescent="0.25">
      <c r="A87" s="262">
        <v>75</v>
      </c>
      <c r="B87" s="263" t="s">
        <v>554</v>
      </c>
      <c r="C87" s="264">
        <v>234.63502854400357</v>
      </c>
      <c r="D87" s="264">
        <v>234.63502854400357</v>
      </c>
      <c r="E87" s="264">
        <v>0</v>
      </c>
      <c r="F87" s="264">
        <f t="shared" si="4"/>
        <v>234.63502854400357</v>
      </c>
      <c r="G87" s="264"/>
      <c r="H87" s="264">
        <v>0</v>
      </c>
      <c r="I87" s="264">
        <v>0</v>
      </c>
      <c r="J87" s="264">
        <f t="shared" si="5"/>
        <v>0</v>
      </c>
      <c r="K87" s="264"/>
      <c r="L87" s="264">
        <f t="shared" si="7"/>
        <v>0</v>
      </c>
      <c r="M87" s="264">
        <f t="shared" si="6"/>
        <v>0</v>
      </c>
      <c r="N87" s="278"/>
      <c r="O87" s="278"/>
    </row>
    <row r="88" spans="1:15" s="68" customFormat="1" ht="17.649999999999999" customHeight="1" x14ac:dyDescent="0.25">
      <c r="A88" s="262">
        <v>76</v>
      </c>
      <c r="B88" s="263" t="s">
        <v>555</v>
      </c>
      <c r="C88" s="264">
        <v>381.05864279660943</v>
      </c>
      <c r="D88" s="264">
        <v>381.05864279660943</v>
      </c>
      <c r="E88" s="264">
        <v>0</v>
      </c>
      <c r="F88" s="264">
        <f t="shared" si="4"/>
        <v>381.05864279660943</v>
      </c>
      <c r="G88" s="264"/>
      <c r="H88" s="264">
        <v>0</v>
      </c>
      <c r="I88" s="264">
        <v>0</v>
      </c>
      <c r="J88" s="264">
        <f t="shared" si="5"/>
        <v>0</v>
      </c>
      <c r="K88" s="264"/>
      <c r="L88" s="264">
        <f t="shared" si="7"/>
        <v>0</v>
      </c>
      <c r="M88" s="264">
        <f t="shared" si="6"/>
        <v>0</v>
      </c>
      <c r="N88" s="278"/>
      <c r="O88" s="278"/>
    </row>
    <row r="89" spans="1:15" s="68" customFormat="1" ht="17.649999999999999" customHeight="1" x14ac:dyDescent="0.25">
      <c r="A89" s="262">
        <v>77</v>
      </c>
      <c r="B89" s="263" t="s">
        <v>556</v>
      </c>
      <c r="C89" s="264">
        <v>292.4771082194556</v>
      </c>
      <c r="D89" s="264">
        <v>292.4771082194556</v>
      </c>
      <c r="E89" s="264">
        <v>0</v>
      </c>
      <c r="F89" s="264">
        <f t="shared" si="4"/>
        <v>292.4771082194556</v>
      </c>
      <c r="G89" s="264"/>
      <c r="H89" s="264">
        <v>0</v>
      </c>
      <c r="I89" s="264">
        <v>0</v>
      </c>
      <c r="J89" s="264">
        <f t="shared" si="5"/>
        <v>0</v>
      </c>
      <c r="K89" s="264"/>
      <c r="L89" s="264">
        <f t="shared" si="7"/>
        <v>0</v>
      </c>
      <c r="M89" s="264">
        <f t="shared" si="6"/>
        <v>0</v>
      </c>
      <c r="N89" s="278"/>
      <c r="O89" s="278"/>
    </row>
    <row r="90" spans="1:15" s="68" customFormat="1" ht="17.649999999999999" customHeight="1" x14ac:dyDescent="0.25">
      <c r="A90" s="262">
        <v>78</v>
      </c>
      <c r="B90" s="263" t="s">
        <v>557</v>
      </c>
      <c r="C90" s="264">
        <v>5.0083037409301836</v>
      </c>
      <c r="D90" s="264">
        <v>5.0083037409301836</v>
      </c>
      <c r="E90" s="264">
        <v>0</v>
      </c>
      <c r="F90" s="264">
        <f t="shared" si="4"/>
        <v>5.0083037409301836</v>
      </c>
      <c r="G90" s="264"/>
      <c r="H90" s="264">
        <v>0</v>
      </c>
      <c r="I90" s="264">
        <v>0</v>
      </c>
      <c r="J90" s="264">
        <f t="shared" si="5"/>
        <v>0</v>
      </c>
      <c r="K90" s="264"/>
      <c r="L90" s="264">
        <f t="shared" si="7"/>
        <v>0</v>
      </c>
      <c r="M90" s="264">
        <f t="shared" si="6"/>
        <v>0</v>
      </c>
      <c r="N90" s="278"/>
      <c r="O90" s="278"/>
    </row>
    <row r="91" spans="1:15" s="68" customFormat="1" ht="17.649999999999999" customHeight="1" x14ac:dyDescent="0.25">
      <c r="A91" s="262">
        <v>79</v>
      </c>
      <c r="B91" s="263" t="s">
        <v>558</v>
      </c>
      <c r="C91" s="264">
        <v>2586.7070670137978</v>
      </c>
      <c r="D91" s="264">
        <v>2586.7070670137973</v>
      </c>
      <c r="E91" s="264">
        <v>0</v>
      </c>
      <c r="F91" s="264">
        <f t="shared" si="4"/>
        <v>2586.7070670137973</v>
      </c>
      <c r="G91" s="264"/>
      <c r="H91" s="264">
        <v>0</v>
      </c>
      <c r="I91" s="264">
        <v>0</v>
      </c>
      <c r="J91" s="264">
        <f t="shared" si="5"/>
        <v>0</v>
      </c>
      <c r="K91" s="264"/>
      <c r="L91" s="264">
        <f t="shared" si="7"/>
        <v>4.5474735088646412E-13</v>
      </c>
      <c r="M91" s="264">
        <f t="shared" si="6"/>
        <v>4.5474735088646412E-13</v>
      </c>
      <c r="N91" s="278"/>
      <c r="O91" s="278"/>
    </row>
    <row r="92" spans="1:15" s="68" customFormat="1" ht="17.649999999999999" customHeight="1" x14ac:dyDescent="0.25">
      <c r="A92" s="262">
        <v>80</v>
      </c>
      <c r="B92" s="263" t="s">
        <v>559</v>
      </c>
      <c r="C92" s="264">
        <v>598.81804199539567</v>
      </c>
      <c r="D92" s="264">
        <v>598.81804199539567</v>
      </c>
      <c r="E92" s="264">
        <v>0</v>
      </c>
      <c r="F92" s="264">
        <f t="shared" si="4"/>
        <v>598.81804199539567</v>
      </c>
      <c r="G92" s="264"/>
      <c r="H92" s="264">
        <v>0</v>
      </c>
      <c r="I92" s="264">
        <v>0</v>
      </c>
      <c r="J92" s="264">
        <f t="shared" si="5"/>
        <v>0</v>
      </c>
      <c r="K92" s="264"/>
      <c r="L92" s="264">
        <f t="shared" si="7"/>
        <v>0</v>
      </c>
      <c r="M92" s="264">
        <f t="shared" si="6"/>
        <v>0</v>
      </c>
      <c r="N92" s="278"/>
      <c r="O92" s="278"/>
    </row>
    <row r="93" spans="1:15" s="68" customFormat="1" ht="17.649999999999999" customHeight="1" x14ac:dyDescent="0.25">
      <c r="A93" s="262">
        <v>82</v>
      </c>
      <c r="B93" s="263" t="s">
        <v>560</v>
      </c>
      <c r="C93" s="264">
        <v>12.183439369339183</v>
      </c>
      <c r="D93" s="264">
        <v>12.183439369339181</v>
      </c>
      <c r="E93" s="264">
        <v>0</v>
      </c>
      <c r="F93" s="264">
        <f t="shared" si="4"/>
        <v>12.183439369339181</v>
      </c>
      <c r="G93" s="264"/>
      <c r="H93" s="264">
        <v>0</v>
      </c>
      <c r="I93" s="264">
        <v>0</v>
      </c>
      <c r="J93" s="264">
        <f t="shared" si="5"/>
        <v>0</v>
      </c>
      <c r="K93" s="264"/>
      <c r="L93" s="264">
        <f t="shared" si="7"/>
        <v>1.7763568394002505E-15</v>
      </c>
      <c r="M93" s="264">
        <f t="shared" si="6"/>
        <v>1.7763568394002505E-15</v>
      </c>
      <c r="N93" s="278"/>
      <c r="O93" s="278"/>
    </row>
    <row r="94" spans="1:15" s="68" customFormat="1" ht="17.649999999999999" customHeight="1" x14ac:dyDescent="0.25">
      <c r="A94" s="262">
        <v>83</v>
      </c>
      <c r="B94" s="263" t="s">
        <v>561</v>
      </c>
      <c r="C94" s="264">
        <v>18.585776093681829</v>
      </c>
      <c r="D94" s="264">
        <v>18.585776093681826</v>
      </c>
      <c r="E94" s="264">
        <v>0</v>
      </c>
      <c r="F94" s="264">
        <f t="shared" si="4"/>
        <v>18.585776093681826</v>
      </c>
      <c r="G94" s="264"/>
      <c r="H94" s="264">
        <v>0</v>
      </c>
      <c r="I94" s="264">
        <v>0</v>
      </c>
      <c r="J94" s="264">
        <f t="shared" si="5"/>
        <v>0</v>
      </c>
      <c r="K94" s="264"/>
      <c r="L94" s="264">
        <f t="shared" si="7"/>
        <v>3.5527136788005009E-15</v>
      </c>
      <c r="M94" s="264">
        <f t="shared" si="6"/>
        <v>3.5527136788005009E-15</v>
      </c>
      <c r="N94" s="278"/>
      <c r="O94" s="278"/>
    </row>
    <row r="95" spans="1:15" s="68" customFormat="1" ht="17.649999999999999" customHeight="1" x14ac:dyDescent="0.25">
      <c r="A95" s="262">
        <v>84</v>
      </c>
      <c r="B95" s="263" t="s">
        <v>562</v>
      </c>
      <c r="C95" s="264">
        <v>274.31105220000001</v>
      </c>
      <c r="D95" s="264">
        <v>274.31105220000001</v>
      </c>
      <c r="E95" s="264">
        <v>0</v>
      </c>
      <c r="F95" s="264">
        <f t="shared" si="4"/>
        <v>274.31105220000001</v>
      </c>
      <c r="G95" s="264"/>
      <c r="H95" s="264">
        <v>0</v>
      </c>
      <c r="I95" s="264">
        <v>0</v>
      </c>
      <c r="J95" s="264">
        <f t="shared" si="5"/>
        <v>0</v>
      </c>
      <c r="K95" s="264"/>
      <c r="L95" s="264">
        <f t="shared" si="7"/>
        <v>0</v>
      </c>
      <c r="M95" s="264">
        <f t="shared" si="6"/>
        <v>0</v>
      </c>
      <c r="N95" s="278"/>
      <c r="O95" s="278"/>
    </row>
    <row r="96" spans="1:15" s="68" customFormat="1" ht="17.649999999999999" customHeight="1" x14ac:dyDescent="0.25">
      <c r="A96" s="262">
        <v>87</v>
      </c>
      <c r="B96" s="263" t="s">
        <v>563</v>
      </c>
      <c r="C96" s="264">
        <v>999.04597794247138</v>
      </c>
      <c r="D96" s="264">
        <v>999.04597794247161</v>
      </c>
      <c r="E96" s="264">
        <v>0</v>
      </c>
      <c r="F96" s="264">
        <f t="shared" si="4"/>
        <v>999.04597794247161</v>
      </c>
      <c r="G96" s="264"/>
      <c r="H96" s="264">
        <v>0</v>
      </c>
      <c r="I96" s="264">
        <v>0</v>
      </c>
      <c r="J96" s="264">
        <f t="shared" si="5"/>
        <v>0</v>
      </c>
      <c r="K96" s="264"/>
      <c r="L96" s="264">
        <f t="shared" si="7"/>
        <v>-2.2737367544323206E-13</v>
      </c>
      <c r="M96" s="264">
        <f t="shared" si="6"/>
        <v>-2.2737367544323206E-13</v>
      </c>
      <c r="N96" s="278"/>
      <c r="O96" s="278"/>
    </row>
    <row r="97" spans="1:19" s="68" customFormat="1" ht="17.649999999999999" customHeight="1" x14ac:dyDescent="0.25">
      <c r="A97" s="262">
        <v>90</v>
      </c>
      <c r="B97" s="263" t="s">
        <v>564</v>
      </c>
      <c r="C97" s="264">
        <v>272.90995199999992</v>
      </c>
      <c r="D97" s="264">
        <v>272.90995199999998</v>
      </c>
      <c r="E97" s="264">
        <v>0</v>
      </c>
      <c r="F97" s="264">
        <f t="shared" si="4"/>
        <v>272.90995199999998</v>
      </c>
      <c r="G97" s="264"/>
      <c r="H97" s="264">
        <v>0</v>
      </c>
      <c r="I97" s="264">
        <v>0</v>
      </c>
      <c r="J97" s="264">
        <f t="shared" si="5"/>
        <v>0</v>
      </c>
      <c r="K97" s="264"/>
      <c r="L97" s="264">
        <f t="shared" si="7"/>
        <v>-5.6843418860808015E-14</v>
      </c>
      <c r="M97" s="264">
        <f t="shared" si="6"/>
        <v>-5.6843418860808015E-14</v>
      </c>
      <c r="N97" s="278"/>
      <c r="O97" s="278"/>
    </row>
    <row r="98" spans="1:19" s="68" customFormat="1" ht="17.649999999999999" customHeight="1" x14ac:dyDescent="0.25">
      <c r="A98" s="262">
        <v>91</v>
      </c>
      <c r="B98" s="263" t="s">
        <v>565</v>
      </c>
      <c r="C98" s="264">
        <v>233.83223182797639</v>
      </c>
      <c r="D98" s="264">
        <v>233.83223182797641</v>
      </c>
      <c r="E98" s="264">
        <v>0</v>
      </c>
      <c r="F98" s="264">
        <f t="shared" si="4"/>
        <v>233.83223182797641</v>
      </c>
      <c r="G98" s="264"/>
      <c r="H98" s="264">
        <v>0</v>
      </c>
      <c r="I98" s="264">
        <v>0</v>
      </c>
      <c r="J98" s="264">
        <f t="shared" si="5"/>
        <v>0</v>
      </c>
      <c r="K98" s="264"/>
      <c r="L98" s="264">
        <f t="shared" si="7"/>
        <v>-2.8421709430404007E-14</v>
      </c>
      <c r="M98" s="264">
        <f t="shared" si="6"/>
        <v>-2.8421709430404007E-14</v>
      </c>
      <c r="N98" s="278"/>
      <c r="O98" s="278"/>
    </row>
    <row r="99" spans="1:19" s="68" customFormat="1" ht="17.649999999999999" customHeight="1" x14ac:dyDescent="0.25">
      <c r="A99" s="262">
        <v>92</v>
      </c>
      <c r="B99" s="263" t="s">
        <v>566</v>
      </c>
      <c r="C99" s="264">
        <v>656.90261213734834</v>
      </c>
      <c r="D99" s="264">
        <v>656.90261213734823</v>
      </c>
      <c r="E99" s="264">
        <v>0</v>
      </c>
      <c r="F99" s="264">
        <f t="shared" si="4"/>
        <v>656.90261213734823</v>
      </c>
      <c r="G99" s="264"/>
      <c r="H99" s="264">
        <v>0</v>
      </c>
      <c r="I99" s="264">
        <v>0</v>
      </c>
      <c r="J99" s="264">
        <f t="shared" si="5"/>
        <v>0</v>
      </c>
      <c r="K99" s="264"/>
      <c r="L99" s="264">
        <f t="shared" si="7"/>
        <v>1.1368683772161603E-13</v>
      </c>
      <c r="M99" s="264">
        <f t="shared" si="6"/>
        <v>1.1368683772161603E-13</v>
      </c>
      <c r="N99" s="278"/>
      <c r="O99" s="278"/>
    </row>
    <row r="100" spans="1:19" s="68" customFormat="1" ht="17.649999999999999" customHeight="1" x14ac:dyDescent="0.25">
      <c r="A100" s="262">
        <v>93</v>
      </c>
      <c r="B100" s="263" t="s">
        <v>567</v>
      </c>
      <c r="C100" s="264">
        <v>352.68893566919638</v>
      </c>
      <c r="D100" s="264">
        <v>352.68893566919638</v>
      </c>
      <c r="E100" s="264">
        <v>0</v>
      </c>
      <c r="F100" s="264">
        <f t="shared" si="4"/>
        <v>352.68893566919638</v>
      </c>
      <c r="G100" s="264"/>
      <c r="H100" s="264">
        <v>0</v>
      </c>
      <c r="I100" s="264">
        <v>0</v>
      </c>
      <c r="J100" s="264">
        <f t="shared" si="5"/>
        <v>0</v>
      </c>
      <c r="K100" s="264"/>
      <c r="L100" s="264">
        <f t="shared" si="7"/>
        <v>0</v>
      </c>
      <c r="M100" s="264">
        <f t="shared" si="6"/>
        <v>0</v>
      </c>
      <c r="N100" s="278"/>
      <c r="O100" s="278"/>
    </row>
    <row r="101" spans="1:19" s="68" customFormat="1" ht="17.649999999999999" customHeight="1" x14ac:dyDescent="0.25">
      <c r="A101" s="262">
        <v>94</v>
      </c>
      <c r="B101" s="263" t="s">
        <v>568</v>
      </c>
      <c r="C101" s="264">
        <v>117.57058200000002</v>
      </c>
      <c r="D101" s="264">
        <v>117.57058200000002</v>
      </c>
      <c r="E101" s="264">
        <v>0</v>
      </c>
      <c r="F101" s="264">
        <f t="shared" si="4"/>
        <v>117.57058200000002</v>
      </c>
      <c r="G101" s="264"/>
      <c r="H101" s="264">
        <v>0</v>
      </c>
      <c r="I101" s="264">
        <v>0</v>
      </c>
      <c r="J101" s="264">
        <f t="shared" si="5"/>
        <v>0</v>
      </c>
      <c r="K101" s="264"/>
      <c r="L101" s="264">
        <f t="shared" si="7"/>
        <v>0</v>
      </c>
      <c r="M101" s="264">
        <f t="shared" si="6"/>
        <v>0</v>
      </c>
      <c r="N101" s="278"/>
      <c r="O101" s="278"/>
    </row>
    <row r="102" spans="1:19" s="68" customFormat="1" ht="17.649999999999999" customHeight="1" x14ac:dyDescent="0.25">
      <c r="A102" s="262">
        <v>95</v>
      </c>
      <c r="B102" s="263" t="s">
        <v>569</v>
      </c>
      <c r="C102" s="264">
        <v>156.43364753327793</v>
      </c>
      <c r="D102" s="264">
        <v>156.43364753327791</v>
      </c>
      <c r="E102" s="264">
        <v>0</v>
      </c>
      <c r="F102" s="264">
        <f t="shared" si="4"/>
        <v>156.43364753327791</v>
      </c>
      <c r="G102" s="264"/>
      <c r="H102" s="264">
        <v>0</v>
      </c>
      <c r="I102" s="264">
        <v>0</v>
      </c>
      <c r="J102" s="264">
        <f t="shared" si="5"/>
        <v>0</v>
      </c>
      <c r="K102" s="264"/>
      <c r="L102" s="264">
        <f t="shared" si="7"/>
        <v>2.8421709430404007E-14</v>
      </c>
      <c r="M102" s="264">
        <f t="shared" si="6"/>
        <v>2.8421709430404007E-14</v>
      </c>
      <c r="N102" s="278"/>
      <c r="O102" s="278"/>
    </row>
    <row r="103" spans="1:19" s="68" customFormat="1" ht="17.649999999999999" customHeight="1" x14ac:dyDescent="0.25">
      <c r="A103" s="262">
        <v>98</v>
      </c>
      <c r="B103" s="263" t="s">
        <v>570</v>
      </c>
      <c r="C103" s="264">
        <v>70.65167845874393</v>
      </c>
      <c r="D103" s="264">
        <v>70.65167845874393</v>
      </c>
      <c r="E103" s="264">
        <v>0</v>
      </c>
      <c r="F103" s="264">
        <f t="shared" si="4"/>
        <v>70.65167845874393</v>
      </c>
      <c r="G103" s="264"/>
      <c r="H103" s="264">
        <v>0</v>
      </c>
      <c r="I103" s="264">
        <v>0</v>
      </c>
      <c r="J103" s="264">
        <f t="shared" si="5"/>
        <v>0</v>
      </c>
      <c r="K103" s="264"/>
      <c r="L103" s="264">
        <f t="shared" si="7"/>
        <v>0</v>
      </c>
      <c r="M103" s="264">
        <f t="shared" si="6"/>
        <v>0</v>
      </c>
      <c r="N103" s="278"/>
      <c r="O103" s="278"/>
    </row>
    <row r="104" spans="1:19" s="68" customFormat="1" ht="17.649999999999999" customHeight="1" x14ac:dyDescent="0.25">
      <c r="A104" s="262">
        <v>99</v>
      </c>
      <c r="B104" s="263" t="s">
        <v>571</v>
      </c>
      <c r="C104" s="264">
        <v>910.00408323347403</v>
      </c>
      <c r="D104" s="264">
        <v>910.00408323347415</v>
      </c>
      <c r="E104" s="264">
        <v>0</v>
      </c>
      <c r="F104" s="264">
        <f t="shared" si="4"/>
        <v>910.00408323347415</v>
      </c>
      <c r="G104" s="264"/>
      <c r="H104" s="264">
        <v>0</v>
      </c>
      <c r="I104" s="264">
        <v>0</v>
      </c>
      <c r="J104" s="264">
        <f t="shared" si="5"/>
        <v>0</v>
      </c>
      <c r="K104" s="264"/>
      <c r="L104" s="264">
        <f t="shared" si="7"/>
        <v>-1.1368683772161603E-13</v>
      </c>
      <c r="M104" s="264">
        <f t="shared" si="6"/>
        <v>-1.1368683772161603E-13</v>
      </c>
      <c r="N104" s="278"/>
      <c r="O104" s="278"/>
    </row>
    <row r="105" spans="1:19" s="68" customFormat="1" ht="17.649999999999999" customHeight="1" x14ac:dyDescent="0.25">
      <c r="A105" s="262">
        <v>100</v>
      </c>
      <c r="B105" s="263" t="s">
        <v>572</v>
      </c>
      <c r="C105" s="264">
        <v>1616.7294129661566</v>
      </c>
      <c r="D105" s="264">
        <v>1616.7294129661566</v>
      </c>
      <c r="E105" s="264">
        <v>0</v>
      </c>
      <c r="F105" s="264">
        <f t="shared" si="4"/>
        <v>1616.7294129661566</v>
      </c>
      <c r="G105" s="264"/>
      <c r="H105" s="264">
        <v>0</v>
      </c>
      <c r="I105" s="264">
        <v>0</v>
      </c>
      <c r="J105" s="264">
        <f t="shared" si="5"/>
        <v>0</v>
      </c>
      <c r="K105" s="264"/>
      <c r="L105" s="264">
        <f t="shared" si="7"/>
        <v>0</v>
      </c>
      <c r="M105" s="264">
        <f t="shared" si="6"/>
        <v>0</v>
      </c>
      <c r="N105" s="278"/>
      <c r="O105" s="278"/>
    </row>
    <row r="106" spans="1:19" s="70" customFormat="1" ht="17.649999999999999" customHeight="1" x14ac:dyDescent="0.25">
      <c r="A106" s="262">
        <v>101</v>
      </c>
      <c r="B106" s="263" t="s">
        <v>573</v>
      </c>
      <c r="C106" s="264">
        <v>566.20012825036304</v>
      </c>
      <c r="D106" s="264">
        <v>566.20012825036326</v>
      </c>
      <c r="E106" s="264">
        <v>0</v>
      </c>
      <c r="F106" s="264">
        <f t="shared" si="4"/>
        <v>566.20012825036326</v>
      </c>
      <c r="G106" s="264"/>
      <c r="H106" s="264">
        <v>0</v>
      </c>
      <c r="I106" s="264">
        <v>0</v>
      </c>
      <c r="J106" s="264">
        <f t="shared" si="5"/>
        <v>0</v>
      </c>
      <c r="K106" s="264"/>
      <c r="L106" s="264">
        <f t="shared" si="7"/>
        <v>-2.2737367544323206E-13</v>
      </c>
      <c r="M106" s="264">
        <f t="shared" si="6"/>
        <v>-2.2737367544323206E-13</v>
      </c>
      <c r="N106" s="278"/>
      <c r="O106" s="278"/>
      <c r="P106" s="68"/>
      <c r="Q106" s="68"/>
      <c r="R106" s="68"/>
      <c r="S106" s="68"/>
    </row>
    <row r="107" spans="1:19" s="68" customFormat="1" ht="17.649999999999999" customHeight="1" x14ac:dyDescent="0.25">
      <c r="A107" s="262">
        <v>102</v>
      </c>
      <c r="B107" s="263" t="s">
        <v>574</v>
      </c>
      <c r="C107" s="264">
        <v>391.68816108575999</v>
      </c>
      <c r="D107" s="264">
        <v>391.68816108575999</v>
      </c>
      <c r="E107" s="264">
        <v>0</v>
      </c>
      <c r="F107" s="264">
        <f t="shared" si="4"/>
        <v>391.68816108575999</v>
      </c>
      <c r="G107" s="264"/>
      <c r="H107" s="264">
        <v>0</v>
      </c>
      <c r="I107" s="264">
        <v>0</v>
      </c>
      <c r="J107" s="264">
        <f t="shared" si="5"/>
        <v>0</v>
      </c>
      <c r="K107" s="264"/>
      <c r="L107" s="264">
        <f t="shared" si="7"/>
        <v>0</v>
      </c>
      <c r="M107" s="264">
        <f t="shared" si="6"/>
        <v>0</v>
      </c>
      <c r="N107" s="278"/>
      <c r="O107" s="278"/>
    </row>
    <row r="108" spans="1:19" s="68" customFormat="1" ht="17.649999999999999" customHeight="1" x14ac:dyDescent="0.25">
      <c r="A108" s="262">
        <v>103</v>
      </c>
      <c r="B108" s="263" t="s">
        <v>575</v>
      </c>
      <c r="C108" s="264">
        <v>135.86919366936485</v>
      </c>
      <c r="D108" s="264">
        <v>135.86919366936482</v>
      </c>
      <c r="E108" s="264">
        <v>0</v>
      </c>
      <c r="F108" s="264">
        <f t="shared" si="4"/>
        <v>135.86919366936482</v>
      </c>
      <c r="G108" s="264"/>
      <c r="H108" s="264">
        <v>0</v>
      </c>
      <c r="I108" s="264">
        <v>0</v>
      </c>
      <c r="J108" s="264">
        <f t="shared" si="5"/>
        <v>0</v>
      </c>
      <c r="K108" s="264"/>
      <c r="L108" s="264">
        <f t="shared" si="7"/>
        <v>2.8421709430404007E-14</v>
      </c>
      <c r="M108" s="264">
        <f t="shared" si="6"/>
        <v>2.8421709430404007E-14</v>
      </c>
      <c r="N108" s="278"/>
      <c r="O108" s="278"/>
    </row>
    <row r="109" spans="1:19" s="68" customFormat="1" ht="17.649999999999999" customHeight="1" x14ac:dyDescent="0.25">
      <c r="A109" s="262">
        <v>104</v>
      </c>
      <c r="B109" s="265" t="s">
        <v>576</v>
      </c>
      <c r="C109" s="264">
        <v>3782.6396776917131</v>
      </c>
      <c r="D109" s="264">
        <v>3591.9957452008689</v>
      </c>
      <c r="E109" s="264">
        <v>0.79847751537049627</v>
      </c>
      <c r="F109" s="264">
        <f t="shared" si="4"/>
        <v>3592.7942227162393</v>
      </c>
      <c r="G109" s="264"/>
      <c r="H109" s="264">
        <v>10.551737988055562</v>
      </c>
      <c r="I109" s="264">
        <v>11.350389789414994</v>
      </c>
      <c r="J109" s="264">
        <f t="shared" si="5"/>
        <v>21.902127777470554</v>
      </c>
      <c r="K109" s="264"/>
      <c r="L109" s="264">
        <f t="shared" si="7"/>
        <v>167.94332719800323</v>
      </c>
      <c r="M109" s="264">
        <f t="shared" si="6"/>
        <v>189.84545497547379</v>
      </c>
      <c r="N109" s="278"/>
      <c r="O109" s="278"/>
    </row>
    <row r="110" spans="1:19" s="68" customFormat="1" ht="17.649999999999999" customHeight="1" x14ac:dyDescent="0.25">
      <c r="A110" s="262">
        <v>105</v>
      </c>
      <c r="B110" s="263" t="s">
        <v>577</v>
      </c>
      <c r="C110" s="264">
        <v>2060.2182132236712</v>
      </c>
      <c r="D110" s="264">
        <v>2060.2182132236712</v>
      </c>
      <c r="E110" s="264">
        <v>0</v>
      </c>
      <c r="F110" s="264">
        <f t="shared" si="4"/>
        <v>2060.2182132236712</v>
      </c>
      <c r="G110" s="264"/>
      <c r="H110" s="264">
        <v>0</v>
      </c>
      <c r="I110" s="264">
        <v>0</v>
      </c>
      <c r="J110" s="264">
        <f t="shared" si="5"/>
        <v>0</v>
      </c>
      <c r="K110" s="264"/>
      <c r="L110" s="264">
        <f t="shared" si="7"/>
        <v>0</v>
      </c>
      <c r="M110" s="264">
        <f t="shared" si="6"/>
        <v>0</v>
      </c>
      <c r="N110" s="278"/>
      <c r="O110" s="278"/>
    </row>
    <row r="111" spans="1:19" s="68" customFormat="1" ht="17.649999999999999" customHeight="1" x14ac:dyDescent="0.25">
      <c r="A111" s="262">
        <v>106</v>
      </c>
      <c r="B111" s="263" t="s">
        <v>578</v>
      </c>
      <c r="C111" s="264">
        <v>1512.7061513767785</v>
      </c>
      <c r="D111" s="264">
        <v>1512.7061513767785</v>
      </c>
      <c r="E111" s="264">
        <v>0</v>
      </c>
      <c r="F111" s="264">
        <f t="shared" si="4"/>
        <v>1512.7061513767785</v>
      </c>
      <c r="G111" s="264"/>
      <c r="H111" s="264">
        <v>0</v>
      </c>
      <c r="I111" s="264">
        <v>0</v>
      </c>
      <c r="J111" s="264">
        <f t="shared" si="5"/>
        <v>0</v>
      </c>
      <c r="K111" s="264"/>
      <c r="L111" s="264">
        <f t="shared" si="7"/>
        <v>0</v>
      </c>
      <c r="M111" s="264">
        <f t="shared" si="6"/>
        <v>0</v>
      </c>
      <c r="N111" s="278"/>
      <c r="O111" s="278"/>
    </row>
    <row r="112" spans="1:19" s="68" customFormat="1" ht="17.649999999999999" customHeight="1" x14ac:dyDescent="0.25">
      <c r="A112" s="262">
        <v>107</v>
      </c>
      <c r="B112" s="263" t="s">
        <v>579</v>
      </c>
      <c r="C112" s="264">
        <v>1228.3126043166001</v>
      </c>
      <c r="D112" s="264">
        <v>1228.3126043166001</v>
      </c>
      <c r="E112" s="264">
        <v>0</v>
      </c>
      <c r="F112" s="264">
        <f t="shared" si="4"/>
        <v>1228.3126043166001</v>
      </c>
      <c r="G112" s="264"/>
      <c r="H112" s="264">
        <v>0</v>
      </c>
      <c r="I112" s="264">
        <v>0</v>
      </c>
      <c r="J112" s="264">
        <f t="shared" si="5"/>
        <v>0</v>
      </c>
      <c r="K112" s="264"/>
      <c r="L112" s="264">
        <f t="shared" si="7"/>
        <v>0</v>
      </c>
      <c r="M112" s="264">
        <f t="shared" si="6"/>
        <v>0</v>
      </c>
      <c r="N112" s="278"/>
      <c r="O112" s="278"/>
    </row>
    <row r="113" spans="1:15" s="68" customFormat="1" ht="17.649999999999999" customHeight="1" x14ac:dyDescent="0.25">
      <c r="A113" s="262">
        <v>108</v>
      </c>
      <c r="B113" s="263" t="s">
        <v>580</v>
      </c>
      <c r="C113" s="264">
        <v>695.70833007594274</v>
      </c>
      <c r="D113" s="264">
        <v>695.70833007594274</v>
      </c>
      <c r="E113" s="264">
        <v>0</v>
      </c>
      <c r="F113" s="264">
        <f t="shared" si="4"/>
        <v>695.70833007594274</v>
      </c>
      <c r="G113" s="264"/>
      <c r="H113" s="264">
        <v>0</v>
      </c>
      <c r="I113" s="264">
        <v>0</v>
      </c>
      <c r="J113" s="264">
        <f t="shared" si="5"/>
        <v>0</v>
      </c>
      <c r="K113" s="264"/>
      <c r="L113" s="264">
        <f t="shared" si="7"/>
        <v>0</v>
      </c>
      <c r="M113" s="264">
        <f t="shared" si="6"/>
        <v>0</v>
      </c>
      <c r="N113" s="278"/>
      <c r="O113" s="278"/>
    </row>
    <row r="114" spans="1:15" s="69" customFormat="1" ht="17.649999999999999" customHeight="1" x14ac:dyDescent="0.25">
      <c r="A114" s="262">
        <v>110</v>
      </c>
      <c r="B114" s="263" t="s">
        <v>581</v>
      </c>
      <c r="C114" s="264">
        <v>106.62824060380196</v>
      </c>
      <c r="D114" s="264">
        <v>106.62824060380194</v>
      </c>
      <c r="E114" s="264">
        <v>0</v>
      </c>
      <c r="F114" s="264">
        <f t="shared" si="4"/>
        <v>106.62824060380194</v>
      </c>
      <c r="G114" s="264"/>
      <c r="H114" s="264">
        <v>0</v>
      </c>
      <c r="I114" s="264">
        <v>0</v>
      </c>
      <c r="J114" s="264">
        <f t="shared" si="5"/>
        <v>0</v>
      </c>
      <c r="K114" s="264"/>
      <c r="L114" s="264">
        <f t="shared" si="7"/>
        <v>1.4210854715202004E-14</v>
      </c>
      <c r="M114" s="264">
        <f t="shared" si="6"/>
        <v>1.4210854715202004E-14</v>
      </c>
      <c r="N114" s="278"/>
      <c r="O114" s="278"/>
    </row>
    <row r="115" spans="1:15" s="68" customFormat="1" ht="17.649999999999999" customHeight="1" x14ac:dyDescent="0.25">
      <c r="A115" s="262">
        <v>111</v>
      </c>
      <c r="B115" s="263" t="s">
        <v>582</v>
      </c>
      <c r="C115" s="264">
        <v>639.09636290459991</v>
      </c>
      <c r="D115" s="264">
        <v>639.09636290460003</v>
      </c>
      <c r="E115" s="264">
        <v>0</v>
      </c>
      <c r="F115" s="264">
        <f t="shared" si="4"/>
        <v>639.09636290460003</v>
      </c>
      <c r="G115" s="264"/>
      <c r="H115" s="264">
        <v>0</v>
      </c>
      <c r="I115" s="264">
        <v>0</v>
      </c>
      <c r="J115" s="264">
        <f t="shared" si="5"/>
        <v>0</v>
      </c>
      <c r="K115" s="264"/>
      <c r="L115" s="264">
        <f t="shared" si="7"/>
        <v>-1.1368683772161603E-13</v>
      </c>
      <c r="M115" s="264">
        <f t="shared" si="6"/>
        <v>-1.1368683772161603E-13</v>
      </c>
      <c r="N115" s="278"/>
      <c r="O115" s="278"/>
    </row>
    <row r="116" spans="1:15" s="68" customFormat="1" ht="17.649999999999999" customHeight="1" x14ac:dyDescent="0.25">
      <c r="A116" s="262">
        <v>112</v>
      </c>
      <c r="B116" s="263" t="s">
        <v>583</v>
      </c>
      <c r="C116" s="264">
        <v>277.98162890129447</v>
      </c>
      <c r="D116" s="264">
        <v>277.98162890129447</v>
      </c>
      <c r="E116" s="264">
        <v>0</v>
      </c>
      <c r="F116" s="264">
        <f t="shared" si="4"/>
        <v>277.98162890129447</v>
      </c>
      <c r="G116" s="264"/>
      <c r="H116" s="264">
        <v>0</v>
      </c>
      <c r="I116" s="264">
        <v>0</v>
      </c>
      <c r="J116" s="264">
        <f t="shared" si="5"/>
        <v>0</v>
      </c>
      <c r="K116" s="264"/>
      <c r="L116" s="264">
        <f t="shared" si="7"/>
        <v>0</v>
      </c>
      <c r="M116" s="264">
        <f t="shared" si="6"/>
        <v>0</v>
      </c>
      <c r="N116" s="278"/>
      <c r="O116" s="278"/>
    </row>
    <row r="117" spans="1:15" s="68" customFormat="1" ht="17.649999999999999" customHeight="1" x14ac:dyDescent="0.25">
      <c r="A117" s="262">
        <v>113</v>
      </c>
      <c r="B117" s="263" t="s">
        <v>584</v>
      </c>
      <c r="C117" s="264">
        <v>727.93893362141375</v>
      </c>
      <c r="D117" s="264">
        <v>727.93893362141375</v>
      </c>
      <c r="E117" s="264">
        <v>0</v>
      </c>
      <c r="F117" s="264">
        <f t="shared" si="4"/>
        <v>727.93893362141375</v>
      </c>
      <c r="G117" s="264"/>
      <c r="H117" s="264">
        <v>0</v>
      </c>
      <c r="I117" s="264">
        <v>0</v>
      </c>
      <c r="J117" s="264">
        <f t="shared" si="5"/>
        <v>0</v>
      </c>
      <c r="K117" s="264"/>
      <c r="L117" s="264">
        <f t="shared" si="7"/>
        <v>0</v>
      </c>
      <c r="M117" s="264">
        <f t="shared" si="6"/>
        <v>0</v>
      </c>
      <c r="N117" s="278"/>
      <c r="O117" s="278"/>
    </row>
    <row r="118" spans="1:15" s="68" customFormat="1" ht="17.649999999999999" customHeight="1" x14ac:dyDescent="0.25">
      <c r="A118" s="262">
        <v>114</v>
      </c>
      <c r="B118" s="263" t="s">
        <v>585</v>
      </c>
      <c r="C118" s="264">
        <v>620.34219594210163</v>
      </c>
      <c r="D118" s="264">
        <v>620.34219594210163</v>
      </c>
      <c r="E118" s="264">
        <v>0</v>
      </c>
      <c r="F118" s="264">
        <f t="shared" si="4"/>
        <v>620.34219594210163</v>
      </c>
      <c r="G118" s="264"/>
      <c r="H118" s="264">
        <v>0</v>
      </c>
      <c r="I118" s="264">
        <v>0</v>
      </c>
      <c r="J118" s="264">
        <f t="shared" si="5"/>
        <v>0</v>
      </c>
      <c r="K118" s="264"/>
      <c r="L118" s="264">
        <f t="shared" si="7"/>
        <v>0</v>
      </c>
      <c r="M118" s="264">
        <f t="shared" si="6"/>
        <v>0</v>
      </c>
      <c r="N118" s="278"/>
      <c r="O118" s="278"/>
    </row>
    <row r="119" spans="1:15" s="68" customFormat="1" ht="17.649999999999999" customHeight="1" x14ac:dyDescent="0.25">
      <c r="A119" s="262">
        <v>117</v>
      </c>
      <c r="B119" s="263" t="s">
        <v>586</v>
      </c>
      <c r="C119" s="264">
        <v>897.51636000000008</v>
      </c>
      <c r="D119" s="264">
        <v>897.51635999999996</v>
      </c>
      <c r="E119" s="264">
        <v>0</v>
      </c>
      <c r="F119" s="264">
        <f t="shared" si="4"/>
        <v>897.51635999999996</v>
      </c>
      <c r="G119" s="264"/>
      <c r="H119" s="264">
        <v>0</v>
      </c>
      <c r="I119" s="264">
        <v>0</v>
      </c>
      <c r="J119" s="264">
        <f t="shared" si="5"/>
        <v>0</v>
      </c>
      <c r="K119" s="264"/>
      <c r="L119" s="264">
        <f t="shared" si="7"/>
        <v>1.1368683772161603E-13</v>
      </c>
      <c r="M119" s="264">
        <f t="shared" si="6"/>
        <v>1.1368683772161603E-13</v>
      </c>
      <c r="N119" s="278"/>
      <c r="O119" s="278"/>
    </row>
    <row r="120" spans="1:15" s="68" customFormat="1" ht="17.649999999999999" customHeight="1" x14ac:dyDescent="0.25">
      <c r="A120" s="262">
        <v>118</v>
      </c>
      <c r="B120" s="263" t="s">
        <v>587</v>
      </c>
      <c r="C120" s="264">
        <v>418.78548917762066</v>
      </c>
      <c r="D120" s="264">
        <v>418.78548917762072</v>
      </c>
      <c r="E120" s="264">
        <v>0</v>
      </c>
      <c r="F120" s="264">
        <f t="shared" si="4"/>
        <v>418.78548917762072</v>
      </c>
      <c r="G120" s="264"/>
      <c r="H120" s="264">
        <v>0</v>
      </c>
      <c r="I120" s="264">
        <v>0</v>
      </c>
      <c r="J120" s="264">
        <f t="shared" si="5"/>
        <v>0</v>
      </c>
      <c r="K120" s="264"/>
      <c r="L120" s="264">
        <f t="shared" si="7"/>
        <v>-5.6843418860808015E-14</v>
      </c>
      <c r="M120" s="264">
        <f t="shared" si="6"/>
        <v>-5.6843418860808015E-14</v>
      </c>
      <c r="N120" s="278"/>
      <c r="O120" s="278"/>
    </row>
    <row r="121" spans="1:15" s="68" customFormat="1" ht="17.649999999999999" customHeight="1" x14ac:dyDescent="0.25">
      <c r="A121" s="262">
        <v>122</v>
      </c>
      <c r="B121" s="263" t="s">
        <v>588</v>
      </c>
      <c r="C121" s="264">
        <v>219.39747881798652</v>
      </c>
      <c r="D121" s="264">
        <v>219.39747881798661</v>
      </c>
      <c r="E121" s="264">
        <v>0</v>
      </c>
      <c r="F121" s="264">
        <f t="shared" si="4"/>
        <v>219.39747881798661</v>
      </c>
      <c r="G121" s="264"/>
      <c r="H121" s="264">
        <v>0</v>
      </c>
      <c r="I121" s="264">
        <v>0</v>
      </c>
      <c r="J121" s="264">
        <f t="shared" si="5"/>
        <v>0</v>
      </c>
      <c r="K121" s="264"/>
      <c r="L121" s="264">
        <f t="shared" si="7"/>
        <v>-8.5265128291212022E-14</v>
      </c>
      <c r="M121" s="264">
        <f t="shared" si="6"/>
        <v>-8.5265128291212022E-14</v>
      </c>
      <c r="N121" s="278"/>
      <c r="O121" s="278"/>
    </row>
    <row r="122" spans="1:15" s="68" customFormat="1" ht="17.649999999999999" customHeight="1" x14ac:dyDescent="0.25">
      <c r="A122" s="262">
        <v>123</v>
      </c>
      <c r="B122" s="263" t="s">
        <v>589</v>
      </c>
      <c r="C122" s="264">
        <v>107.58374964160234</v>
      </c>
      <c r="D122" s="264">
        <v>107.58374964160237</v>
      </c>
      <c r="E122" s="264">
        <v>0</v>
      </c>
      <c r="F122" s="264">
        <f t="shared" si="4"/>
        <v>107.58374964160237</v>
      </c>
      <c r="G122" s="264"/>
      <c r="H122" s="264">
        <v>0</v>
      </c>
      <c r="I122" s="264">
        <v>0</v>
      </c>
      <c r="J122" s="264">
        <f t="shared" si="5"/>
        <v>0</v>
      </c>
      <c r="K122" s="264"/>
      <c r="L122" s="264">
        <f t="shared" si="7"/>
        <v>-2.8421709430404007E-14</v>
      </c>
      <c r="M122" s="264">
        <f t="shared" si="6"/>
        <v>-2.8421709430404007E-14</v>
      </c>
      <c r="N122" s="278"/>
      <c r="O122" s="278"/>
    </row>
    <row r="123" spans="1:15" s="68" customFormat="1" ht="17.649999999999999" customHeight="1" x14ac:dyDescent="0.25">
      <c r="A123" s="262">
        <v>124</v>
      </c>
      <c r="B123" s="263" t="s">
        <v>590</v>
      </c>
      <c r="C123" s="264">
        <v>1092.5059626060636</v>
      </c>
      <c r="D123" s="264">
        <v>1092.5059626060638</v>
      </c>
      <c r="E123" s="264">
        <v>0</v>
      </c>
      <c r="F123" s="264">
        <f t="shared" si="4"/>
        <v>1092.5059626060638</v>
      </c>
      <c r="G123" s="264"/>
      <c r="H123" s="264">
        <v>0</v>
      </c>
      <c r="I123" s="264">
        <v>0</v>
      </c>
      <c r="J123" s="264">
        <f t="shared" si="5"/>
        <v>0</v>
      </c>
      <c r="K123" s="264"/>
      <c r="L123" s="264">
        <f t="shared" si="7"/>
        <v>-2.2737367544323206E-13</v>
      </c>
      <c r="M123" s="264">
        <f t="shared" si="6"/>
        <v>-2.2737367544323206E-13</v>
      </c>
      <c r="N123" s="278"/>
      <c r="O123" s="278"/>
    </row>
    <row r="124" spans="1:15" s="68" customFormat="1" ht="17.649999999999999" customHeight="1" x14ac:dyDescent="0.25">
      <c r="A124" s="262">
        <v>126</v>
      </c>
      <c r="B124" s="263" t="s">
        <v>591</v>
      </c>
      <c r="C124" s="264">
        <v>1715.5284393851166</v>
      </c>
      <c r="D124" s="264">
        <v>1715.5284393851168</v>
      </c>
      <c r="E124" s="264">
        <v>0</v>
      </c>
      <c r="F124" s="264">
        <f t="shared" si="4"/>
        <v>1715.5284393851168</v>
      </c>
      <c r="G124" s="264"/>
      <c r="H124" s="264">
        <v>0</v>
      </c>
      <c r="I124" s="264">
        <v>0</v>
      </c>
      <c r="J124" s="264">
        <f t="shared" si="5"/>
        <v>0</v>
      </c>
      <c r="K124" s="264"/>
      <c r="L124" s="264">
        <f t="shared" si="7"/>
        <v>-2.2737367544323206E-13</v>
      </c>
      <c r="M124" s="264">
        <f t="shared" si="6"/>
        <v>-2.2737367544323206E-13</v>
      </c>
      <c r="N124" s="278"/>
      <c r="O124" s="278"/>
    </row>
    <row r="125" spans="1:15" s="68" customFormat="1" ht="17.649999999999999" customHeight="1" x14ac:dyDescent="0.25">
      <c r="A125" s="262">
        <v>127</v>
      </c>
      <c r="B125" s="263" t="s">
        <v>592</v>
      </c>
      <c r="C125" s="264">
        <v>1446.9115644027345</v>
      </c>
      <c r="D125" s="264">
        <v>1446.9115644027352</v>
      </c>
      <c r="E125" s="264">
        <v>0</v>
      </c>
      <c r="F125" s="264">
        <f t="shared" si="4"/>
        <v>1446.9115644027352</v>
      </c>
      <c r="G125" s="264"/>
      <c r="H125" s="264">
        <v>0</v>
      </c>
      <c r="I125" s="264">
        <v>0</v>
      </c>
      <c r="J125" s="264">
        <f t="shared" si="5"/>
        <v>0</v>
      </c>
      <c r="K125" s="264"/>
      <c r="L125" s="264">
        <f t="shared" si="7"/>
        <v>-6.8212102632969618E-13</v>
      </c>
      <c r="M125" s="264">
        <f t="shared" si="6"/>
        <v>-6.8212102632969618E-13</v>
      </c>
      <c r="N125" s="278"/>
      <c r="O125" s="278"/>
    </row>
    <row r="126" spans="1:15" s="68" customFormat="1" ht="17.649999999999999" customHeight="1" x14ac:dyDescent="0.25">
      <c r="A126" s="262">
        <v>128</v>
      </c>
      <c r="B126" s="263" t="s">
        <v>593</v>
      </c>
      <c r="C126" s="264">
        <v>1349.3446987785142</v>
      </c>
      <c r="D126" s="264">
        <v>1349.3446987785146</v>
      </c>
      <c r="E126" s="264">
        <v>0</v>
      </c>
      <c r="F126" s="264">
        <f t="shared" si="4"/>
        <v>1349.3446987785146</v>
      </c>
      <c r="G126" s="264"/>
      <c r="H126" s="264">
        <v>0</v>
      </c>
      <c r="I126" s="264">
        <v>0</v>
      </c>
      <c r="J126" s="264">
        <f t="shared" si="5"/>
        <v>0</v>
      </c>
      <c r="K126" s="264"/>
      <c r="L126" s="264">
        <f t="shared" si="7"/>
        <v>-4.5474735088646412E-13</v>
      </c>
      <c r="M126" s="264">
        <f t="shared" si="6"/>
        <v>-4.5474735088646412E-13</v>
      </c>
      <c r="N126" s="278"/>
      <c r="O126" s="278"/>
    </row>
    <row r="127" spans="1:15" s="68" customFormat="1" ht="17.649999999999999" customHeight="1" x14ac:dyDescent="0.25">
      <c r="A127" s="262">
        <v>130</v>
      </c>
      <c r="B127" s="263" t="s">
        <v>594</v>
      </c>
      <c r="C127" s="264">
        <v>1862.9377440240912</v>
      </c>
      <c r="D127" s="264">
        <v>1812.3674645300173</v>
      </c>
      <c r="E127" s="264">
        <v>2.7259799191846916</v>
      </c>
      <c r="F127" s="264">
        <f t="shared" si="4"/>
        <v>1815.093444449202</v>
      </c>
      <c r="G127" s="264"/>
      <c r="H127" s="264">
        <v>1.6534632713439394</v>
      </c>
      <c r="I127" s="264">
        <v>6.5077184594195927</v>
      </c>
      <c r="J127" s="264">
        <f t="shared" si="5"/>
        <v>8.1611817307635324</v>
      </c>
      <c r="K127" s="264"/>
      <c r="L127" s="264">
        <f t="shared" si="7"/>
        <v>39.683117844125661</v>
      </c>
      <c r="M127" s="264">
        <f t="shared" si="6"/>
        <v>47.844299574889192</v>
      </c>
      <c r="N127" s="278"/>
      <c r="O127" s="278"/>
    </row>
    <row r="128" spans="1:15" s="68" customFormat="1" ht="17.649999999999999" customHeight="1" x14ac:dyDescent="0.25">
      <c r="A128" s="262">
        <v>132</v>
      </c>
      <c r="B128" s="263" t="s">
        <v>595</v>
      </c>
      <c r="C128" s="264">
        <v>2216.7435744000004</v>
      </c>
      <c r="D128" s="264">
        <v>2142.8521221018732</v>
      </c>
      <c r="E128" s="264">
        <v>73.891452298125543</v>
      </c>
      <c r="F128" s="264">
        <f t="shared" si="4"/>
        <v>2216.7435743999986</v>
      </c>
      <c r="G128" s="264"/>
      <c r="H128" s="264">
        <v>0</v>
      </c>
      <c r="I128" s="264">
        <v>0</v>
      </c>
      <c r="J128" s="264">
        <f t="shared" si="5"/>
        <v>0</v>
      </c>
      <c r="K128" s="264"/>
      <c r="L128" s="264">
        <f t="shared" si="7"/>
        <v>1.8189894035458565E-12</v>
      </c>
      <c r="M128" s="264">
        <f t="shared" si="6"/>
        <v>1.8189894035458565E-12</v>
      </c>
      <c r="N128" s="278"/>
      <c r="O128" s="278"/>
    </row>
    <row r="129" spans="1:15" s="68" customFormat="1" ht="17.649999999999999" customHeight="1" x14ac:dyDescent="0.25">
      <c r="A129" s="262">
        <v>136</v>
      </c>
      <c r="B129" s="263" t="s">
        <v>596</v>
      </c>
      <c r="C129" s="264">
        <v>138.1142113294824</v>
      </c>
      <c r="D129" s="264">
        <v>138.11421132948246</v>
      </c>
      <c r="E129" s="264">
        <v>0</v>
      </c>
      <c r="F129" s="264">
        <f t="shared" si="4"/>
        <v>138.11421132948246</v>
      </c>
      <c r="G129" s="264"/>
      <c r="H129" s="264">
        <v>0</v>
      </c>
      <c r="I129" s="264">
        <v>0</v>
      </c>
      <c r="J129" s="264">
        <f t="shared" si="5"/>
        <v>0</v>
      </c>
      <c r="K129" s="264"/>
      <c r="L129" s="264">
        <f t="shared" si="7"/>
        <v>-5.6843418860808015E-14</v>
      </c>
      <c r="M129" s="264">
        <f t="shared" si="6"/>
        <v>-5.6843418860808015E-14</v>
      </c>
      <c r="N129" s="278"/>
      <c r="O129" s="278"/>
    </row>
    <row r="130" spans="1:15" s="68" customFormat="1" ht="17.649999999999999" customHeight="1" x14ac:dyDescent="0.25">
      <c r="A130" s="262">
        <v>138</v>
      </c>
      <c r="B130" s="263" t="s">
        <v>597</v>
      </c>
      <c r="C130" s="264">
        <v>181.89224636495243</v>
      </c>
      <c r="D130" s="264">
        <v>181.89224636495251</v>
      </c>
      <c r="E130" s="264">
        <v>0</v>
      </c>
      <c r="F130" s="264">
        <f t="shared" si="4"/>
        <v>181.89224636495251</v>
      </c>
      <c r="G130" s="264"/>
      <c r="H130" s="264">
        <v>0</v>
      </c>
      <c r="I130" s="264">
        <v>0</v>
      </c>
      <c r="J130" s="264">
        <f t="shared" si="5"/>
        <v>0</v>
      </c>
      <c r="K130" s="264"/>
      <c r="L130" s="264">
        <f t="shared" si="7"/>
        <v>-8.5265128291212022E-14</v>
      </c>
      <c r="M130" s="264">
        <f t="shared" si="6"/>
        <v>-8.5265128291212022E-14</v>
      </c>
      <c r="N130" s="278"/>
      <c r="O130" s="278"/>
    </row>
    <row r="131" spans="1:15" s="69" customFormat="1" ht="17.649999999999999" customHeight="1" x14ac:dyDescent="0.25">
      <c r="A131" s="262">
        <v>139</v>
      </c>
      <c r="B131" s="263" t="s">
        <v>598</v>
      </c>
      <c r="C131" s="264">
        <v>243.08539022501299</v>
      </c>
      <c r="D131" s="264">
        <v>243.08539022501296</v>
      </c>
      <c r="E131" s="264">
        <v>0</v>
      </c>
      <c r="F131" s="264">
        <f t="shared" si="4"/>
        <v>243.08539022501296</v>
      </c>
      <c r="G131" s="264"/>
      <c r="H131" s="264">
        <v>0</v>
      </c>
      <c r="I131" s="264">
        <v>0</v>
      </c>
      <c r="J131" s="264">
        <f t="shared" si="5"/>
        <v>0</v>
      </c>
      <c r="K131" s="264"/>
      <c r="L131" s="264">
        <f t="shared" si="7"/>
        <v>2.8421709430404007E-14</v>
      </c>
      <c r="M131" s="264">
        <f t="shared" si="6"/>
        <v>2.8421709430404007E-14</v>
      </c>
      <c r="N131" s="278"/>
      <c r="O131" s="278"/>
    </row>
    <row r="132" spans="1:15" s="68" customFormat="1" ht="17.649999999999999" customHeight="1" x14ac:dyDescent="0.25">
      <c r="A132" s="262">
        <v>140</v>
      </c>
      <c r="B132" s="266" t="s">
        <v>599</v>
      </c>
      <c r="C132" s="264">
        <v>265.54075381620004</v>
      </c>
      <c r="D132" s="264">
        <v>218.15002029428257</v>
      </c>
      <c r="E132" s="264">
        <v>7.6600738760287159</v>
      </c>
      <c r="F132" s="264">
        <f t="shared" si="4"/>
        <v>225.81009417031129</v>
      </c>
      <c r="G132" s="264"/>
      <c r="H132" s="264">
        <v>7.6152386529777933</v>
      </c>
      <c r="I132" s="264">
        <v>15.364282354241935</v>
      </c>
      <c r="J132" s="264">
        <f t="shared" si="5"/>
        <v>22.979521007219727</v>
      </c>
      <c r="K132" s="264"/>
      <c r="L132" s="264">
        <f t="shared" si="7"/>
        <v>16.751138638669023</v>
      </c>
      <c r="M132" s="264">
        <f t="shared" si="6"/>
        <v>39.73065964588875</v>
      </c>
      <c r="N132" s="278"/>
      <c r="O132" s="278"/>
    </row>
    <row r="133" spans="1:15" s="68" customFormat="1" ht="17.649999999999999" customHeight="1" x14ac:dyDescent="0.25">
      <c r="A133" s="262">
        <v>141</v>
      </c>
      <c r="B133" s="263" t="s">
        <v>600</v>
      </c>
      <c r="C133" s="264">
        <v>236.04640590674421</v>
      </c>
      <c r="D133" s="264">
        <v>236.04640590674421</v>
      </c>
      <c r="E133" s="264">
        <v>0</v>
      </c>
      <c r="F133" s="264">
        <f t="shared" si="4"/>
        <v>236.04640590674421</v>
      </c>
      <c r="G133" s="264"/>
      <c r="H133" s="264">
        <v>0</v>
      </c>
      <c r="I133" s="264">
        <v>0</v>
      </c>
      <c r="J133" s="264">
        <f t="shared" si="5"/>
        <v>0</v>
      </c>
      <c r="K133" s="264"/>
      <c r="L133" s="264">
        <f t="shared" si="7"/>
        <v>0</v>
      </c>
      <c r="M133" s="264">
        <f t="shared" si="6"/>
        <v>0</v>
      </c>
      <c r="N133" s="278"/>
      <c r="O133" s="278"/>
    </row>
    <row r="134" spans="1:15" s="68" customFormat="1" ht="17.649999999999999" customHeight="1" x14ac:dyDescent="0.25">
      <c r="A134" s="262">
        <v>142</v>
      </c>
      <c r="B134" s="263" t="s">
        <v>601</v>
      </c>
      <c r="C134" s="264">
        <v>846.42162102191025</v>
      </c>
      <c r="D134" s="264">
        <v>846.4216210219106</v>
      </c>
      <c r="E134" s="264">
        <v>0</v>
      </c>
      <c r="F134" s="264">
        <f t="shared" si="4"/>
        <v>846.4216210219106</v>
      </c>
      <c r="G134" s="264"/>
      <c r="H134" s="264">
        <v>0</v>
      </c>
      <c r="I134" s="264">
        <v>0</v>
      </c>
      <c r="J134" s="264">
        <f t="shared" si="5"/>
        <v>0</v>
      </c>
      <c r="K134" s="264"/>
      <c r="L134" s="264">
        <f t="shared" si="7"/>
        <v>-3.4106051316484809E-13</v>
      </c>
      <c r="M134" s="264">
        <f t="shared" si="6"/>
        <v>-3.4106051316484809E-13</v>
      </c>
      <c r="N134" s="278"/>
      <c r="O134" s="278"/>
    </row>
    <row r="135" spans="1:15" s="68" customFormat="1" ht="17.649999999999999" customHeight="1" x14ac:dyDescent="0.25">
      <c r="A135" s="262">
        <v>143</v>
      </c>
      <c r="B135" s="263" t="s">
        <v>602</v>
      </c>
      <c r="C135" s="264">
        <v>1635.3991013128787</v>
      </c>
      <c r="D135" s="264">
        <v>1635.3991013128793</v>
      </c>
      <c r="E135" s="264">
        <v>0</v>
      </c>
      <c r="F135" s="264">
        <f t="shared" si="4"/>
        <v>1635.3991013128793</v>
      </c>
      <c r="G135" s="264"/>
      <c r="H135" s="264">
        <v>0</v>
      </c>
      <c r="I135" s="264">
        <v>0</v>
      </c>
      <c r="J135" s="264">
        <f t="shared" si="5"/>
        <v>0</v>
      </c>
      <c r="K135" s="264"/>
      <c r="L135" s="264">
        <f t="shared" si="7"/>
        <v>-6.8212102632969618E-13</v>
      </c>
      <c r="M135" s="264">
        <f t="shared" si="6"/>
        <v>-6.8212102632969618E-13</v>
      </c>
      <c r="N135" s="278"/>
      <c r="O135" s="278"/>
    </row>
    <row r="136" spans="1:15" s="69" customFormat="1" ht="17.649999999999999" customHeight="1" x14ac:dyDescent="0.25">
      <c r="A136" s="262">
        <v>144</v>
      </c>
      <c r="B136" s="263" t="s">
        <v>603</v>
      </c>
      <c r="C136" s="264">
        <v>1123.070840445544</v>
      </c>
      <c r="D136" s="264">
        <v>1123.0708404455443</v>
      </c>
      <c r="E136" s="264">
        <v>0</v>
      </c>
      <c r="F136" s="264">
        <f t="shared" si="4"/>
        <v>1123.0708404455443</v>
      </c>
      <c r="G136" s="264"/>
      <c r="H136" s="264">
        <v>0</v>
      </c>
      <c r="I136" s="264">
        <v>0</v>
      </c>
      <c r="J136" s="264">
        <f t="shared" si="5"/>
        <v>0</v>
      </c>
      <c r="K136" s="264"/>
      <c r="L136" s="264">
        <f t="shared" si="7"/>
        <v>-2.2737367544323206E-13</v>
      </c>
      <c r="M136" s="264">
        <f t="shared" si="6"/>
        <v>-2.2737367544323206E-13</v>
      </c>
      <c r="N136" s="278"/>
      <c r="O136" s="278"/>
    </row>
    <row r="137" spans="1:15" s="69" customFormat="1" ht="17.649999999999999" customHeight="1" x14ac:dyDescent="0.25">
      <c r="A137" s="262">
        <v>146</v>
      </c>
      <c r="B137" s="263" t="s">
        <v>604</v>
      </c>
      <c r="C137" s="264">
        <v>25382.249952490085</v>
      </c>
      <c r="D137" s="264">
        <v>9705.7126969914552</v>
      </c>
      <c r="E137" s="264">
        <v>409.16114713728257</v>
      </c>
      <c r="F137" s="264">
        <f t="shared" si="4"/>
        <v>10114.873844128739</v>
      </c>
      <c r="G137" s="264"/>
      <c r="H137" s="264">
        <v>401.90604151242184</v>
      </c>
      <c r="I137" s="264">
        <v>828.15241284089689</v>
      </c>
      <c r="J137" s="264">
        <f t="shared" si="5"/>
        <v>1230.0584543533187</v>
      </c>
      <c r="K137" s="264"/>
      <c r="L137" s="264">
        <f t="shared" si="7"/>
        <v>14037.317654008028</v>
      </c>
      <c r="M137" s="264">
        <f t="shared" si="6"/>
        <v>15267.376108361346</v>
      </c>
      <c r="N137" s="278"/>
      <c r="O137" s="278"/>
    </row>
    <row r="138" spans="1:15" s="68" customFormat="1" ht="17.649999999999999" customHeight="1" x14ac:dyDescent="0.25">
      <c r="A138" s="262">
        <v>147</v>
      </c>
      <c r="B138" s="263" t="s">
        <v>605</v>
      </c>
      <c r="C138" s="264">
        <v>3539.3009398275358</v>
      </c>
      <c r="D138" s="264">
        <v>3539.3009398275344</v>
      </c>
      <c r="E138" s="264">
        <v>0</v>
      </c>
      <c r="F138" s="264">
        <f t="shared" si="4"/>
        <v>3539.3009398275344</v>
      </c>
      <c r="G138" s="264"/>
      <c r="H138" s="264">
        <v>0</v>
      </c>
      <c r="I138" s="264">
        <v>0</v>
      </c>
      <c r="J138" s="264">
        <f t="shared" si="5"/>
        <v>0</v>
      </c>
      <c r="K138" s="264"/>
      <c r="L138" s="264">
        <f t="shared" si="7"/>
        <v>1.3642420526593924E-12</v>
      </c>
      <c r="M138" s="264">
        <f t="shared" si="6"/>
        <v>1.3642420526593924E-12</v>
      </c>
      <c r="N138" s="278"/>
      <c r="O138" s="278"/>
    </row>
    <row r="139" spans="1:15" s="69" customFormat="1" ht="17.649999999999999" customHeight="1" x14ac:dyDescent="0.25">
      <c r="A139" s="262">
        <v>148</v>
      </c>
      <c r="B139" s="263" t="s">
        <v>606</v>
      </c>
      <c r="C139" s="264">
        <v>560.91202053291909</v>
      </c>
      <c r="D139" s="264">
        <v>560.91202053291909</v>
      </c>
      <c r="E139" s="264">
        <v>0</v>
      </c>
      <c r="F139" s="264">
        <f t="shared" si="4"/>
        <v>560.91202053291909</v>
      </c>
      <c r="G139" s="264"/>
      <c r="H139" s="264">
        <v>0</v>
      </c>
      <c r="I139" s="264">
        <v>0</v>
      </c>
      <c r="J139" s="264">
        <f t="shared" si="5"/>
        <v>0</v>
      </c>
      <c r="K139" s="264"/>
      <c r="L139" s="264">
        <f t="shared" si="7"/>
        <v>0</v>
      </c>
      <c r="M139" s="264">
        <f t="shared" si="6"/>
        <v>0</v>
      </c>
      <c r="N139" s="278"/>
      <c r="O139" s="278"/>
    </row>
    <row r="140" spans="1:15" s="68" customFormat="1" ht="17.649999999999999" customHeight="1" x14ac:dyDescent="0.25">
      <c r="A140" s="262">
        <v>149</v>
      </c>
      <c r="B140" s="263" t="s">
        <v>607</v>
      </c>
      <c r="C140" s="264">
        <v>909.13672138794766</v>
      </c>
      <c r="D140" s="264">
        <v>909.13672138794766</v>
      </c>
      <c r="E140" s="264">
        <v>0</v>
      </c>
      <c r="F140" s="264">
        <f t="shared" si="4"/>
        <v>909.13672138794766</v>
      </c>
      <c r="G140" s="264"/>
      <c r="H140" s="264">
        <v>0</v>
      </c>
      <c r="I140" s="264">
        <v>0</v>
      </c>
      <c r="J140" s="264">
        <f t="shared" si="5"/>
        <v>0</v>
      </c>
      <c r="K140" s="264"/>
      <c r="L140" s="264">
        <f t="shared" si="7"/>
        <v>0</v>
      </c>
      <c r="M140" s="264">
        <f t="shared" si="6"/>
        <v>0</v>
      </c>
      <c r="N140" s="278"/>
      <c r="O140" s="278"/>
    </row>
    <row r="141" spans="1:15" s="68" customFormat="1" ht="17.649999999999999" customHeight="1" x14ac:dyDescent="0.25">
      <c r="A141" s="262">
        <v>150</v>
      </c>
      <c r="B141" s="263" t="s">
        <v>608</v>
      </c>
      <c r="C141" s="264">
        <v>962.64391929006604</v>
      </c>
      <c r="D141" s="264">
        <v>958.16034192986103</v>
      </c>
      <c r="E141" s="264">
        <v>0.24168627654427913</v>
      </c>
      <c r="F141" s="264">
        <f t="shared" si="4"/>
        <v>958.40202820640536</v>
      </c>
      <c r="G141" s="264"/>
      <c r="H141" s="264">
        <v>0.14659659451103851</v>
      </c>
      <c r="I141" s="264">
        <v>0.57697636954224529</v>
      </c>
      <c r="J141" s="264">
        <f t="shared" si="5"/>
        <v>0.72357296405328375</v>
      </c>
      <c r="K141" s="264"/>
      <c r="L141" s="264">
        <f t="shared" si="7"/>
        <v>3.5183181196073918</v>
      </c>
      <c r="M141" s="264">
        <f t="shared" si="6"/>
        <v>4.2418910836606756</v>
      </c>
      <c r="N141" s="278"/>
      <c r="O141" s="278"/>
    </row>
    <row r="142" spans="1:15" s="68" customFormat="1" ht="17.649999999999999" customHeight="1" x14ac:dyDescent="0.25">
      <c r="A142" s="262">
        <v>151</v>
      </c>
      <c r="B142" s="263" t="s">
        <v>609</v>
      </c>
      <c r="C142" s="264">
        <v>314.84753722079881</v>
      </c>
      <c r="D142" s="264">
        <v>299.21358784516701</v>
      </c>
      <c r="E142" s="264">
        <v>1.5107915915547787</v>
      </c>
      <c r="F142" s="264">
        <f t="shared" si="4"/>
        <v>300.72437943672179</v>
      </c>
      <c r="G142" s="264"/>
      <c r="H142" s="264">
        <v>1.5107915915547787</v>
      </c>
      <c r="I142" s="264">
        <v>3.0566520730571547</v>
      </c>
      <c r="J142" s="264">
        <f t="shared" si="5"/>
        <v>4.5674436646119334</v>
      </c>
      <c r="K142" s="264"/>
      <c r="L142" s="264">
        <f t="shared" si="7"/>
        <v>9.5557141194650903</v>
      </c>
      <c r="M142" s="264">
        <f t="shared" si="6"/>
        <v>14.123157784077023</v>
      </c>
      <c r="N142" s="278"/>
      <c r="O142" s="278"/>
    </row>
    <row r="143" spans="1:15" s="68" customFormat="1" ht="17.649999999999999" customHeight="1" x14ac:dyDescent="0.25">
      <c r="A143" s="262">
        <v>152</v>
      </c>
      <c r="B143" s="263" t="s">
        <v>610</v>
      </c>
      <c r="C143" s="264">
        <v>1232.378289496399</v>
      </c>
      <c r="D143" s="264">
        <v>1146.4137612119612</v>
      </c>
      <c r="E143" s="264">
        <v>12.237501180723198</v>
      </c>
      <c r="F143" s="264">
        <f t="shared" si="4"/>
        <v>1158.6512623926844</v>
      </c>
      <c r="G143" s="264"/>
      <c r="H143" s="264">
        <v>11.844425479978003</v>
      </c>
      <c r="I143" s="264">
        <v>24.861936129970438</v>
      </c>
      <c r="J143" s="264">
        <f t="shared" si="5"/>
        <v>36.706361609948445</v>
      </c>
      <c r="K143" s="264"/>
      <c r="L143" s="264">
        <f t="shared" si="7"/>
        <v>37.020665493766145</v>
      </c>
      <c r="M143" s="264">
        <f t="shared" si="6"/>
        <v>73.72702710371459</v>
      </c>
      <c r="N143" s="278"/>
      <c r="O143" s="278"/>
    </row>
    <row r="144" spans="1:15" s="68" customFormat="1" ht="17.649999999999999" customHeight="1" x14ac:dyDescent="0.25">
      <c r="A144" s="262">
        <v>156</v>
      </c>
      <c r="B144" s="263" t="s">
        <v>611</v>
      </c>
      <c r="C144" s="264">
        <v>343.14825921244523</v>
      </c>
      <c r="D144" s="264">
        <v>339.42373669068428</v>
      </c>
      <c r="E144" s="264">
        <v>0.20076956381402217</v>
      </c>
      <c r="F144" s="264">
        <f t="shared" ref="F144:F208" si="8">+D144+E144</f>
        <v>339.62450625449833</v>
      </c>
      <c r="G144" s="264"/>
      <c r="H144" s="264">
        <v>0.12177827011808119</v>
      </c>
      <c r="I144" s="264">
        <v>0.47929620499483394</v>
      </c>
      <c r="J144" s="264">
        <f t="shared" ref="J144:J208" si="9">+H144+I144</f>
        <v>0.60107447511291512</v>
      </c>
      <c r="K144" s="264"/>
      <c r="L144" s="264">
        <f t="shared" si="7"/>
        <v>2.922678482833982</v>
      </c>
      <c r="M144" s="264">
        <f t="shared" ref="M144:M208" si="10">J144+L144</f>
        <v>3.5237529579468969</v>
      </c>
      <c r="N144" s="278"/>
      <c r="O144" s="278"/>
    </row>
    <row r="145" spans="1:15" s="68" customFormat="1" ht="17.649999999999999" customHeight="1" x14ac:dyDescent="0.25">
      <c r="A145" s="262">
        <v>157</v>
      </c>
      <c r="B145" s="263" t="s">
        <v>612</v>
      </c>
      <c r="C145" s="264">
        <v>3089.8184370923782</v>
      </c>
      <c r="D145" s="264">
        <v>3021.2665039894537</v>
      </c>
      <c r="E145" s="264">
        <v>3.6952770719367525</v>
      </c>
      <c r="F145" s="264">
        <f t="shared" si="8"/>
        <v>3024.9617810613904</v>
      </c>
      <c r="G145" s="264"/>
      <c r="H145" s="264">
        <v>2.2413975623866813</v>
      </c>
      <c r="I145" s="264">
        <v>8.8217168415977554</v>
      </c>
      <c r="J145" s="264">
        <f t="shared" si="9"/>
        <v>11.063114403984436</v>
      </c>
      <c r="K145" s="264"/>
      <c r="L145" s="264">
        <f t="shared" si="7"/>
        <v>53.793541627003343</v>
      </c>
      <c r="M145" s="264">
        <f t="shared" si="10"/>
        <v>64.856656030987779</v>
      </c>
      <c r="N145" s="278"/>
      <c r="O145" s="278"/>
    </row>
    <row r="146" spans="1:15" s="69" customFormat="1" ht="17.649999999999999" customHeight="1" x14ac:dyDescent="0.25">
      <c r="A146" s="262">
        <v>158</v>
      </c>
      <c r="B146" s="263" t="s">
        <v>613</v>
      </c>
      <c r="C146" s="264">
        <v>267.73197487582451</v>
      </c>
      <c r="D146" s="264">
        <v>267.73197487582439</v>
      </c>
      <c r="E146" s="264">
        <v>0</v>
      </c>
      <c r="F146" s="264">
        <f t="shared" si="8"/>
        <v>267.73197487582439</v>
      </c>
      <c r="G146" s="264"/>
      <c r="H146" s="264">
        <v>0</v>
      </c>
      <c r="I146" s="264">
        <v>0</v>
      </c>
      <c r="J146" s="264">
        <f t="shared" si="9"/>
        <v>0</v>
      </c>
      <c r="K146" s="264"/>
      <c r="L146" s="264">
        <f t="shared" ref="L146:L210" si="11">SUM(C146-F146-J146)</f>
        <v>1.1368683772161603E-13</v>
      </c>
      <c r="M146" s="264">
        <f t="shared" si="10"/>
        <v>1.1368683772161603E-13</v>
      </c>
      <c r="N146" s="278"/>
      <c r="O146" s="278"/>
    </row>
    <row r="147" spans="1:15" s="68" customFormat="1" ht="17.649999999999999" customHeight="1" x14ac:dyDescent="0.25">
      <c r="A147" s="262">
        <v>159</v>
      </c>
      <c r="B147" s="263" t="s">
        <v>614</v>
      </c>
      <c r="C147" s="264">
        <v>91.299966855656137</v>
      </c>
      <c r="D147" s="264">
        <v>91.299966855656137</v>
      </c>
      <c r="E147" s="264">
        <v>0</v>
      </c>
      <c r="F147" s="264">
        <f t="shared" si="8"/>
        <v>91.299966855656137</v>
      </c>
      <c r="G147" s="264"/>
      <c r="H147" s="264">
        <v>0</v>
      </c>
      <c r="I147" s="264">
        <v>0</v>
      </c>
      <c r="J147" s="264">
        <f t="shared" si="9"/>
        <v>0</v>
      </c>
      <c r="K147" s="264"/>
      <c r="L147" s="264">
        <f t="shared" si="11"/>
        <v>0</v>
      </c>
      <c r="M147" s="264">
        <f t="shared" si="10"/>
        <v>0</v>
      </c>
      <c r="N147" s="278"/>
      <c r="O147" s="278"/>
    </row>
    <row r="148" spans="1:15" s="68" customFormat="1" ht="17.649999999999999" customHeight="1" x14ac:dyDescent="0.25">
      <c r="A148" s="262">
        <v>160</v>
      </c>
      <c r="B148" s="263" t="s">
        <v>615</v>
      </c>
      <c r="C148" s="264">
        <v>22.031793225620003</v>
      </c>
      <c r="D148" s="264">
        <v>22.031793225620003</v>
      </c>
      <c r="E148" s="264">
        <v>0</v>
      </c>
      <c r="F148" s="264">
        <f t="shared" si="8"/>
        <v>22.031793225620003</v>
      </c>
      <c r="G148" s="264"/>
      <c r="H148" s="264">
        <v>0</v>
      </c>
      <c r="I148" s="264">
        <v>0</v>
      </c>
      <c r="J148" s="264">
        <f t="shared" si="9"/>
        <v>0</v>
      </c>
      <c r="K148" s="264"/>
      <c r="L148" s="264">
        <f t="shared" si="11"/>
        <v>0</v>
      </c>
      <c r="M148" s="264">
        <f t="shared" si="10"/>
        <v>0</v>
      </c>
      <c r="N148" s="278"/>
      <c r="O148" s="278"/>
    </row>
    <row r="149" spans="1:15" s="68" customFormat="1" ht="17.649999999999999" customHeight="1" x14ac:dyDescent="0.25">
      <c r="A149" s="262">
        <v>161</v>
      </c>
      <c r="B149" s="263" t="s">
        <v>616</v>
      </c>
      <c r="C149" s="264">
        <v>85.792004999999975</v>
      </c>
      <c r="D149" s="264">
        <v>85.792005000000003</v>
      </c>
      <c r="E149" s="264">
        <v>0</v>
      </c>
      <c r="F149" s="264">
        <f t="shared" si="8"/>
        <v>85.792005000000003</v>
      </c>
      <c r="G149" s="264"/>
      <c r="H149" s="264">
        <v>0</v>
      </c>
      <c r="I149" s="264">
        <v>0</v>
      </c>
      <c r="J149" s="264">
        <f t="shared" si="9"/>
        <v>0</v>
      </c>
      <c r="K149" s="264"/>
      <c r="L149" s="264">
        <f t="shared" si="11"/>
        <v>-2.8421709430404007E-14</v>
      </c>
      <c r="M149" s="264">
        <f t="shared" si="10"/>
        <v>-2.8421709430404007E-14</v>
      </c>
      <c r="N149" s="278"/>
      <c r="O149" s="278"/>
    </row>
    <row r="150" spans="1:15" s="68" customFormat="1" ht="17.649999999999999" customHeight="1" x14ac:dyDescent="0.25">
      <c r="A150" s="262">
        <v>162</v>
      </c>
      <c r="B150" s="263" t="s">
        <v>617</v>
      </c>
      <c r="C150" s="264">
        <v>38.479490999999996</v>
      </c>
      <c r="D150" s="264">
        <v>38.479490999999996</v>
      </c>
      <c r="E150" s="264">
        <v>0</v>
      </c>
      <c r="F150" s="264">
        <f t="shared" si="8"/>
        <v>38.479490999999996</v>
      </c>
      <c r="G150" s="264"/>
      <c r="H150" s="264">
        <v>0</v>
      </c>
      <c r="I150" s="264">
        <v>0</v>
      </c>
      <c r="J150" s="264">
        <f t="shared" si="9"/>
        <v>0</v>
      </c>
      <c r="K150" s="264"/>
      <c r="L150" s="264">
        <f t="shared" si="11"/>
        <v>0</v>
      </c>
      <c r="M150" s="264">
        <f t="shared" si="10"/>
        <v>0</v>
      </c>
      <c r="N150" s="278"/>
      <c r="O150" s="278"/>
    </row>
    <row r="151" spans="1:15" s="68" customFormat="1" ht="17.649999999999999" customHeight="1" x14ac:dyDescent="0.25">
      <c r="A151" s="262">
        <v>163</v>
      </c>
      <c r="B151" s="263" t="s">
        <v>618</v>
      </c>
      <c r="C151" s="264">
        <v>317.64533080622095</v>
      </c>
      <c r="D151" s="264">
        <v>317.64533080622095</v>
      </c>
      <c r="E151" s="264">
        <v>0</v>
      </c>
      <c r="F151" s="264">
        <f t="shared" si="8"/>
        <v>317.64533080622095</v>
      </c>
      <c r="G151" s="264"/>
      <c r="H151" s="264">
        <v>0</v>
      </c>
      <c r="I151" s="264">
        <v>0</v>
      </c>
      <c r="J151" s="264">
        <f t="shared" si="9"/>
        <v>0</v>
      </c>
      <c r="K151" s="264"/>
      <c r="L151" s="264">
        <f t="shared" si="11"/>
        <v>0</v>
      </c>
      <c r="M151" s="264">
        <f t="shared" si="10"/>
        <v>0</v>
      </c>
      <c r="N151" s="278"/>
      <c r="O151" s="278"/>
    </row>
    <row r="152" spans="1:15" s="68" customFormat="1" ht="17.649999999999999" customHeight="1" x14ac:dyDescent="0.25">
      <c r="A152" s="262">
        <v>164</v>
      </c>
      <c r="B152" s="263" t="s">
        <v>619</v>
      </c>
      <c r="C152" s="264">
        <v>792.74865630826378</v>
      </c>
      <c r="D152" s="264">
        <v>777.55344797461498</v>
      </c>
      <c r="E152" s="264">
        <v>0.37988020427801295</v>
      </c>
      <c r="F152" s="264">
        <f t="shared" si="8"/>
        <v>777.93332817889302</v>
      </c>
      <c r="G152" s="264"/>
      <c r="H152" s="264">
        <v>0.37988020427801295</v>
      </c>
      <c r="I152" s="264">
        <v>1.5195208362330208</v>
      </c>
      <c r="J152" s="264">
        <f t="shared" si="9"/>
        <v>1.8994010405110338</v>
      </c>
      <c r="K152" s="264"/>
      <c r="L152" s="264">
        <f t="shared" si="11"/>
        <v>12.915927088859721</v>
      </c>
      <c r="M152" s="264">
        <f t="shared" si="10"/>
        <v>14.815328129370755</v>
      </c>
      <c r="N152" s="278"/>
      <c r="O152" s="278"/>
    </row>
    <row r="153" spans="1:15" s="68" customFormat="1" ht="17.649999999999999" customHeight="1" x14ac:dyDescent="0.25">
      <c r="A153" s="262">
        <v>165</v>
      </c>
      <c r="B153" s="263" t="s">
        <v>620</v>
      </c>
      <c r="C153" s="264">
        <v>118.3695351583379</v>
      </c>
      <c r="D153" s="264">
        <v>118.36953515833792</v>
      </c>
      <c r="E153" s="264">
        <v>0</v>
      </c>
      <c r="F153" s="264">
        <f t="shared" si="8"/>
        <v>118.36953515833792</v>
      </c>
      <c r="G153" s="264"/>
      <c r="H153" s="264">
        <v>0</v>
      </c>
      <c r="I153" s="264">
        <v>0</v>
      </c>
      <c r="J153" s="264">
        <f t="shared" si="9"/>
        <v>0</v>
      </c>
      <c r="K153" s="264"/>
      <c r="L153" s="264">
        <f t="shared" si="11"/>
        <v>-2.8421709430404007E-14</v>
      </c>
      <c r="M153" s="264">
        <f t="shared" si="10"/>
        <v>-2.8421709430404007E-14</v>
      </c>
      <c r="N153" s="278"/>
      <c r="O153" s="278"/>
    </row>
    <row r="154" spans="1:15" s="68" customFormat="1" ht="17.649999999999999" customHeight="1" x14ac:dyDescent="0.25">
      <c r="A154" s="262">
        <v>166</v>
      </c>
      <c r="B154" s="263" t="s">
        <v>621</v>
      </c>
      <c r="C154" s="264">
        <v>1231.8378897960802</v>
      </c>
      <c r="D154" s="264">
        <v>1212.0120868479271</v>
      </c>
      <c r="E154" s="264">
        <v>1.0687055885545176</v>
      </c>
      <c r="F154" s="264">
        <f t="shared" si="8"/>
        <v>1213.0807924364817</v>
      </c>
      <c r="G154" s="264"/>
      <c r="H154" s="264">
        <v>0.6482312423186829</v>
      </c>
      <c r="I154" s="264">
        <v>2.5513156641597248</v>
      </c>
      <c r="J154" s="264">
        <f t="shared" si="9"/>
        <v>3.1995469064784077</v>
      </c>
      <c r="K154" s="264"/>
      <c r="L154" s="264">
        <f t="shared" si="11"/>
        <v>15.55755045312004</v>
      </c>
      <c r="M154" s="264">
        <f t="shared" si="10"/>
        <v>18.757097359598447</v>
      </c>
      <c r="N154" s="278"/>
      <c r="O154" s="278"/>
    </row>
    <row r="155" spans="1:15" s="68" customFormat="1" ht="17.649999999999999" customHeight="1" x14ac:dyDescent="0.25">
      <c r="A155" s="262">
        <v>167</v>
      </c>
      <c r="B155" s="267" t="s">
        <v>622</v>
      </c>
      <c r="C155" s="264">
        <v>2927.080968470997</v>
      </c>
      <c r="D155" s="264">
        <v>2341.664775109783</v>
      </c>
      <c r="E155" s="264">
        <v>97.569365629574435</v>
      </c>
      <c r="F155" s="264">
        <f t="shared" si="8"/>
        <v>2439.2341407393574</v>
      </c>
      <c r="G155" s="264"/>
      <c r="H155" s="264">
        <v>97.569365629574435</v>
      </c>
      <c r="I155" s="264">
        <v>195.13873125914887</v>
      </c>
      <c r="J155" s="264">
        <f t="shared" si="9"/>
        <v>292.70809688872328</v>
      </c>
      <c r="K155" s="264"/>
      <c r="L155" s="264">
        <f t="shared" si="11"/>
        <v>195.1387308429164</v>
      </c>
      <c r="M155" s="264">
        <f t="shared" si="10"/>
        <v>487.84682773163968</v>
      </c>
      <c r="N155" s="278"/>
      <c r="O155" s="278"/>
    </row>
    <row r="156" spans="1:15" s="68" customFormat="1" ht="17.649999999999999" customHeight="1" x14ac:dyDescent="0.25">
      <c r="A156" s="262">
        <v>168</v>
      </c>
      <c r="B156" s="263" t="s">
        <v>623</v>
      </c>
      <c r="C156" s="264">
        <v>665.26364472040791</v>
      </c>
      <c r="D156" s="264">
        <v>665.26364472040814</v>
      </c>
      <c r="E156" s="264">
        <v>0</v>
      </c>
      <c r="F156" s="264">
        <f t="shared" si="8"/>
        <v>665.26364472040814</v>
      </c>
      <c r="G156" s="264"/>
      <c r="H156" s="264">
        <v>0</v>
      </c>
      <c r="I156" s="264">
        <v>0</v>
      </c>
      <c r="J156" s="264">
        <f t="shared" si="9"/>
        <v>0</v>
      </c>
      <c r="K156" s="264"/>
      <c r="L156" s="264">
        <f t="shared" si="11"/>
        <v>-2.2737367544323206E-13</v>
      </c>
      <c r="M156" s="264">
        <f t="shared" si="10"/>
        <v>-2.2737367544323206E-13</v>
      </c>
      <c r="N156" s="278"/>
      <c r="O156" s="278"/>
    </row>
    <row r="157" spans="1:15" s="69" customFormat="1" ht="17.649999999999999" customHeight="1" x14ac:dyDescent="0.25">
      <c r="A157" s="262">
        <v>170</v>
      </c>
      <c r="B157" s="263" t="s">
        <v>624</v>
      </c>
      <c r="C157" s="264">
        <v>1621.8303655518512</v>
      </c>
      <c r="D157" s="264">
        <v>1305.2084145092958</v>
      </c>
      <c r="E157" s="264">
        <v>16.481244214251923</v>
      </c>
      <c r="F157" s="264">
        <f t="shared" si="8"/>
        <v>1321.6896587235478</v>
      </c>
      <c r="G157" s="264"/>
      <c r="H157" s="264">
        <v>10.196297174138694</v>
      </c>
      <c r="I157" s="264">
        <v>40.163240701727574</v>
      </c>
      <c r="J157" s="264">
        <f t="shared" si="9"/>
        <v>50.359537875866266</v>
      </c>
      <c r="K157" s="264"/>
      <c r="L157" s="264">
        <f t="shared" si="11"/>
        <v>249.78116895243707</v>
      </c>
      <c r="M157" s="264">
        <f t="shared" si="10"/>
        <v>300.14070682830334</v>
      </c>
      <c r="N157" s="278"/>
      <c r="O157" s="278"/>
    </row>
    <row r="158" spans="1:15" s="68" customFormat="1" ht="17.649999999999999" customHeight="1" x14ac:dyDescent="0.25">
      <c r="A158" s="262">
        <v>176</v>
      </c>
      <c r="B158" s="263" t="s">
        <v>625</v>
      </c>
      <c r="C158" s="264">
        <v>730.72637011630763</v>
      </c>
      <c r="D158" s="264">
        <v>683.89231861434155</v>
      </c>
      <c r="E158" s="264">
        <v>4.6834051521526003</v>
      </c>
      <c r="F158" s="264">
        <f t="shared" si="8"/>
        <v>688.57572376649409</v>
      </c>
      <c r="G158" s="264"/>
      <c r="H158" s="264">
        <v>4.6834051521526003</v>
      </c>
      <c r="I158" s="264">
        <v>9.3668103043052007</v>
      </c>
      <c r="J158" s="264">
        <f t="shared" si="9"/>
        <v>14.050215456457801</v>
      </c>
      <c r="K158" s="264"/>
      <c r="L158" s="264">
        <f t="shared" si="11"/>
        <v>28.100430893355743</v>
      </c>
      <c r="M158" s="264">
        <f t="shared" si="10"/>
        <v>42.150646349813542</v>
      </c>
      <c r="N158" s="278"/>
      <c r="O158" s="278"/>
    </row>
    <row r="159" spans="1:15" s="68" customFormat="1" ht="17.649999999999999" customHeight="1" x14ac:dyDescent="0.25">
      <c r="A159" s="262">
        <v>177</v>
      </c>
      <c r="B159" s="263" t="s">
        <v>626</v>
      </c>
      <c r="C159" s="264">
        <v>25.083941399171824</v>
      </c>
      <c r="D159" s="264">
        <v>23.948516981252908</v>
      </c>
      <c r="E159" s="264">
        <v>6.1204820497586854E-2</v>
      </c>
      <c r="F159" s="264">
        <f t="shared" si="8"/>
        <v>24.009721801750494</v>
      </c>
      <c r="G159" s="264"/>
      <c r="H159" s="264">
        <v>3.712425198503861E-2</v>
      </c>
      <c r="I159" s="264">
        <v>0.14611393480164092</v>
      </c>
      <c r="J159" s="264">
        <f t="shared" si="9"/>
        <v>0.18323818678667952</v>
      </c>
      <c r="K159" s="264"/>
      <c r="L159" s="264">
        <f t="shared" si="11"/>
        <v>0.89098141063465008</v>
      </c>
      <c r="M159" s="264">
        <f t="shared" si="10"/>
        <v>1.0742195974213296</v>
      </c>
      <c r="N159" s="278"/>
      <c r="O159" s="278"/>
    </row>
    <row r="160" spans="1:15" s="68" customFormat="1" ht="17.649999999999999" customHeight="1" x14ac:dyDescent="0.25">
      <c r="A160" s="262">
        <v>181</v>
      </c>
      <c r="B160" s="263" t="s">
        <v>627</v>
      </c>
      <c r="C160" s="264">
        <v>13088.25581041125</v>
      </c>
      <c r="D160" s="264">
        <v>8799.7388663128149</v>
      </c>
      <c r="E160" s="264">
        <v>406.20506692442405</v>
      </c>
      <c r="F160" s="264">
        <f t="shared" si="8"/>
        <v>9205.9439332372385</v>
      </c>
      <c r="G160" s="264"/>
      <c r="H160" s="264">
        <v>148.41091570305599</v>
      </c>
      <c r="I160" s="264">
        <v>554.61598262748009</v>
      </c>
      <c r="J160" s="264">
        <f t="shared" si="9"/>
        <v>703.02689833053614</v>
      </c>
      <c r="K160" s="264"/>
      <c r="L160" s="264">
        <f t="shared" si="11"/>
        <v>3179.284978843476</v>
      </c>
      <c r="M160" s="264">
        <f t="shared" si="10"/>
        <v>3882.3118771740119</v>
      </c>
      <c r="N160" s="278"/>
      <c r="O160" s="278"/>
    </row>
    <row r="161" spans="1:15" s="68" customFormat="1" ht="17.649999999999999" customHeight="1" x14ac:dyDescent="0.25">
      <c r="A161" s="262">
        <v>182</v>
      </c>
      <c r="B161" s="263" t="s">
        <v>628</v>
      </c>
      <c r="C161" s="264">
        <v>648.77030999999988</v>
      </c>
      <c r="D161" s="264">
        <v>648.77031000000011</v>
      </c>
      <c r="E161" s="264">
        <v>0</v>
      </c>
      <c r="F161" s="264">
        <f t="shared" si="8"/>
        <v>648.77031000000011</v>
      </c>
      <c r="G161" s="264"/>
      <c r="H161" s="264">
        <v>0</v>
      </c>
      <c r="I161" s="264">
        <v>0</v>
      </c>
      <c r="J161" s="264">
        <f t="shared" si="9"/>
        <v>0</v>
      </c>
      <c r="K161" s="264"/>
      <c r="L161" s="264">
        <f t="shared" si="11"/>
        <v>-2.2737367544323206E-13</v>
      </c>
      <c r="M161" s="264">
        <f t="shared" si="10"/>
        <v>-2.2737367544323206E-13</v>
      </c>
      <c r="N161" s="278"/>
      <c r="O161" s="278"/>
    </row>
    <row r="162" spans="1:15" s="68" customFormat="1" ht="17.649999999999999" customHeight="1" x14ac:dyDescent="0.25">
      <c r="A162" s="262">
        <v>183</v>
      </c>
      <c r="B162" s="263" t="s">
        <v>629</v>
      </c>
      <c r="C162" s="264">
        <v>116.85987900000001</v>
      </c>
      <c r="D162" s="264">
        <v>116.85987900000001</v>
      </c>
      <c r="E162" s="264">
        <v>0</v>
      </c>
      <c r="F162" s="264">
        <f t="shared" si="8"/>
        <v>116.85987900000001</v>
      </c>
      <c r="G162" s="264"/>
      <c r="H162" s="264">
        <v>0</v>
      </c>
      <c r="I162" s="264">
        <v>0</v>
      </c>
      <c r="J162" s="264">
        <f t="shared" si="9"/>
        <v>0</v>
      </c>
      <c r="K162" s="264"/>
      <c r="L162" s="264">
        <f t="shared" si="11"/>
        <v>0</v>
      </c>
      <c r="M162" s="264">
        <f t="shared" si="10"/>
        <v>0</v>
      </c>
      <c r="N162" s="278"/>
      <c r="O162" s="278"/>
    </row>
    <row r="163" spans="1:15" s="68" customFormat="1" ht="17.649999999999999" customHeight="1" x14ac:dyDescent="0.25">
      <c r="A163" s="262">
        <v>185</v>
      </c>
      <c r="B163" s="263" t="s">
        <v>630</v>
      </c>
      <c r="C163" s="264">
        <v>471.1064656860367</v>
      </c>
      <c r="D163" s="264">
        <v>449.20687979915772</v>
      </c>
      <c r="E163" s="264">
        <v>0.54748964836703651</v>
      </c>
      <c r="F163" s="264">
        <f t="shared" si="8"/>
        <v>449.75436944752477</v>
      </c>
      <c r="G163" s="264"/>
      <c r="H163" s="264">
        <v>0.54748964836703651</v>
      </c>
      <c r="I163" s="264">
        <v>2.1899585743471777</v>
      </c>
      <c r="J163" s="264">
        <f t="shared" si="9"/>
        <v>2.7374482227142143</v>
      </c>
      <c r="K163" s="264"/>
      <c r="L163" s="264">
        <f t="shared" si="11"/>
        <v>18.614648015797719</v>
      </c>
      <c r="M163" s="264">
        <f t="shared" si="10"/>
        <v>21.352096238511933</v>
      </c>
      <c r="N163" s="278"/>
      <c r="O163" s="278"/>
    </row>
    <row r="164" spans="1:15" s="68" customFormat="1" ht="17.649999999999999" customHeight="1" x14ac:dyDescent="0.25">
      <c r="A164" s="262">
        <v>189</v>
      </c>
      <c r="B164" s="263" t="s">
        <v>631</v>
      </c>
      <c r="C164" s="264">
        <v>325.80642612497098</v>
      </c>
      <c r="D164" s="264">
        <v>266.1585322755285</v>
      </c>
      <c r="E164" s="264">
        <v>3.2153068121715509</v>
      </c>
      <c r="F164" s="264">
        <f t="shared" si="8"/>
        <v>269.37383908770005</v>
      </c>
      <c r="G164" s="264"/>
      <c r="H164" s="264">
        <v>1.9502680422324397</v>
      </c>
      <c r="I164" s="264">
        <v>7.6758860607163042</v>
      </c>
      <c r="J164" s="264">
        <f t="shared" si="9"/>
        <v>9.6261541029487443</v>
      </c>
      <c r="K164" s="264"/>
      <c r="L164" s="264">
        <f t="shared" si="11"/>
        <v>46.806432934322189</v>
      </c>
      <c r="M164" s="264">
        <f t="shared" si="10"/>
        <v>56.432587037270935</v>
      </c>
      <c r="N164" s="278"/>
      <c r="O164" s="278"/>
    </row>
    <row r="165" spans="1:15" s="68" customFormat="1" ht="17.649999999999999" customHeight="1" x14ac:dyDescent="0.25">
      <c r="A165" s="262">
        <v>190</v>
      </c>
      <c r="B165" s="263" t="s">
        <v>632</v>
      </c>
      <c r="C165" s="264">
        <v>1000.7052413059437</v>
      </c>
      <c r="D165" s="264">
        <v>829.39753770112839</v>
      </c>
      <c r="E165" s="264">
        <v>4.2101054290417217</v>
      </c>
      <c r="F165" s="264">
        <f t="shared" si="8"/>
        <v>833.60764313017012</v>
      </c>
      <c r="G165" s="264"/>
      <c r="H165" s="264">
        <v>8.4711637737586525</v>
      </c>
      <c r="I165" s="264">
        <v>15.137312901695468</v>
      </c>
      <c r="J165" s="264">
        <f t="shared" si="9"/>
        <v>23.608476675454121</v>
      </c>
      <c r="K165" s="264"/>
      <c r="L165" s="264">
        <f t="shared" si="11"/>
        <v>143.48912150031944</v>
      </c>
      <c r="M165" s="264">
        <f t="shared" si="10"/>
        <v>167.09759817577356</v>
      </c>
      <c r="N165" s="278"/>
      <c r="O165" s="278"/>
    </row>
    <row r="166" spans="1:15" s="68" customFormat="1" ht="17.649999999999999" customHeight="1" x14ac:dyDescent="0.25">
      <c r="A166" s="262">
        <v>191</v>
      </c>
      <c r="B166" s="263" t="s">
        <v>633</v>
      </c>
      <c r="C166" s="264">
        <v>111.153914274024</v>
      </c>
      <c r="D166" s="264">
        <v>99.055719907142802</v>
      </c>
      <c r="E166" s="264">
        <v>2.0163645377976169</v>
      </c>
      <c r="F166" s="264">
        <f t="shared" si="8"/>
        <v>101.07208444494042</v>
      </c>
      <c r="G166" s="264"/>
      <c r="H166" s="264">
        <v>2.0163645377976169</v>
      </c>
      <c r="I166" s="264">
        <v>4.0327290755952339</v>
      </c>
      <c r="J166" s="264">
        <f t="shared" si="9"/>
        <v>6.0490936133928503</v>
      </c>
      <c r="K166" s="264"/>
      <c r="L166" s="264">
        <f t="shared" si="11"/>
        <v>4.032736215690738</v>
      </c>
      <c r="M166" s="264">
        <f t="shared" si="10"/>
        <v>10.081829829083588</v>
      </c>
      <c r="N166" s="278"/>
      <c r="O166" s="278"/>
    </row>
    <row r="167" spans="1:15" s="68" customFormat="1" ht="17.649999999999999" customHeight="1" x14ac:dyDescent="0.25">
      <c r="A167" s="262">
        <v>192</v>
      </c>
      <c r="B167" s="263" t="s">
        <v>634</v>
      </c>
      <c r="C167" s="264">
        <v>784.96692679364764</v>
      </c>
      <c r="D167" s="264">
        <v>734.51287814700436</v>
      </c>
      <c r="E167" s="264">
        <v>2.7661570638003861</v>
      </c>
      <c r="F167" s="264">
        <f t="shared" si="8"/>
        <v>737.27903521080475</v>
      </c>
      <c r="G167" s="264"/>
      <c r="H167" s="264">
        <v>2.7510100521135459</v>
      </c>
      <c r="I167" s="264">
        <v>7.5103950453422961</v>
      </c>
      <c r="J167" s="264">
        <f t="shared" si="9"/>
        <v>10.261405097455842</v>
      </c>
      <c r="K167" s="264"/>
      <c r="L167" s="264">
        <f t="shared" si="11"/>
        <v>37.426486485387052</v>
      </c>
      <c r="M167" s="264">
        <f t="shared" si="10"/>
        <v>47.687891582842894</v>
      </c>
      <c r="N167" s="278"/>
      <c r="O167" s="278"/>
    </row>
    <row r="168" spans="1:15" s="68" customFormat="1" ht="17.649999999999999" customHeight="1" x14ac:dyDescent="0.25">
      <c r="A168" s="262">
        <v>193</v>
      </c>
      <c r="B168" s="263" t="s">
        <v>635</v>
      </c>
      <c r="C168" s="264">
        <v>77.29629899568846</v>
      </c>
      <c r="D168" s="264">
        <v>77.29629899568846</v>
      </c>
      <c r="E168" s="264">
        <v>0</v>
      </c>
      <c r="F168" s="264">
        <f t="shared" si="8"/>
        <v>77.29629899568846</v>
      </c>
      <c r="G168" s="264"/>
      <c r="H168" s="264">
        <v>0</v>
      </c>
      <c r="I168" s="264">
        <v>0</v>
      </c>
      <c r="J168" s="264">
        <f t="shared" si="9"/>
        <v>0</v>
      </c>
      <c r="K168" s="264"/>
      <c r="L168" s="264">
        <f t="shared" si="11"/>
        <v>0</v>
      </c>
      <c r="M168" s="264">
        <f t="shared" si="10"/>
        <v>0</v>
      </c>
      <c r="N168" s="278"/>
      <c r="O168" s="278"/>
    </row>
    <row r="169" spans="1:15" s="68" customFormat="1" ht="17.649999999999999" customHeight="1" x14ac:dyDescent="0.25">
      <c r="A169" s="262">
        <v>194</v>
      </c>
      <c r="B169" s="263" t="s">
        <v>636</v>
      </c>
      <c r="C169" s="264">
        <v>796.26929968497348</v>
      </c>
      <c r="D169" s="264">
        <v>764.04619141848912</v>
      </c>
      <c r="E169" s="264">
        <v>1.3978273365078302</v>
      </c>
      <c r="F169" s="264">
        <f t="shared" si="8"/>
        <v>765.44401875499693</v>
      </c>
      <c r="G169" s="264"/>
      <c r="H169" s="264">
        <v>0.96327330870344074</v>
      </c>
      <c r="I169" s="264">
        <v>3.8100904820345391</v>
      </c>
      <c r="J169" s="264">
        <f t="shared" si="9"/>
        <v>4.7733637907379798</v>
      </c>
      <c r="K169" s="264"/>
      <c r="L169" s="264">
        <f t="shared" si="11"/>
        <v>26.051917139238562</v>
      </c>
      <c r="M169" s="264">
        <f t="shared" si="10"/>
        <v>30.825280929976543</v>
      </c>
      <c r="N169" s="278"/>
      <c r="O169" s="278"/>
    </row>
    <row r="170" spans="1:15" s="69" customFormat="1" ht="17.649999999999999" customHeight="1" x14ac:dyDescent="0.25">
      <c r="A170" s="262">
        <v>195</v>
      </c>
      <c r="B170" s="263" t="s">
        <v>637</v>
      </c>
      <c r="C170" s="264">
        <v>1964.6168753843635</v>
      </c>
      <c r="D170" s="264">
        <v>1812.1707036115815</v>
      </c>
      <c r="E170" s="264">
        <v>7.5777428821445323</v>
      </c>
      <c r="F170" s="264">
        <f t="shared" si="8"/>
        <v>1819.7484464937261</v>
      </c>
      <c r="G170" s="264"/>
      <c r="H170" s="264">
        <v>4.8140665238580844</v>
      </c>
      <c r="I170" s="264">
        <v>18.982777566244344</v>
      </c>
      <c r="J170" s="264">
        <f t="shared" si="9"/>
        <v>23.796844090102429</v>
      </c>
      <c r="K170" s="264"/>
      <c r="L170" s="264">
        <f t="shared" si="11"/>
        <v>121.07158480053504</v>
      </c>
      <c r="M170" s="264">
        <f t="shared" si="10"/>
        <v>144.86842889063746</v>
      </c>
      <c r="N170" s="278"/>
      <c r="O170" s="278"/>
    </row>
    <row r="171" spans="1:15" s="68" customFormat="1" ht="17.649999999999999" customHeight="1" x14ac:dyDescent="0.25">
      <c r="A171" s="262">
        <v>197</v>
      </c>
      <c r="B171" s="263" t="s">
        <v>638</v>
      </c>
      <c r="C171" s="264">
        <v>323.17684670816692</v>
      </c>
      <c r="D171" s="264">
        <v>290.47141113178378</v>
      </c>
      <c r="E171" s="264">
        <v>1.7629794522481876</v>
      </c>
      <c r="F171" s="264">
        <f t="shared" si="8"/>
        <v>292.23439058403198</v>
      </c>
      <c r="G171" s="264"/>
      <c r="H171" s="264">
        <v>1.0693481613179259</v>
      </c>
      <c r="I171" s="264">
        <v>4.2087520663401747</v>
      </c>
      <c r="J171" s="264">
        <f t="shared" si="9"/>
        <v>5.2781002276581006</v>
      </c>
      <c r="K171" s="264"/>
      <c r="L171" s="264">
        <f t="shared" si="11"/>
        <v>25.664355896476835</v>
      </c>
      <c r="M171" s="264">
        <f t="shared" si="10"/>
        <v>30.942456124134935</v>
      </c>
      <c r="N171" s="278"/>
      <c r="O171" s="278"/>
    </row>
    <row r="172" spans="1:15" s="69" customFormat="1" ht="17.649999999999999" customHeight="1" x14ac:dyDescent="0.25">
      <c r="A172" s="262">
        <v>198</v>
      </c>
      <c r="B172" s="263" t="s">
        <v>639</v>
      </c>
      <c r="C172" s="264">
        <v>407.69750257313768</v>
      </c>
      <c r="D172" s="264">
        <v>357.00425634630056</v>
      </c>
      <c r="E172" s="264">
        <v>4.4379131497724584</v>
      </c>
      <c r="F172" s="264">
        <f t="shared" si="8"/>
        <v>361.44216949607301</v>
      </c>
      <c r="G172" s="264"/>
      <c r="H172" s="264">
        <v>4.1474002803686041</v>
      </c>
      <c r="I172" s="264">
        <v>9.1617998786369341</v>
      </c>
      <c r="J172" s="264">
        <f t="shared" si="9"/>
        <v>13.309200159005538</v>
      </c>
      <c r="K172" s="264"/>
      <c r="L172" s="264">
        <f t="shared" si="11"/>
        <v>32.946132918059135</v>
      </c>
      <c r="M172" s="264">
        <f t="shared" si="10"/>
        <v>46.255333077064677</v>
      </c>
      <c r="N172" s="278"/>
      <c r="O172" s="278"/>
    </row>
    <row r="173" spans="1:15" s="69" customFormat="1" ht="17.649999999999999" customHeight="1" x14ac:dyDescent="0.25">
      <c r="A173" s="262">
        <v>199</v>
      </c>
      <c r="B173" s="263" t="s">
        <v>640</v>
      </c>
      <c r="C173" s="264">
        <v>314.70134625712274</v>
      </c>
      <c r="D173" s="264">
        <v>282.90961283071749</v>
      </c>
      <c r="E173" s="264">
        <v>3.9206595863133691</v>
      </c>
      <c r="F173" s="264">
        <f t="shared" si="8"/>
        <v>286.83027241703087</v>
      </c>
      <c r="G173" s="264"/>
      <c r="H173" s="264">
        <v>3.6614901569553879</v>
      </c>
      <c r="I173" s="264">
        <v>8.0964392273877994</v>
      </c>
      <c r="J173" s="264">
        <f t="shared" si="9"/>
        <v>11.757929384343187</v>
      </c>
      <c r="K173" s="264"/>
      <c r="L173" s="264">
        <f t="shared" si="11"/>
        <v>16.113144455748682</v>
      </c>
      <c r="M173" s="264">
        <f t="shared" si="10"/>
        <v>27.871073840091867</v>
      </c>
      <c r="N173" s="278"/>
      <c r="O173" s="278"/>
    </row>
    <row r="174" spans="1:15" s="68" customFormat="1" ht="17.649999999999999" customHeight="1" x14ac:dyDescent="0.25">
      <c r="A174" s="262">
        <v>200</v>
      </c>
      <c r="B174" s="263" t="s">
        <v>641</v>
      </c>
      <c r="C174" s="264">
        <v>1417.2026715151544</v>
      </c>
      <c r="D174" s="264">
        <v>1255.1231413028743</v>
      </c>
      <c r="E174" s="264">
        <v>13.667828589576086</v>
      </c>
      <c r="F174" s="264">
        <f t="shared" si="8"/>
        <v>1268.7909698924504</v>
      </c>
      <c r="G174" s="264"/>
      <c r="H174" s="264">
        <v>12.499115701624408</v>
      </c>
      <c r="I174" s="264">
        <v>28.486109030028071</v>
      </c>
      <c r="J174" s="264">
        <f t="shared" si="9"/>
        <v>40.98522473165248</v>
      </c>
      <c r="K174" s="264"/>
      <c r="L174" s="264">
        <f t="shared" si="11"/>
        <v>107.42647689105148</v>
      </c>
      <c r="M174" s="264">
        <f t="shared" si="10"/>
        <v>148.41170162270396</v>
      </c>
      <c r="N174" s="278"/>
      <c r="O174" s="278"/>
    </row>
    <row r="175" spans="1:15" s="68" customFormat="1" ht="17.649999999999999" customHeight="1" x14ac:dyDescent="0.25">
      <c r="A175" s="262">
        <v>201</v>
      </c>
      <c r="B175" s="263" t="s">
        <v>642</v>
      </c>
      <c r="C175" s="264">
        <v>1795.7213124035638</v>
      </c>
      <c r="D175" s="264">
        <v>1303.6512423791494</v>
      </c>
      <c r="E175" s="264">
        <v>26.524930309833788</v>
      </c>
      <c r="F175" s="264">
        <f t="shared" si="8"/>
        <v>1330.1761726889831</v>
      </c>
      <c r="G175" s="264"/>
      <c r="H175" s="264">
        <v>16.088892125119191</v>
      </c>
      <c r="I175" s="264">
        <v>63.322835725601955</v>
      </c>
      <c r="J175" s="264">
        <f t="shared" si="9"/>
        <v>79.411727850721149</v>
      </c>
      <c r="K175" s="264"/>
      <c r="L175" s="264">
        <f t="shared" si="11"/>
        <v>386.13341186385958</v>
      </c>
      <c r="M175" s="264">
        <f t="shared" si="10"/>
        <v>465.54513971458073</v>
      </c>
      <c r="N175" s="278"/>
      <c r="O175" s="278"/>
    </row>
    <row r="176" spans="1:15" s="68" customFormat="1" ht="17.649999999999999" customHeight="1" x14ac:dyDescent="0.25">
      <c r="A176" s="262">
        <v>202</v>
      </c>
      <c r="B176" s="263" t="s">
        <v>643</v>
      </c>
      <c r="C176" s="264">
        <v>2661.4235505333177</v>
      </c>
      <c r="D176" s="264">
        <v>2351.0736616883205</v>
      </c>
      <c r="E176" s="264">
        <v>20.666238904479883</v>
      </c>
      <c r="F176" s="264">
        <f t="shared" si="8"/>
        <v>2371.7399005928005</v>
      </c>
      <c r="G176" s="264"/>
      <c r="H176" s="264">
        <v>20.666238904479883</v>
      </c>
      <c r="I176" s="264">
        <v>48.376537983252511</v>
      </c>
      <c r="J176" s="264">
        <f t="shared" si="9"/>
        <v>69.042776887732401</v>
      </c>
      <c r="K176" s="264"/>
      <c r="L176" s="264">
        <f t="shared" si="11"/>
        <v>220.64087305278477</v>
      </c>
      <c r="M176" s="264">
        <f t="shared" si="10"/>
        <v>289.68364994051717</v>
      </c>
      <c r="N176" s="278"/>
      <c r="O176" s="278"/>
    </row>
    <row r="177" spans="1:15" s="69" customFormat="1" ht="17.649999999999999" customHeight="1" x14ac:dyDescent="0.25">
      <c r="A177" s="262">
        <v>203</v>
      </c>
      <c r="B177" s="263" t="s">
        <v>644</v>
      </c>
      <c r="C177" s="264">
        <v>748.6731862320994</v>
      </c>
      <c r="D177" s="264">
        <v>693.46697015324753</v>
      </c>
      <c r="E177" s="264">
        <v>9.2010359444972725</v>
      </c>
      <c r="F177" s="264">
        <f t="shared" si="8"/>
        <v>702.66800609774475</v>
      </c>
      <c r="G177" s="264"/>
      <c r="H177" s="264">
        <v>9.2010359444972725</v>
      </c>
      <c r="I177" s="264">
        <v>18.402071888994545</v>
      </c>
      <c r="J177" s="264">
        <f t="shared" si="9"/>
        <v>27.603107833491819</v>
      </c>
      <c r="K177" s="264"/>
      <c r="L177" s="264">
        <f t="shared" si="11"/>
        <v>18.402072300862827</v>
      </c>
      <c r="M177" s="264">
        <f t="shared" si="10"/>
        <v>46.005180134354646</v>
      </c>
      <c r="N177" s="278"/>
      <c r="O177" s="278"/>
    </row>
    <row r="178" spans="1:15" s="69" customFormat="1" ht="17.649999999999999" customHeight="1" x14ac:dyDescent="0.25">
      <c r="A178" s="262">
        <v>204</v>
      </c>
      <c r="B178" s="263" t="s">
        <v>645</v>
      </c>
      <c r="C178" s="264">
        <v>2162.130415053965</v>
      </c>
      <c r="D178" s="264">
        <v>2122.2815478278139</v>
      </c>
      <c r="E178" s="264">
        <v>2.1480445595676732</v>
      </c>
      <c r="F178" s="264">
        <f t="shared" si="8"/>
        <v>2124.4295923873815</v>
      </c>
      <c r="G178" s="264"/>
      <c r="H178" s="264">
        <v>1.3029122722812785</v>
      </c>
      <c r="I178" s="264">
        <v>5.1280161669140698</v>
      </c>
      <c r="J178" s="264">
        <f t="shared" si="9"/>
        <v>6.4309284391953483</v>
      </c>
      <c r="K178" s="264"/>
      <c r="L178" s="264">
        <f t="shared" si="11"/>
        <v>31.269894227388114</v>
      </c>
      <c r="M178" s="264">
        <f t="shared" si="10"/>
        <v>37.700822666583463</v>
      </c>
      <c r="N178" s="278"/>
      <c r="O178" s="278"/>
    </row>
    <row r="179" spans="1:15" s="68" customFormat="1" ht="17.649999999999999" customHeight="1" x14ac:dyDescent="0.25">
      <c r="A179" s="262">
        <v>205</v>
      </c>
      <c r="B179" s="263" t="s">
        <v>646</v>
      </c>
      <c r="C179" s="264">
        <v>2365.7076517714836</v>
      </c>
      <c r="D179" s="264">
        <v>2298.8575774452106</v>
      </c>
      <c r="E179" s="264">
        <v>3.6035388253709097</v>
      </c>
      <c r="F179" s="264">
        <f t="shared" si="8"/>
        <v>2302.4611162705814</v>
      </c>
      <c r="G179" s="264"/>
      <c r="H179" s="264">
        <v>2.1857530468437369</v>
      </c>
      <c r="I179" s="264">
        <v>8.6027102468776295</v>
      </c>
      <c r="J179" s="264">
        <f t="shared" si="9"/>
        <v>10.788463293721367</v>
      </c>
      <c r="K179" s="264"/>
      <c r="L179" s="264">
        <f t="shared" si="11"/>
        <v>52.458072207180791</v>
      </c>
      <c r="M179" s="264">
        <f t="shared" si="10"/>
        <v>63.246535500902155</v>
      </c>
      <c r="N179" s="278"/>
      <c r="O179" s="278"/>
    </row>
    <row r="180" spans="1:15" s="68" customFormat="1" ht="27" x14ac:dyDescent="0.25">
      <c r="A180" s="262">
        <v>206</v>
      </c>
      <c r="B180" s="263" t="s">
        <v>647</v>
      </c>
      <c r="C180" s="264">
        <v>855.64516712007025</v>
      </c>
      <c r="D180" s="264">
        <v>855.64516712007037</v>
      </c>
      <c r="E180" s="264">
        <v>0</v>
      </c>
      <c r="F180" s="264">
        <f t="shared" si="8"/>
        <v>855.64516712007037</v>
      </c>
      <c r="G180" s="264"/>
      <c r="H180" s="264">
        <v>0</v>
      </c>
      <c r="I180" s="264">
        <v>0</v>
      </c>
      <c r="J180" s="264">
        <f t="shared" si="9"/>
        <v>0</v>
      </c>
      <c r="K180" s="264"/>
      <c r="L180" s="264">
        <f t="shared" si="11"/>
        <v>-1.1368683772161603E-13</v>
      </c>
      <c r="M180" s="264">
        <f t="shared" si="10"/>
        <v>-1.1368683772161603E-13</v>
      </c>
      <c r="N180" s="278"/>
      <c r="O180" s="278"/>
    </row>
    <row r="181" spans="1:15" s="69" customFormat="1" ht="17.649999999999999" customHeight="1" x14ac:dyDescent="0.25">
      <c r="A181" s="262">
        <v>207</v>
      </c>
      <c r="B181" s="263" t="s">
        <v>648</v>
      </c>
      <c r="C181" s="264">
        <v>973.40428784177061</v>
      </c>
      <c r="D181" s="264">
        <v>935.91258370051207</v>
      </c>
      <c r="E181" s="264">
        <v>3.0535721816090358</v>
      </c>
      <c r="F181" s="264">
        <f t="shared" si="8"/>
        <v>938.96615588212114</v>
      </c>
      <c r="G181" s="264"/>
      <c r="H181" s="264">
        <v>2.4526428229281922</v>
      </c>
      <c r="I181" s="264">
        <v>6.6986847690038127</v>
      </c>
      <c r="J181" s="264">
        <f t="shared" si="9"/>
        <v>9.1513275919320058</v>
      </c>
      <c r="K181" s="264"/>
      <c r="L181" s="264">
        <f t="shared" si="11"/>
        <v>25.286804367717462</v>
      </c>
      <c r="M181" s="264">
        <f t="shared" si="10"/>
        <v>34.438131959649468</v>
      </c>
      <c r="N181" s="278"/>
      <c r="O181" s="278"/>
    </row>
    <row r="182" spans="1:15" s="68" customFormat="1" ht="17.649999999999999" customHeight="1" x14ac:dyDescent="0.25">
      <c r="A182" s="262">
        <v>208</v>
      </c>
      <c r="B182" s="263" t="s">
        <v>649</v>
      </c>
      <c r="C182" s="264">
        <v>190.68741159672604</v>
      </c>
      <c r="D182" s="264">
        <v>152.54993196156926</v>
      </c>
      <c r="E182" s="264">
        <v>6.3562471255255817</v>
      </c>
      <c r="F182" s="264">
        <f t="shared" si="8"/>
        <v>158.90617908709484</v>
      </c>
      <c r="G182" s="264"/>
      <c r="H182" s="264">
        <v>6.3562471255255817</v>
      </c>
      <c r="I182" s="264">
        <v>12.712494251051163</v>
      </c>
      <c r="J182" s="264">
        <f t="shared" si="9"/>
        <v>19.068741376576746</v>
      </c>
      <c r="K182" s="264"/>
      <c r="L182" s="264">
        <f t="shared" si="11"/>
        <v>12.712491133054449</v>
      </c>
      <c r="M182" s="264">
        <f t="shared" si="10"/>
        <v>31.781232509631195</v>
      </c>
      <c r="N182" s="278"/>
      <c r="O182" s="278"/>
    </row>
    <row r="183" spans="1:15" s="68" customFormat="1" ht="17.649999999999999" customHeight="1" x14ac:dyDescent="0.25">
      <c r="A183" s="262">
        <v>210</v>
      </c>
      <c r="B183" s="263" t="s">
        <v>650</v>
      </c>
      <c r="C183" s="264">
        <v>2806.494737946728</v>
      </c>
      <c r="D183" s="264">
        <v>2703.8505558786296</v>
      </c>
      <c r="E183" s="264">
        <v>5.5330123815878016</v>
      </c>
      <c r="F183" s="264">
        <f t="shared" si="8"/>
        <v>2709.3835682602175</v>
      </c>
      <c r="G183" s="264"/>
      <c r="H183" s="264">
        <v>3.3560894503257446</v>
      </c>
      <c r="I183" s="264">
        <v>13.208933147143142</v>
      </c>
      <c r="J183" s="264">
        <f t="shared" si="9"/>
        <v>16.565022597468886</v>
      </c>
      <c r="K183" s="264"/>
      <c r="L183" s="264">
        <f t="shared" si="11"/>
        <v>80.546147089041611</v>
      </c>
      <c r="M183" s="264">
        <f t="shared" si="10"/>
        <v>97.111169686510493</v>
      </c>
      <c r="N183" s="278"/>
      <c r="O183" s="278"/>
    </row>
    <row r="184" spans="1:15" s="68" customFormat="1" ht="17.649999999999999" customHeight="1" x14ac:dyDescent="0.25">
      <c r="A184" s="262">
        <v>211</v>
      </c>
      <c r="B184" s="263" t="s">
        <v>651</v>
      </c>
      <c r="C184" s="264">
        <v>3703.4062081801271</v>
      </c>
      <c r="D184" s="264">
        <v>3497.2874728583824</v>
      </c>
      <c r="E184" s="264">
        <v>9.5897729514969541</v>
      </c>
      <c r="F184" s="264">
        <f t="shared" si="8"/>
        <v>3506.8772458098792</v>
      </c>
      <c r="G184" s="264"/>
      <c r="H184" s="264">
        <v>6.5324384424711575</v>
      </c>
      <c r="I184" s="264">
        <v>25.107226121015966</v>
      </c>
      <c r="J184" s="264">
        <f t="shared" si="9"/>
        <v>31.639664563487123</v>
      </c>
      <c r="K184" s="264"/>
      <c r="L184" s="264">
        <f t="shared" si="11"/>
        <v>164.88929780676077</v>
      </c>
      <c r="M184" s="264">
        <f t="shared" si="10"/>
        <v>196.52896237024788</v>
      </c>
      <c r="N184" s="278"/>
      <c r="O184" s="278"/>
    </row>
    <row r="185" spans="1:15" s="69" customFormat="1" ht="17.649999999999999" customHeight="1" x14ac:dyDescent="0.25">
      <c r="A185" s="262">
        <v>212</v>
      </c>
      <c r="B185" s="268" t="s">
        <v>652</v>
      </c>
      <c r="C185" s="264">
        <v>745.13214265149441</v>
      </c>
      <c r="D185" s="264">
        <v>745.13214265149463</v>
      </c>
      <c r="E185" s="264">
        <v>0</v>
      </c>
      <c r="F185" s="264">
        <f>+D185+E185</f>
        <v>745.13214265149463</v>
      </c>
      <c r="G185" s="264"/>
      <c r="H185" s="264">
        <v>0</v>
      </c>
      <c r="I185" s="264">
        <v>0</v>
      </c>
      <c r="J185" s="264">
        <f>+H185+I185</f>
        <v>0</v>
      </c>
      <c r="K185" s="264"/>
      <c r="L185" s="264">
        <f>SUM(C185-F185-J185)</f>
        <v>-2.2737367544323206E-13</v>
      </c>
      <c r="M185" s="264">
        <f>J185+L185</f>
        <v>-2.2737367544323206E-13</v>
      </c>
      <c r="N185" s="278"/>
      <c r="O185" s="278"/>
    </row>
    <row r="186" spans="1:15" s="68" customFormat="1" ht="17.649999999999999" customHeight="1" x14ac:dyDescent="0.25">
      <c r="A186" s="262">
        <v>213</v>
      </c>
      <c r="B186" s="269" t="s">
        <v>653</v>
      </c>
      <c r="C186" s="264">
        <v>1233.4832454095842</v>
      </c>
      <c r="D186" s="264">
        <v>730.0791933411557</v>
      </c>
      <c r="E186" s="264">
        <v>37.847059644980646</v>
      </c>
      <c r="F186" s="264">
        <f t="shared" si="8"/>
        <v>767.92625298613632</v>
      </c>
      <c r="G186" s="264"/>
      <c r="H186" s="264">
        <v>27.660058109736486</v>
      </c>
      <c r="I186" s="264">
        <v>66.99640501342148</v>
      </c>
      <c r="J186" s="264">
        <f t="shared" si="9"/>
        <v>94.656463123157963</v>
      </c>
      <c r="K186" s="264"/>
      <c r="L186" s="264">
        <f t="shared" si="11"/>
        <v>370.90052930028997</v>
      </c>
      <c r="M186" s="264">
        <f t="shared" si="10"/>
        <v>465.55699242344792</v>
      </c>
      <c r="N186" s="278"/>
      <c r="O186" s="278"/>
    </row>
    <row r="187" spans="1:15" s="68" customFormat="1" ht="17.649999999999999" customHeight="1" x14ac:dyDescent="0.25">
      <c r="A187" s="262">
        <v>215</v>
      </c>
      <c r="B187" s="263" t="s">
        <v>654</v>
      </c>
      <c r="C187" s="264">
        <v>1261.1963816098696</v>
      </c>
      <c r="D187" s="264">
        <v>957.71307557193893</v>
      </c>
      <c r="E187" s="264">
        <v>22.433923049179953</v>
      </c>
      <c r="F187" s="264">
        <f t="shared" si="8"/>
        <v>980.14699862111888</v>
      </c>
      <c r="G187" s="264"/>
      <c r="H187" s="264">
        <v>8.7343819228073549</v>
      </c>
      <c r="I187" s="264">
        <v>40.738870614713321</v>
      </c>
      <c r="J187" s="264">
        <f t="shared" si="9"/>
        <v>49.473252537520679</v>
      </c>
      <c r="K187" s="264"/>
      <c r="L187" s="264">
        <f t="shared" si="11"/>
        <v>231.57613045123003</v>
      </c>
      <c r="M187" s="264">
        <f t="shared" si="10"/>
        <v>281.04938298875072</v>
      </c>
      <c r="N187" s="278"/>
      <c r="O187" s="278"/>
    </row>
    <row r="188" spans="1:15" s="68" customFormat="1" ht="17.649999999999999" customHeight="1" x14ac:dyDescent="0.25">
      <c r="A188" s="262">
        <v>216</v>
      </c>
      <c r="B188" s="268" t="s">
        <v>655</v>
      </c>
      <c r="C188" s="264">
        <v>3057.2386894706324</v>
      </c>
      <c r="D188" s="264">
        <v>1789.0456723075913</v>
      </c>
      <c r="E188" s="264">
        <v>139.36430161949508</v>
      </c>
      <c r="F188" s="264">
        <f t="shared" si="8"/>
        <v>1928.4099739270864</v>
      </c>
      <c r="G188" s="264"/>
      <c r="H188" s="264">
        <v>139.36430161949508</v>
      </c>
      <c r="I188" s="264">
        <v>279.62630017742276</v>
      </c>
      <c r="J188" s="264">
        <f t="shared" si="9"/>
        <v>418.99060179691787</v>
      </c>
      <c r="K188" s="264"/>
      <c r="L188" s="264">
        <f t="shared" si="11"/>
        <v>709.8381137466281</v>
      </c>
      <c r="M188" s="264">
        <f t="shared" si="10"/>
        <v>1128.828715543546</v>
      </c>
      <c r="N188" s="278"/>
      <c r="O188" s="278"/>
    </row>
    <row r="189" spans="1:15" s="68" customFormat="1" ht="17.649999999999999" customHeight="1" x14ac:dyDescent="0.25">
      <c r="A189" s="262">
        <v>217</v>
      </c>
      <c r="B189" s="263" t="s">
        <v>656</v>
      </c>
      <c r="C189" s="264">
        <v>3221.407928968431</v>
      </c>
      <c r="D189" s="264">
        <v>1875.6544124783795</v>
      </c>
      <c r="E189" s="264">
        <v>69.179581399653159</v>
      </c>
      <c r="F189" s="264">
        <f t="shared" si="8"/>
        <v>1944.8339938780327</v>
      </c>
      <c r="G189" s="264"/>
      <c r="H189" s="264">
        <v>61.970938332052796</v>
      </c>
      <c r="I189" s="264">
        <v>145.45517073493068</v>
      </c>
      <c r="J189" s="264">
        <f t="shared" si="9"/>
        <v>207.42610906698349</v>
      </c>
      <c r="K189" s="264"/>
      <c r="L189" s="264">
        <f t="shared" si="11"/>
        <v>1069.1478260234148</v>
      </c>
      <c r="M189" s="264">
        <f t="shared" si="10"/>
        <v>1276.5739350903982</v>
      </c>
      <c r="N189" s="278"/>
      <c r="O189" s="278"/>
    </row>
    <row r="190" spans="1:15" s="68" customFormat="1" ht="17.649999999999999" customHeight="1" x14ac:dyDescent="0.25">
      <c r="A190" s="270">
        <v>218</v>
      </c>
      <c r="B190" s="263" t="s">
        <v>657</v>
      </c>
      <c r="C190" s="264">
        <v>795.31988713331282</v>
      </c>
      <c r="D190" s="264">
        <v>786.47782290598491</v>
      </c>
      <c r="E190" s="264">
        <v>0.47662957579919024</v>
      </c>
      <c r="F190" s="264">
        <f t="shared" si="8"/>
        <v>786.95445248178407</v>
      </c>
      <c r="G190" s="264"/>
      <c r="H190" s="264">
        <v>0.28910317804323887</v>
      </c>
      <c r="I190" s="264">
        <v>1.1378553977514172</v>
      </c>
      <c r="J190" s="264">
        <f t="shared" si="9"/>
        <v>1.4269585757946561</v>
      </c>
      <c r="K190" s="264"/>
      <c r="L190" s="264">
        <f t="shared" si="11"/>
        <v>6.938476075734088</v>
      </c>
      <c r="M190" s="264">
        <f t="shared" si="10"/>
        <v>8.3654346515287443</v>
      </c>
      <c r="N190" s="278"/>
      <c r="O190" s="278"/>
    </row>
    <row r="191" spans="1:15" s="69" customFormat="1" ht="17.649999999999999" customHeight="1" x14ac:dyDescent="0.25">
      <c r="A191" s="262">
        <v>219</v>
      </c>
      <c r="B191" s="263" t="s">
        <v>658</v>
      </c>
      <c r="C191" s="264">
        <v>863.84627366867426</v>
      </c>
      <c r="D191" s="264">
        <v>668.33626572070602</v>
      </c>
      <c r="E191" s="264">
        <v>10.538924539336834</v>
      </c>
      <c r="F191" s="264">
        <f t="shared" si="8"/>
        <v>678.87519026004281</v>
      </c>
      <c r="G191" s="264"/>
      <c r="H191" s="264">
        <v>6.3924624477870742</v>
      </c>
      <c r="I191" s="264">
        <v>25.159522725784417</v>
      </c>
      <c r="J191" s="264">
        <f t="shared" si="9"/>
        <v>31.551985173571492</v>
      </c>
      <c r="K191" s="264"/>
      <c r="L191" s="264">
        <f t="shared" si="11"/>
        <v>153.41909823505995</v>
      </c>
      <c r="M191" s="264">
        <f t="shared" si="10"/>
        <v>184.97108340863144</v>
      </c>
      <c r="N191" s="278"/>
      <c r="O191" s="278"/>
    </row>
    <row r="192" spans="1:15" s="68" customFormat="1" ht="17.649999999999999" customHeight="1" x14ac:dyDescent="0.25">
      <c r="A192" s="262">
        <v>222</v>
      </c>
      <c r="B192" s="268" t="s">
        <v>659</v>
      </c>
      <c r="C192" s="264">
        <v>21306.225497839616</v>
      </c>
      <c r="D192" s="264">
        <v>15399.699014165488</v>
      </c>
      <c r="E192" s="264">
        <v>662.36169492574652</v>
      </c>
      <c r="F192" s="264">
        <f t="shared" si="8"/>
        <v>16062.060709091234</v>
      </c>
      <c r="G192" s="264"/>
      <c r="H192" s="264">
        <v>624.35578410957373</v>
      </c>
      <c r="I192" s="264">
        <v>930.73545657742613</v>
      </c>
      <c r="J192" s="264">
        <f t="shared" si="9"/>
        <v>1555.0912406869998</v>
      </c>
      <c r="K192" s="264"/>
      <c r="L192" s="264">
        <f t="shared" si="11"/>
        <v>3689.0735480613816</v>
      </c>
      <c r="M192" s="264">
        <f t="shared" si="10"/>
        <v>5244.1647887483814</v>
      </c>
      <c r="N192" s="278"/>
      <c r="O192" s="278"/>
    </row>
    <row r="193" spans="1:15" s="68" customFormat="1" ht="17.649999999999999" customHeight="1" x14ac:dyDescent="0.25">
      <c r="A193" s="270">
        <v>223</v>
      </c>
      <c r="B193" s="263" t="s">
        <v>660</v>
      </c>
      <c r="C193" s="264">
        <v>87.943548376655087</v>
      </c>
      <c r="D193" s="264">
        <v>87.943548376655116</v>
      </c>
      <c r="E193" s="264">
        <v>0</v>
      </c>
      <c r="F193" s="264">
        <f t="shared" si="8"/>
        <v>87.943548376655116</v>
      </c>
      <c r="G193" s="264"/>
      <c r="H193" s="264">
        <v>0</v>
      </c>
      <c r="I193" s="264">
        <v>0</v>
      </c>
      <c r="J193" s="264">
        <f t="shared" si="9"/>
        <v>0</v>
      </c>
      <c r="K193" s="264"/>
      <c r="L193" s="264">
        <f t="shared" si="11"/>
        <v>-2.8421709430404007E-14</v>
      </c>
      <c r="M193" s="264">
        <f t="shared" si="10"/>
        <v>-2.8421709430404007E-14</v>
      </c>
      <c r="N193" s="278"/>
      <c r="O193" s="278"/>
    </row>
    <row r="194" spans="1:15" s="68" customFormat="1" ht="17.649999999999999" customHeight="1" x14ac:dyDescent="0.25">
      <c r="A194" s="270">
        <v>225</v>
      </c>
      <c r="B194" s="263" t="s">
        <v>661</v>
      </c>
      <c r="C194" s="264">
        <v>25.158097329403923</v>
      </c>
      <c r="D194" s="264">
        <v>25.158097329403926</v>
      </c>
      <c r="E194" s="264">
        <v>0</v>
      </c>
      <c r="F194" s="264">
        <f t="shared" si="8"/>
        <v>25.158097329403926</v>
      </c>
      <c r="G194" s="264"/>
      <c r="H194" s="264">
        <v>0</v>
      </c>
      <c r="I194" s="264">
        <v>0</v>
      </c>
      <c r="J194" s="264">
        <f t="shared" si="9"/>
        <v>0</v>
      </c>
      <c r="K194" s="264"/>
      <c r="L194" s="264">
        <f t="shared" si="11"/>
        <v>-3.5527136788005009E-15</v>
      </c>
      <c r="M194" s="264">
        <f t="shared" si="10"/>
        <v>-3.5527136788005009E-15</v>
      </c>
      <c r="N194" s="278"/>
      <c r="O194" s="278"/>
    </row>
    <row r="195" spans="1:15" s="68" customFormat="1" ht="17.649999999999999" customHeight="1" x14ac:dyDescent="0.25">
      <c r="A195" s="270">
        <v>226</v>
      </c>
      <c r="B195" s="263" t="s">
        <v>662</v>
      </c>
      <c r="C195" s="264">
        <v>513.533682</v>
      </c>
      <c r="D195" s="264">
        <v>282.44352509999999</v>
      </c>
      <c r="E195" s="264">
        <v>25.676684099999999</v>
      </c>
      <c r="F195" s="264">
        <f t="shared" si="8"/>
        <v>308.12020919999998</v>
      </c>
      <c r="G195" s="264"/>
      <c r="H195" s="264">
        <v>25.676684099999999</v>
      </c>
      <c r="I195" s="264">
        <v>51.353368199999998</v>
      </c>
      <c r="J195" s="264">
        <f t="shared" si="9"/>
        <v>77.030052299999994</v>
      </c>
      <c r="K195" s="264"/>
      <c r="L195" s="264">
        <f t="shared" si="11"/>
        <v>128.38342050000003</v>
      </c>
      <c r="M195" s="264">
        <f t="shared" si="10"/>
        <v>205.41347280000002</v>
      </c>
      <c r="N195" s="278"/>
      <c r="O195" s="278"/>
    </row>
    <row r="196" spans="1:15" s="68" customFormat="1" ht="17.649999999999999" customHeight="1" x14ac:dyDescent="0.25">
      <c r="A196" s="270">
        <v>227</v>
      </c>
      <c r="B196" s="263" t="s">
        <v>663</v>
      </c>
      <c r="C196" s="264">
        <v>2153.6452001014718</v>
      </c>
      <c r="D196" s="264">
        <v>2019.8647703587983</v>
      </c>
      <c r="E196" s="264">
        <v>3.3445107418937532</v>
      </c>
      <c r="F196" s="264">
        <f t="shared" si="8"/>
        <v>2023.2092811006921</v>
      </c>
      <c r="G196" s="264"/>
      <c r="H196" s="264">
        <v>3.3445107418937532</v>
      </c>
      <c r="I196" s="264">
        <v>13.378042967575013</v>
      </c>
      <c r="J196" s="264">
        <f t="shared" si="9"/>
        <v>16.722553709468766</v>
      </c>
      <c r="K196" s="264"/>
      <c r="L196" s="264">
        <f t="shared" si="11"/>
        <v>113.71336529131091</v>
      </c>
      <c r="M196" s="264">
        <f t="shared" si="10"/>
        <v>130.43591900077968</v>
      </c>
      <c r="N196" s="278"/>
      <c r="O196" s="278"/>
    </row>
    <row r="197" spans="1:15" s="71" customFormat="1" ht="17.649999999999999" customHeight="1" x14ac:dyDescent="0.25">
      <c r="A197" s="270">
        <v>228</v>
      </c>
      <c r="B197" s="263" t="s">
        <v>664</v>
      </c>
      <c r="C197" s="264">
        <v>396.0587642908668</v>
      </c>
      <c r="D197" s="264">
        <v>369.73915003100723</v>
      </c>
      <c r="E197" s="264">
        <v>0.70097875604479598</v>
      </c>
      <c r="F197" s="264">
        <f t="shared" si="8"/>
        <v>370.440128787052</v>
      </c>
      <c r="G197" s="264"/>
      <c r="H197" s="264">
        <v>0.70097875604479598</v>
      </c>
      <c r="I197" s="264">
        <v>2.6892792838670045</v>
      </c>
      <c r="J197" s="264">
        <f t="shared" si="9"/>
        <v>3.3902580399118003</v>
      </c>
      <c r="K197" s="264"/>
      <c r="L197" s="264">
        <f t="shared" si="11"/>
        <v>22.228377463903001</v>
      </c>
      <c r="M197" s="264">
        <f t="shared" si="10"/>
        <v>25.618635503814801</v>
      </c>
      <c r="N197" s="278"/>
      <c r="O197" s="278"/>
    </row>
    <row r="198" spans="1:15" s="68" customFormat="1" ht="17.649999999999999" customHeight="1" x14ac:dyDescent="0.25">
      <c r="A198" s="262">
        <v>229</v>
      </c>
      <c r="B198" s="268" t="s">
        <v>665</v>
      </c>
      <c r="C198" s="264">
        <v>2109.0787911204111</v>
      </c>
      <c r="D198" s="264">
        <v>1614.9360041328846</v>
      </c>
      <c r="E198" s="264">
        <v>24.308990164317379</v>
      </c>
      <c r="F198" s="264">
        <f t="shared" si="8"/>
        <v>1639.2449942972021</v>
      </c>
      <c r="G198" s="264"/>
      <c r="H198" s="264">
        <v>15.536884564317376</v>
      </c>
      <c r="I198" s="264">
        <v>61.279465307269497</v>
      </c>
      <c r="J198" s="264">
        <f t="shared" si="9"/>
        <v>76.81634987158688</v>
      </c>
      <c r="K198" s="264"/>
      <c r="L198" s="264">
        <f t="shared" si="11"/>
        <v>393.01744695162211</v>
      </c>
      <c r="M198" s="264">
        <f t="shared" si="10"/>
        <v>469.83379682320901</v>
      </c>
      <c r="N198" s="278"/>
      <c r="O198" s="278"/>
    </row>
    <row r="199" spans="1:15" s="68" customFormat="1" ht="17.649999999999999" customHeight="1" x14ac:dyDescent="0.25">
      <c r="A199" s="262">
        <v>231</v>
      </c>
      <c r="B199" s="268" t="s">
        <v>666</v>
      </c>
      <c r="C199" s="264">
        <v>130.34256147245713</v>
      </c>
      <c r="D199" s="264">
        <v>118.54264891296282</v>
      </c>
      <c r="E199" s="264">
        <v>0.63607173953999996</v>
      </c>
      <c r="F199" s="264">
        <f t="shared" si="8"/>
        <v>119.17872065250282</v>
      </c>
      <c r="G199" s="264"/>
      <c r="H199" s="264">
        <v>0.38581401942428567</v>
      </c>
      <c r="I199" s="264">
        <v>1.5184909306285712</v>
      </c>
      <c r="J199" s="264">
        <f t="shared" si="9"/>
        <v>1.9043049500528568</v>
      </c>
      <c r="K199" s="264"/>
      <c r="L199" s="264">
        <f t="shared" si="11"/>
        <v>9.2595358699014589</v>
      </c>
      <c r="M199" s="264">
        <f t="shared" si="10"/>
        <v>11.163840819954316</v>
      </c>
      <c r="N199" s="278"/>
      <c r="O199" s="278"/>
    </row>
    <row r="200" spans="1:15" s="68" customFormat="1" ht="17.649999999999999" customHeight="1" x14ac:dyDescent="0.25">
      <c r="A200" s="262">
        <v>233</v>
      </c>
      <c r="B200" s="263" t="s">
        <v>667</v>
      </c>
      <c r="C200" s="264">
        <v>174.15212244627571</v>
      </c>
      <c r="D200" s="264">
        <v>158.38613071552859</v>
      </c>
      <c r="E200" s="264">
        <v>0.84986237012999999</v>
      </c>
      <c r="F200" s="264">
        <f t="shared" si="8"/>
        <v>159.23599308565861</v>
      </c>
      <c r="G200" s="264"/>
      <c r="H200" s="264">
        <v>0.51549029087142861</v>
      </c>
      <c r="I200" s="264">
        <v>2.0288722983357141</v>
      </c>
      <c r="J200" s="264">
        <f t="shared" si="9"/>
        <v>2.5443625892071426</v>
      </c>
      <c r="K200" s="264"/>
      <c r="L200" s="264">
        <f t="shared" si="11"/>
        <v>12.371766771409963</v>
      </c>
      <c r="M200" s="264">
        <f t="shared" si="10"/>
        <v>14.916129360617106</v>
      </c>
      <c r="N200" s="278"/>
      <c r="O200" s="278"/>
    </row>
    <row r="201" spans="1:15" s="68" customFormat="1" ht="17.649999999999999" customHeight="1" x14ac:dyDescent="0.25">
      <c r="A201" s="262">
        <v>234</v>
      </c>
      <c r="B201" s="263" t="s">
        <v>668</v>
      </c>
      <c r="C201" s="264">
        <v>727.06233879121555</v>
      </c>
      <c r="D201" s="264">
        <v>114.43587383116515</v>
      </c>
      <c r="E201" s="264">
        <v>24.93839970079005</v>
      </c>
      <c r="F201" s="264">
        <f t="shared" si="8"/>
        <v>139.3742735319552</v>
      </c>
      <c r="G201" s="264"/>
      <c r="H201" s="264">
        <v>2.888214323716646</v>
      </c>
      <c r="I201" s="264">
        <v>31.563182402492387</v>
      </c>
      <c r="J201" s="264">
        <f t="shared" si="9"/>
        <v>34.451396726209033</v>
      </c>
      <c r="K201" s="264"/>
      <c r="L201" s="264">
        <f t="shared" si="11"/>
        <v>553.23666853305133</v>
      </c>
      <c r="M201" s="264">
        <f t="shared" si="10"/>
        <v>587.68806525926038</v>
      </c>
      <c r="N201" s="278"/>
      <c r="O201" s="278"/>
    </row>
    <row r="202" spans="1:15" s="71" customFormat="1" ht="17.649999999999999" customHeight="1" x14ac:dyDescent="0.25">
      <c r="A202" s="262">
        <v>235</v>
      </c>
      <c r="B202" s="263" t="s">
        <v>669</v>
      </c>
      <c r="C202" s="264">
        <v>1987.1237093064233</v>
      </c>
      <c r="D202" s="264">
        <v>1084.4151215029638</v>
      </c>
      <c r="E202" s="264">
        <v>48.660310503781702</v>
      </c>
      <c r="F202" s="264">
        <f t="shared" si="8"/>
        <v>1133.0754320067454</v>
      </c>
      <c r="G202" s="264"/>
      <c r="H202" s="264">
        <v>29.515270288046032</v>
      </c>
      <c r="I202" s="264">
        <v>116.16651992892578</v>
      </c>
      <c r="J202" s="264">
        <f t="shared" si="9"/>
        <v>145.68179021697182</v>
      </c>
      <c r="K202" s="264"/>
      <c r="L202" s="264">
        <f t="shared" si="11"/>
        <v>708.36648708270604</v>
      </c>
      <c r="M202" s="264">
        <f t="shared" si="10"/>
        <v>854.04827729967792</v>
      </c>
      <c r="N202" s="278"/>
      <c r="O202" s="278"/>
    </row>
    <row r="203" spans="1:15" s="69" customFormat="1" ht="17.649999999999999" customHeight="1" x14ac:dyDescent="0.25">
      <c r="A203" s="262">
        <v>236</v>
      </c>
      <c r="B203" s="263" t="s">
        <v>670</v>
      </c>
      <c r="C203" s="264">
        <v>1866.09224675781</v>
      </c>
      <c r="D203" s="264">
        <v>1747.2001716888722</v>
      </c>
      <c r="E203" s="264">
        <v>11.889207502981877</v>
      </c>
      <c r="F203" s="264">
        <f t="shared" si="8"/>
        <v>1759.0893791918541</v>
      </c>
      <c r="G203" s="264"/>
      <c r="H203" s="264">
        <v>11.889207502981877</v>
      </c>
      <c r="I203" s="264">
        <v>23.778415005963755</v>
      </c>
      <c r="J203" s="264">
        <f t="shared" si="9"/>
        <v>35.667622508945634</v>
      </c>
      <c r="K203" s="264"/>
      <c r="L203" s="264">
        <f t="shared" si="11"/>
        <v>71.335245057010326</v>
      </c>
      <c r="M203" s="264">
        <f t="shared" si="10"/>
        <v>107.00286756595597</v>
      </c>
      <c r="N203" s="278"/>
      <c r="O203" s="278"/>
    </row>
    <row r="204" spans="1:15" s="69" customFormat="1" ht="17.649999999999999" customHeight="1" x14ac:dyDescent="0.25">
      <c r="A204" s="262">
        <v>237</v>
      </c>
      <c r="B204" s="268" t="s">
        <v>671</v>
      </c>
      <c r="C204" s="264">
        <v>234.16202320641253</v>
      </c>
      <c r="D204" s="264">
        <v>133.55520285393229</v>
      </c>
      <c r="E204" s="264">
        <v>11.708101166689657</v>
      </c>
      <c r="F204" s="264">
        <f t="shared" si="8"/>
        <v>145.26330402062194</v>
      </c>
      <c r="G204" s="264"/>
      <c r="H204" s="264">
        <v>8.2370955935178589</v>
      </c>
      <c r="I204" s="264">
        <v>23.416202333379317</v>
      </c>
      <c r="J204" s="264">
        <f t="shared" si="9"/>
        <v>31.653297926897174</v>
      </c>
      <c r="K204" s="264"/>
      <c r="L204" s="264">
        <f t="shared" si="11"/>
        <v>57.245421258893408</v>
      </c>
      <c r="M204" s="264">
        <f t="shared" si="10"/>
        <v>88.898719185790583</v>
      </c>
      <c r="N204" s="278"/>
      <c r="O204" s="278"/>
    </row>
    <row r="205" spans="1:15" s="69" customFormat="1" ht="17.649999999999999" customHeight="1" x14ac:dyDescent="0.25">
      <c r="A205" s="262">
        <v>242</v>
      </c>
      <c r="B205" s="268" t="s">
        <v>672</v>
      </c>
      <c r="C205" s="264">
        <v>492.53598942954721</v>
      </c>
      <c r="D205" s="264">
        <v>313.07570907513707</v>
      </c>
      <c r="E205" s="264">
        <v>6.6835194358108749</v>
      </c>
      <c r="F205" s="264">
        <f t="shared" si="8"/>
        <v>319.75922851094793</v>
      </c>
      <c r="G205" s="264"/>
      <c r="H205" s="264">
        <v>7.1053236392874905E-2</v>
      </c>
      <c r="I205" s="264">
        <v>6.75457267220375</v>
      </c>
      <c r="J205" s="264">
        <f t="shared" si="9"/>
        <v>6.8256259085966251</v>
      </c>
      <c r="K205" s="264"/>
      <c r="L205" s="264">
        <f t="shared" si="11"/>
        <v>165.95113501000264</v>
      </c>
      <c r="M205" s="264">
        <f t="shared" si="10"/>
        <v>172.77676091859928</v>
      </c>
      <c r="N205" s="278"/>
      <c r="O205" s="278"/>
    </row>
    <row r="206" spans="1:15" s="69" customFormat="1" ht="17.649999999999999" customHeight="1" x14ac:dyDescent="0.25">
      <c r="A206" s="262">
        <v>243</v>
      </c>
      <c r="B206" s="268" t="s">
        <v>673</v>
      </c>
      <c r="C206" s="264">
        <v>1728.0897599569098</v>
      </c>
      <c r="D206" s="264">
        <v>1196.3057147560692</v>
      </c>
      <c r="E206" s="264">
        <v>44.211855591910314</v>
      </c>
      <c r="F206" s="264">
        <f t="shared" si="8"/>
        <v>1240.5175703479795</v>
      </c>
      <c r="G206" s="264"/>
      <c r="H206" s="264">
        <v>44.211855591910314</v>
      </c>
      <c r="I206" s="264">
        <v>98.095267440180479</v>
      </c>
      <c r="J206" s="264">
        <f t="shared" si="9"/>
        <v>142.3071230320908</v>
      </c>
      <c r="K206" s="264"/>
      <c r="L206" s="264">
        <f t="shared" si="11"/>
        <v>345.26506657683956</v>
      </c>
      <c r="M206" s="264">
        <f t="shared" si="10"/>
        <v>487.57218960893033</v>
      </c>
      <c r="N206" s="278"/>
      <c r="O206" s="278"/>
    </row>
    <row r="207" spans="1:15" s="69" customFormat="1" ht="17.649999999999999" customHeight="1" x14ac:dyDescent="0.25">
      <c r="A207" s="262">
        <v>244</v>
      </c>
      <c r="B207" s="269" t="s">
        <v>674</v>
      </c>
      <c r="C207" s="264">
        <v>1387.9558077678917</v>
      </c>
      <c r="D207" s="264">
        <v>1066.8140128482294</v>
      </c>
      <c r="E207" s="264">
        <v>22.028894869151397</v>
      </c>
      <c r="F207" s="264">
        <f t="shared" si="8"/>
        <v>1088.8429077173807</v>
      </c>
      <c r="G207" s="264"/>
      <c r="H207" s="264">
        <v>17.885509308700673</v>
      </c>
      <c r="I207" s="264">
        <v>50.078137129448535</v>
      </c>
      <c r="J207" s="264">
        <f t="shared" si="9"/>
        <v>67.963646438149212</v>
      </c>
      <c r="K207" s="264"/>
      <c r="L207" s="264">
        <f t="shared" si="11"/>
        <v>231.14925361236169</v>
      </c>
      <c r="M207" s="264">
        <f t="shared" si="10"/>
        <v>299.11290005051092</v>
      </c>
      <c r="N207" s="278"/>
      <c r="O207" s="278"/>
    </row>
    <row r="208" spans="1:15" s="69" customFormat="1" ht="17.649999999999999" customHeight="1" x14ac:dyDescent="0.25">
      <c r="A208" s="262">
        <v>247</v>
      </c>
      <c r="B208" s="263" t="s">
        <v>675</v>
      </c>
      <c r="C208" s="264">
        <v>384.69918471712606</v>
      </c>
      <c r="D208" s="264">
        <v>312.66640708491667</v>
      </c>
      <c r="E208" s="264">
        <v>4.642854700914568</v>
      </c>
      <c r="F208" s="264">
        <f t="shared" si="8"/>
        <v>317.30926178583121</v>
      </c>
      <c r="G208" s="264"/>
      <c r="H208" s="264">
        <v>3.5009813707629762</v>
      </c>
      <c r="I208" s="264">
        <v>10.462162759827063</v>
      </c>
      <c r="J208" s="264">
        <f t="shared" si="9"/>
        <v>13.963144130590038</v>
      </c>
      <c r="K208" s="264"/>
      <c r="L208" s="264">
        <f t="shared" si="11"/>
        <v>53.42677880070481</v>
      </c>
      <c r="M208" s="264">
        <f t="shared" si="10"/>
        <v>67.389922931294848</v>
      </c>
      <c r="N208" s="278"/>
      <c r="O208" s="278"/>
    </row>
    <row r="209" spans="1:19" s="69" customFormat="1" ht="17.649999999999999" customHeight="1" x14ac:dyDescent="0.25">
      <c r="A209" s="262">
        <v>248</v>
      </c>
      <c r="B209" s="263" t="s">
        <v>676</v>
      </c>
      <c r="C209" s="264">
        <v>1261.336529442164</v>
      </c>
      <c r="D209" s="264">
        <v>1115.6293495293307</v>
      </c>
      <c r="E209" s="264">
        <v>8.9187424801902502</v>
      </c>
      <c r="F209" s="264">
        <f t="shared" ref="F209:F246" si="12">+D209+E209</f>
        <v>1124.548092009521</v>
      </c>
      <c r="G209" s="264"/>
      <c r="H209" s="264">
        <v>6.7355594824974849</v>
      </c>
      <c r="I209" s="264">
        <v>20.59119822494706</v>
      </c>
      <c r="J209" s="264">
        <f t="shared" ref="J209:J246" si="13">+H209+I209</f>
        <v>27.326757707444546</v>
      </c>
      <c r="K209" s="264"/>
      <c r="L209" s="264">
        <f t="shared" si="11"/>
        <v>109.46167972519838</v>
      </c>
      <c r="M209" s="264">
        <f t="shared" ref="M209:M246" si="14">J209+L209</f>
        <v>136.78843743264292</v>
      </c>
      <c r="N209" s="278"/>
      <c r="O209" s="278"/>
    </row>
    <row r="210" spans="1:19" s="73" customFormat="1" ht="17.649999999999999" customHeight="1" x14ac:dyDescent="0.25">
      <c r="A210" s="262">
        <v>250</v>
      </c>
      <c r="B210" s="263" t="s">
        <v>677</v>
      </c>
      <c r="C210" s="264">
        <v>909.93232306346545</v>
      </c>
      <c r="D210" s="264">
        <v>846.66121438240179</v>
      </c>
      <c r="E210" s="264">
        <v>3.4106153842317886</v>
      </c>
      <c r="F210" s="264">
        <f t="shared" si="12"/>
        <v>850.07182976663353</v>
      </c>
      <c r="G210" s="264"/>
      <c r="H210" s="264">
        <v>2.0687339186865712</v>
      </c>
      <c r="I210" s="264">
        <v>8.1421453591168547</v>
      </c>
      <c r="J210" s="264">
        <f t="shared" si="13"/>
        <v>10.210879277803425</v>
      </c>
      <c r="K210" s="264"/>
      <c r="L210" s="264">
        <f t="shared" si="11"/>
        <v>49.64961401902849</v>
      </c>
      <c r="M210" s="264">
        <f t="shared" si="14"/>
        <v>59.860493296831919</v>
      </c>
      <c r="N210" s="278"/>
      <c r="O210" s="278"/>
      <c r="P210" s="72"/>
      <c r="Q210" s="72"/>
      <c r="R210" s="72"/>
      <c r="S210" s="72"/>
    </row>
    <row r="211" spans="1:19" s="69" customFormat="1" ht="17.649999999999999" customHeight="1" x14ac:dyDescent="0.25">
      <c r="A211" s="262">
        <v>251</v>
      </c>
      <c r="B211" s="269" t="s">
        <v>678</v>
      </c>
      <c r="C211" s="264">
        <v>520.96327754524566</v>
      </c>
      <c r="D211" s="264">
        <v>333.01891207799702</v>
      </c>
      <c r="E211" s="264">
        <v>4.855979989952619</v>
      </c>
      <c r="F211" s="264">
        <f t="shared" si="12"/>
        <v>337.87489206794965</v>
      </c>
      <c r="G211" s="264"/>
      <c r="H211" s="264">
        <v>8.6517021131978069</v>
      </c>
      <c r="I211" s="264">
        <v>17.431830117474952</v>
      </c>
      <c r="J211" s="264">
        <f t="shared" si="13"/>
        <v>26.083532230672759</v>
      </c>
      <c r="K211" s="264"/>
      <c r="L211" s="264">
        <f t="shared" ref="L211:L246" si="15">SUM(C211-F211-J211)</f>
        <v>157.00485324662327</v>
      </c>
      <c r="M211" s="264">
        <f t="shared" si="14"/>
        <v>183.08838547729601</v>
      </c>
      <c r="N211" s="278"/>
      <c r="O211" s="408"/>
    </row>
    <row r="212" spans="1:19" s="69" customFormat="1" ht="17.649999999999999" customHeight="1" x14ac:dyDescent="0.25">
      <c r="A212" s="262">
        <v>252</v>
      </c>
      <c r="B212" s="263" t="s">
        <v>679</v>
      </c>
      <c r="C212" s="264">
        <v>160.77350195578447</v>
      </c>
      <c r="D212" s="264">
        <v>160.7735019557845</v>
      </c>
      <c r="E212" s="264">
        <v>0</v>
      </c>
      <c r="F212" s="264">
        <f t="shared" si="12"/>
        <v>160.7735019557845</v>
      </c>
      <c r="G212" s="264"/>
      <c r="H212" s="264">
        <v>0</v>
      </c>
      <c r="I212" s="264">
        <v>0</v>
      </c>
      <c r="J212" s="264">
        <f t="shared" si="13"/>
        <v>0</v>
      </c>
      <c r="K212" s="264"/>
      <c r="L212" s="264">
        <f t="shared" si="15"/>
        <v>-2.8421709430404007E-14</v>
      </c>
      <c r="M212" s="264">
        <f t="shared" si="14"/>
        <v>-2.8421709430404007E-14</v>
      </c>
      <c r="N212" s="278"/>
      <c r="O212" s="278"/>
    </row>
    <row r="213" spans="1:19" s="69" customFormat="1" ht="17.649999999999999" customHeight="1" x14ac:dyDescent="0.25">
      <c r="A213" s="262">
        <v>253</v>
      </c>
      <c r="B213" s="263" t="s">
        <v>680</v>
      </c>
      <c r="C213" s="264">
        <v>669.93772295584165</v>
      </c>
      <c r="D213" s="264">
        <v>370.91892707098958</v>
      </c>
      <c r="E213" s="264">
        <v>26.915063449814081</v>
      </c>
      <c r="F213" s="264">
        <f t="shared" si="12"/>
        <v>397.83399052080364</v>
      </c>
      <c r="G213" s="264"/>
      <c r="H213" s="264">
        <v>23.409851167090931</v>
      </c>
      <c r="I213" s="264">
        <v>53.218330845711399</v>
      </c>
      <c r="J213" s="264">
        <f t="shared" si="13"/>
        <v>76.628182012802327</v>
      </c>
      <c r="K213" s="264"/>
      <c r="L213" s="264">
        <f t="shared" si="15"/>
        <v>195.4755504222357</v>
      </c>
      <c r="M213" s="264">
        <f t="shared" si="14"/>
        <v>272.10373243503801</v>
      </c>
      <c r="N213" s="278"/>
      <c r="O213" s="278"/>
    </row>
    <row r="214" spans="1:19" s="69" customFormat="1" ht="17.649999999999999" customHeight="1" x14ac:dyDescent="0.25">
      <c r="A214" s="262">
        <v>259</v>
      </c>
      <c r="B214" s="269" t="s">
        <v>681</v>
      </c>
      <c r="C214" s="264">
        <v>680.11480667378964</v>
      </c>
      <c r="D214" s="264">
        <v>292.58948106440289</v>
      </c>
      <c r="E214" s="264">
        <v>21.055525725916432</v>
      </c>
      <c r="F214" s="264">
        <f t="shared" si="12"/>
        <v>313.64500679031931</v>
      </c>
      <c r="G214" s="264"/>
      <c r="H214" s="264">
        <v>10.997281983576265</v>
      </c>
      <c r="I214" s="264">
        <v>35.221712909626952</v>
      </c>
      <c r="J214" s="264">
        <f t="shared" si="13"/>
        <v>46.218994893203217</v>
      </c>
      <c r="K214" s="264"/>
      <c r="L214" s="264">
        <f t="shared" si="15"/>
        <v>320.25080499026711</v>
      </c>
      <c r="M214" s="264">
        <f t="shared" si="14"/>
        <v>366.46979988347033</v>
      </c>
      <c r="N214" s="278"/>
      <c r="O214" s="278"/>
    </row>
    <row r="215" spans="1:19" s="69" customFormat="1" ht="17.649999999999999" customHeight="1" x14ac:dyDescent="0.25">
      <c r="A215" s="262">
        <v>260</v>
      </c>
      <c r="B215" s="269" t="s">
        <v>682</v>
      </c>
      <c r="C215" s="264">
        <v>213.05965118971022</v>
      </c>
      <c r="D215" s="264">
        <v>38.072221252840102</v>
      </c>
      <c r="E215" s="264">
        <v>6.8470599275510553</v>
      </c>
      <c r="F215" s="264">
        <f t="shared" si="12"/>
        <v>44.91928118039116</v>
      </c>
      <c r="G215" s="264"/>
      <c r="H215" s="264">
        <v>0.19871883355722314</v>
      </c>
      <c r="I215" s="264">
        <v>7.0953924885205417</v>
      </c>
      <c r="J215" s="264">
        <f t="shared" si="13"/>
        <v>7.2941113220777645</v>
      </c>
      <c r="K215" s="264"/>
      <c r="L215" s="264">
        <f t="shared" si="15"/>
        <v>160.84625868724132</v>
      </c>
      <c r="M215" s="264">
        <f t="shared" si="14"/>
        <v>168.14037000931907</v>
      </c>
      <c r="N215" s="278"/>
      <c r="O215" s="278"/>
    </row>
    <row r="216" spans="1:19" s="69" customFormat="1" ht="17.649999999999999" customHeight="1" x14ac:dyDescent="0.25">
      <c r="A216" s="262">
        <v>261</v>
      </c>
      <c r="B216" s="268" t="s">
        <v>683</v>
      </c>
      <c r="C216" s="264">
        <v>7994.0437991881845</v>
      </c>
      <c r="D216" s="264">
        <v>5034.5677660457523</v>
      </c>
      <c r="E216" s="264">
        <v>134.67896065206588</v>
      </c>
      <c r="F216" s="264">
        <f>+D216+E216</f>
        <v>5169.2467266978183</v>
      </c>
      <c r="G216" s="264"/>
      <c r="H216" s="264">
        <v>79.654008436729654</v>
      </c>
      <c r="I216" s="264">
        <v>349.66081164265142</v>
      </c>
      <c r="J216" s="264">
        <f>+H216+I216</f>
        <v>429.31482007938109</v>
      </c>
      <c r="K216" s="264"/>
      <c r="L216" s="264">
        <f>SUM(C216-F216-J216)</f>
        <v>2395.482252410985</v>
      </c>
      <c r="M216" s="264">
        <f>J216+L216</f>
        <v>2824.7970724903662</v>
      </c>
      <c r="N216" s="278"/>
      <c r="O216" s="278"/>
    </row>
    <row r="217" spans="1:19" s="69" customFormat="1" ht="17.649999999999999" customHeight="1" x14ac:dyDescent="0.25">
      <c r="A217" s="262">
        <v>262</v>
      </c>
      <c r="B217" s="263" t="s">
        <v>684</v>
      </c>
      <c r="C217" s="264">
        <v>764.17859195048538</v>
      </c>
      <c r="D217" s="264">
        <v>585.18708805641688</v>
      </c>
      <c r="E217" s="264">
        <v>10.191949727575496</v>
      </c>
      <c r="F217" s="264">
        <f t="shared" si="12"/>
        <v>595.37903778399243</v>
      </c>
      <c r="G217" s="264"/>
      <c r="H217" s="264">
        <v>6.9654322851597072</v>
      </c>
      <c r="I217" s="264">
        <v>24.023047099870123</v>
      </c>
      <c r="J217" s="264">
        <f t="shared" si="13"/>
        <v>30.98847938502983</v>
      </c>
      <c r="K217" s="264"/>
      <c r="L217" s="264">
        <f t="shared" si="15"/>
        <v>137.81107478146313</v>
      </c>
      <c r="M217" s="264">
        <f t="shared" si="14"/>
        <v>168.79955416649295</v>
      </c>
      <c r="N217" s="278"/>
      <c r="O217" s="278"/>
    </row>
    <row r="218" spans="1:19" s="69" customFormat="1" ht="17.649999999999999" customHeight="1" x14ac:dyDescent="0.25">
      <c r="A218" s="262">
        <v>267</v>
      </c>
      <c r="B218" s="263" t="s">
        <v>685</v>
      </c>
      <c r="C218" s="264">
        <v>484.28119743956552</v>
      </c>
      <c r="D218" s="264">
        <v>373.70571972808796</v>
      </c>
      <c r="E218" s="264">
        <v>2.7643869435039763</v>
      </c>
      <c r="F218" s="264">
        <f t="shared" si="12"/>
        <v>376.47010667159191</v>
      </c>
      <c r="G218" s="264"/>
      <c r="H218" s="264">
        <v>2.7643869435039763</v>
      </c>
      <c r="I218" s="264">
        <v>11.057547754894935</v>
      </c>
      <c r="J218" s="264">
        <f t="shared" si="13"/>
        <v>13.821934698398913</v>
      </c>
      <c r="K218" s="264"/>
      <c r="L218" s="264">
        <f t="shared" si="15"/>
        <v>93.989156069574705</v>
      </c>
      <c r="M218" s="264">
        <f t="shared" si="14"/>
        <v>107.81109076797361</v>
      </c>
      <c r="N218" s="278"/>
      <c r="O218" s="278"/>
    </row>
    <row r="219" spans="1:19" s="69" customFormat="1" ht="17.649999999999999" customHeight="1" x14ac:dyDescent="0.25">
      <c r="A219" s="262">
        <v>269</v>
      </c>
      <c r="B219" s="263" t="s">
        <v>686</v>
      </c>
      <c r="C219" s="264">
        <v>58.539955074117351</v>
      </c>
      <c r="D219" s="264">
        <v>45.158965354866169</v>
      </c>
      <c r="E219" s="264">
        <v>0.33452474919559494</v>
      </c>
      <c r="F219" s="264">
        <f t="shared" si="12"/>
        <v>45.493490104061763</v>
      </c>
      <c r="G219" s="264"/>
      <c r="H219" s="264">
        <v>0.33452474919559494</v>
      </c>
      <c r="I219" s="264">
        <v>1.3380989776614107</v>
      </c>
      <c r="J219" s="264">
        <f t="shared" si="13"/>
        <v>1.6726237268570057</v>
      </c>
      <c r="K219" s="264"/>
      <c r="L219" s="264">
        <f t="shared" si="15"/>
        <v>11.373841243198582</v>
      </c>
      <c r="M219" s="264">
        <f t="shared" si="14"/>
        <v>13.046464970055588</v>
      </c>
      <c r="N219" s="278"/>
      <c r="O219" s="278"/>
    </row>
    <row r="220" spans="1:19" s="69" customFormat="1" ht="17.649999999999999" customHeight="1" x14ac:dyDescent="0.25">
      <c r="A220" s="262">
        <v>273</v>
      </c>
      <c r="B220" s="263" t="s">
        <v>687</v>
      </c>
      <c r="C220" s="264">
        <v>914.85219756616004</v>
      </c>
      <c r="D220" s="264">
        <v>326.7006782579864</v>
      </c>
      <c r="E220" s="264">
        <v>31.443020525063254</v>
      </c>
      <c r="F220" s="264">
        <f t="shared" si="12"/>
        <v>358.14369878304967</v>
      </c>
      <c r="G220" s="264"/>
      <c r="H220" s="264">
        <v>16.058650731362089</v>
      </c>
      <c r="I220" s="264">
        <v>58.588562615046264</v>
      </c>
      <c r="J220" s="264">
        <f>+H220+I220</f>
        <v>74.64721334640835</v>
      </c>
      <c r="K220" s="264"/>
      <c r="L220" s="264">
        <f>SUM(C220-F220-J220)</f>
        <v>482.06128543670201</v>
      </c>
      <c r="M220" s="264">
        <f>J220+L220</f>
        <v>556.70849878311037</v>
      </c>
      <c r="N220" s="278"/>
      <c r="O220" s="278"/>
    </row>
    <row r="221" spans="1:19" s="69" customFormat="1" ht="17.649999999999999" customHeight="1" x14ac:dyDescent="0.25">
      <c r="A221" s="271">
        <v>275</v>
      </c>
      <c r="B221" s="263" t="s">
        <v>688</v>
      </c>
      <c r="C221" s="264">
        <v>1417.34484</v>
      </c>
      <c r="D221" s="264">
        <v>1090.9359604506285</v>
      </c>
      <c r="E221" s="264">
        <v>8.160221986583176</v>
      </c>
      <c r="F221" s="264">
        <f t="shared" si="12"/>
        <v>1099.0961824372116</v>
      </c>
      <c r="G221" s="264"/>
      <c r="H221" s="264">
        <v>8.160221986583176</v>
      </c>
      <c r="I221" s="264">
        <v>32.64088794633269</v>
      </c>
      <c r="J221" s="264">
        <f t="shared" si="13"/>
        <v>40.801109932915864</v>
      </c>
      <c r="K221" s="264"/>
      <c r="L221" s="264">
        <f t="shared" si="15"/>
        <v>277.44754762987247</v>
      </c>
      <c r="M221" s="264">
        <f t="shared" si="14"/>
        <v>318.24865756278837</v>
      </c>
      <c r="N221" s="278"/>
      <c r="O221" s="278"/>
    </row>
    <row r="222" spans="1:19" s="69" customFormat="1" ht="17.649999999999999" customHeight="1" x14ac:dyDescent="0.25">
      <c r="A222" s="271">
        <v>283</v>
      </c>
      <c r="B222" s="263" t="s">
        <v>689</v>
      </c>
      <c r="C222" s="264">
        <v>422.07884407201493</v>
      </c>
      <c r="D222" s="264">
        <v>105.51971101012109</v>
      </c>
      <c r="E222" s="264">
        <v>42.207884404048428</v>
      </c>
      <c r="F222" s="264">
        <f t="shared" si="12"/>
        <v>147.72759541416951</v>
      </c>
      <c r="G222" s="264"/>
      <c r="H222" s="264">
        <v>0</v>
      </c>
      <c r="I222" s="264">
        <v>42.207884404048428</v>
      </c>
      <c r="J222" s="264">
        <f t="shared" si="13"/>
        <v>42.207884404048428</v>
      </c>
      <c r="K222" s="264"/>
      <c r="L222" s="264">
        <f t="shared" si="15"/>
        <v>232.14336425379699</v>
      </c>
      <c r="M222" s="264">
        <f t="shared" si="14"/>
        <v>274.35124865784542</v>
      </c>
      <c r="N222" s="278"/>
      <c r="O222" s="278"/>
    </row>
    <row r="223" spans="1:19" s="69" customFormat="1" ht="17.649999999999999" customHeight="1" x14ac:dyDescent="0.25">
      <c r="A223" s="262">
        <v>286</v>
      </c>
      <c r="B223" s="268" t="s">
        <v>690</v>
      </c>
      <c r="C223" s="264">
        <v>2170.717960777034</v>
      </c>
      <c r="D223" s="264">
        <v>1193.8948784101055</v>
      </c>
      <c r="E223" s="264">
        <v>108.53589803728232</v>
      </c>
      <c r="F223" s="264">
        <f t="shared" si="12"/>
        <v>1302.4307764473879</v>
      </c>
      <c r="G223" s="264"/>
      <c r="H223" s="264">
        <v>108.53589803728232</v>
      </c>
      <c r="I223" s="264">
        <v>217.07179607456465</v>
      </c>
      <c r="J223" s="264">
        <f t="shared" si="13"/>
        <v>325.60769411184697</v>
      </c>
      <c r="K223" s="264"/>
      <c r="L223" s="264">
        <f t="shared" si="15"/>
        <v>542.67949021779918</v>
      </c>
      <c r="M223" s="264">
        <f t="shared" si="14"/>
        <v>868.28718432964615</v>
      </c>
      <c r="N223" s="278"/>
      <c r="O223" s="278"/>
    </row>
    <row r="224" spans="1:19" s="69" customFormat="1" ht="17.649999999999999" customHeight="1" x14ac:dyDescent="0.25">
      <c r="A224" s="262">
        <v>288</v>
      </c>
      <c r="B224" s="268" t="s">
        <v>691</v>
      </c>
      <c r="C224" s="264">
        <v>511.13254609636783</v>
      </c>
      <c r="D224" s="264">
        <v>168.61272484490914</v>
      </c>
      <c r="E224" s="264">
        <v>30.857449546735165</v>
      </c>
      <c r="F224" s="264">
        <f t="shared" si="12"/>
        <v>199.47017439164429</v>
      </c>
      <c r="G224" s="264"/>
      <c r="H224" s="264">
        <v>11.472088598737642</v>
      </c>
      <c r="I224" s="264">
        <v>42.372788680039676</v>
      </c>
      <c r="J224" s="264">
        <f t="shared" si="13"/>
        <v>53.844877278777318</v>
      </c>
      <c r="K224" s="264"/>
      <c r="L224" s="264">
        <f t="shared" si="15"/>
        <v>257.81749442594628</v>
      </c>
      <c r="M224" s="264">
        <f t="shared" si="14"/>
        <v>311.66237170472357</v>
      </c>
      <c r="N224" s="278"/>
      <c r="O224" s="278"/>
    </row>
    <row r="225" spans="1:15" s="69" customFormat="1" ht="17.649999999999999" customHeight="1" x14ac:dyDescent="0.25">
      <c r="A225" s="262">
        <v>292</v>
      </c>
      <c r="B225" s="268" t="s">
        <v>692</v>
      </c>
      <c r="C225" s="264">
        <v>1245.2338091246502</v>
      </c>
      <c r="D225" s="264">
        <v>427.89319541661195</v>
      </c>
      <c r="E225" s="264">
        <v>28.650986875362193</v>
      </c>
      <c r="F225" s="264">
        <f t="shared" si="12"/>
        <v>456.54418229197415</v>
      </c>
      <c r="G225" s="264"/>
      <c r="H225" s="264">
        <v>29.31652348596209</v>
      </c>
      <c r="I225" s="264">
        <v>85.578639083322386</v>
      </c>
      <c r="J225" s="264">
        <f t="shared" si="13"/>
        <v>114.89516256928448</v>
      </c>
      <c r="K225" s="264"/>
      <c r="L225" s="264">
        <f t="shared" si="15"/>
        <v>673.79446426339155</v>
      </c>
      <c r="M225" s="264">
        <f t="shared" si="14"/>
        <v>788.68962683267603</v>
      </c>
      <c r="N225" s="278"/>
      <c r="O225" s="278"/>
    </row>
    <row r="226" spans="1:15" s="69" customFormat="1" ht="17.649999999999999" customHeight="1" x14ac:dyDescent="0.25">
      <c r="A226" s="271">
        <v>293</v>
      </c>
      <c r="B226" s="263" t="s">
        <v>693</v>
      </c>
      <c r="C226" s="264">
        <v>1424.5678553681475</v>
      </c>
      <c r="D226" s="264">
        <v>1102.9354976811496</v>
      </c>
      <c r="E226" s="264">
        <v>8.0408089433699796</v>
      </c>
      <c r="F226" s="264">
        <f t="shared" si="12"/>
        <v>1110.9763066245196</v>
      </c>
      <c r="G226" s="264"/>
      <c r="H226" s="264">
        <v>8.0408089433699796</v>
      </c>
      <c r="I226" s="264">
        <v>32.163235792600901</v>
      </c>
      <c r="J226" s="264">
        <f t="shared" si="13"/>
        <v>40.204044735970882</v>
      </c>
      <c r="K226" s="264"/>
      <c r="L226" s="264">
        <f t="shared" si="15"/>
        <v>273.38750400765707</v>
      </c>
      <c r="M226" s="264">
        <f t="shared" si="14"/>
        <v>313.59154874362798</v>
      </c>
      <c r="N226" s="278"/>
      <c r="O226" s="278"/>
    </row>
    <row r="227" spans="1:15" s="71" customFormat="1" ht="17.649999999999999" customHeight="1" x14ac:dyDescent="0.25">
      <c r="A227" s="262">
        <v>294</v>
      </c>
      <c r="B227" s="268" t="s">
        <v>694</v>
      </c>
      <c r="C227" s="264">
        <v>1061.3612627114103</v>
      </c>
      <c r="D227" s="264">
        <v>826.26443368659102</v>
      </c>
      <c r="E227" s="264">
        <v>7.6610765034274593</v>
      </c>
      <c r="F227" s="264">
        <f t="shared" si="12"/>
        <v>833.92551019001849</v>
      </c>
      <c r="G227" s="264"/>
      <c r="H227" s="264">
        <v>6.8527816442758374</v>
      </c>
      <c r="I227" s="264">
        <v>25.51237032500617</v>
      </c>
      <c r="J227" s="264">
        <f t="shared" si="13"/>
        <v>32.36515196928201</v>
      </c>
      <c r="K227" s="264"/>
      <c r="L227" s="264">
        <f t="shared" si="15"/>
        <v>195.07060055210979</v>
      </c>
      <c r="M227" s="264">
        <f t="shared" si="14"/>
        <v>227.43575252139181</v>
      </c>
      <c r="N227" s="278"/>
      <c r="O227" s="278"/>
    </row>
    <row r="228" spans="1:15" s="71" customFormat="1" ht="17.649999999999999" customHeight="1" x14ac:dyDescent="0.25">
      <c r="A228" s="271">
        <v>295</v>
      </c>
      <c r="B228" s="263" t="s">
        <v>695</v>
      </c>
      <c r="C228" s="264">
        <v>407.30082636294514</v>
      </c>
      <c r="D228" s="264">
        <v>302.50886186178036</v>
      </c>
      <c r="E228" s="264">
        <v>3.5024257282108606</v>
      </c>
      <c r="F228" s="264">
        <f t="shared" si="12"/>
        <v>306.01128758999124</v>
      </c>
      <c r="G228" s="264"/>
      <c r="H228" s="264">
        <v>2.8548120655883356</v>
      </c>
      <c r="I228" s="264">
        <v>11.355161391349093</v>
      </c>
      <c r="J228" s="264">
        <f t="shared" si="13"/>
        <v>14.209973456937428</v>
      </c>
      <c r="K228" s="264"/>
      <c r="L228" s="264">
        <f t="shared" si="15"/>
        <v>87.07956531601647</v>
      </c>
      <c r="M228" s="264">
        <f t="shared" si="14"/>
        <v>101.2895387729539</v>
      </c>
      <c r="N228" s="278"/>
      <c r="O228" s="278"/>
    </row>
    <row r="229" spans="1:15" s="69" customFormat="1" ht="17.649999999999999" customHeight="1" x14ac:dyDescent="0.25">
      <c r="A229" s="271">
        <v>300</v>
      </c>
      <c r="B229" s="263" t="s">
        <v>696</v>
      </c>
      <c r="C229" s="264">
        <v>522.15335159869755</v>
      </c>
      <c r="D229" s="264">
        <v>130.53833791821268</v>
      </c>
      <c r="E229" s="264">
        <v>52.215335167285076</v>
      </c>
      <c r="F229" s="264">
        <f t="shared" si="12"/>
        <v>182.75367308549775</v>
      </c>
      <c r="G229" s="264"/>
      <c r="H229" s="264">
        <v>0</v>
      </c>
      <c r="I229" s="264">
        <v>52.215335167285076</v>
      </c>
      <c r="J229" s="264">
        <f t="shared" si="13"/>
        <v>52.215335167285076</v>
      </c>
      <c r="K229" s="264"/>
      <c r="L229" s="264">
        <f t="shared" si="15"/>
        <v>287.18434334591473</v>
      </c>
      <c r="M229" s="264">
        <f t="shared" si="14"/>
        <v>339.39967851319977</v>
      </c>
      <c r="N229" s="278"/>
      <c r="O229" s="278"/>
    </row>
    <row r="230" spans="1:15" s="69" customFormat="1" ht="17.649999999999999" customHeight="1" x14ac:dyDescent="0.25">
      <c r="A230" s="262">
        <v>305</v>
      </c>
      <c r="B230" s="269" t="s">
        <v>697</v>
      </c>
      <c r="C230" s="264">
        <v>163.81165152863568</v>
      </c>
      <c r="D230" s="264">
        <v>126.59282903657171</v>
      </c>
      <c r="E230" s="264">
        <v>0.93047055680432011</v>
      </c>
      <c r="F230" s="264">
        <f t="shared" si="12"/>
        <v>127.52329959337604</v>
      </c>
      <c r="G230" s="264"/>
      <c r="H230" s="264">
        <v>0.93047055680432011</v>
      </c>
      <c r="I230" s="264">
        <v>3.7218822272172809</v>
      </c>
      <c r="J230" s="264">
        <f t="shared" si="13"/>
        <v>4.652352784021601</v>
      </c>
      <c r="K230" s="264"/>
      <c r="L230" s="264">
        <f t="shared" si="15"/>
        <v>31.635999151238039</v>
      </c>
      <c r="M230" s="264">
        <f t="shared" si="14"/>
        <v>36.288351935259641</v>
      </c>
      <c r="N230" s="278"/>
      <c r="O230" s="278"/>
    </row>
    <row r="231" spans="1:15" s="69" customFormat="1" ht="18.75" customHeight="1" x14ac:dyDescent="0.25">
      <c r="A231" s="262">
        <v>306</v>
      </c>
      <c r="B231" s="269" t="s">
        <v>698</v>
      </c>
      <c r="C231" s="264">
        <v>1437.3854336661864</v>
      </c>
      <c r="D231" s="264">
        <v>568.73934711216725</v>
      </c>
      <c r="E231" s="264">
        <v>35.775400117803258</v>
      </c>
      <c r="F231" s="264">
        <f t="shared" si="12"/>
        <v>604.51474722997045</v>
      </c>
      <c r="G231" s="264"/>
      <c r="H231" s="264">
        <v>65.934408237009251</v>
      </c>
      <c r="I231" s="264">
        <v>102.21959455917953</v>
      </c>
      <c r="J231" s="264">
        <f t="shared" si="13"/>
        <v>168.15400279618876</v>
      </c>
      <c r="K231" s="264"/>
      <c r="L231" s="264">
        <f t="shared" si="15"/>
        <v>664.71668364002721</v>
      </c>
      <c r="M231" s="264">
        <f t="shared" si="14"/>
        <v>832.87068643621592</v>
      </c>
      <c r="N231" s="278"/>
      <c r="O231" s="278"/>
    </row>
    <row r="232" spans="1:15" s="69" customFormat="1" ht="17.649999999999999" customHeight="1" x14ac:dyDescent="0.25">
      <c r="A232" s="262">
        <v>307</v>
      </c>
      <c r="B232" s="269" t="s">
        <v>699</v>
      </c>
      <c r="C232" s="264">
        <v>1610.0753684929771</v>
      </c>
      <c r="D232" s="264">
        <v>531.48726005943377</v>
      </c>
      <c r="E232" s="264">
        <v>67.029771406602492</v>
      </c>
      <c r="F232" s="264">
        <f t="shared" si="12"/>
        <v>598.51703146603631</v>
      </c>
      <c r="G232" s="264"/>
      <c r="H232" s="264">
        <v>27.975373009296856</v>
      </c>
      <c r="I232" s="264">
        <v>113.74880354725414</v>
      </c>
      <c r="J232" s="264">
        <f t="shared" si="13"/>
        <v>141.72417655655099</v>
      </c>
      <c r="K232" s="264"/>
      <c r="L232" s="264">
        <f t="shared" si="15"/>
        <v>869.83416047038975</v>
      </c>
      <c r="M232" s="264">
        <f t="shared" si="14"/>
        <v>1011.5583370269408</v>
      </c>
      <c r="N232" s="278"/>
      <c r="O232" s="278"/>
    </row>
    <row r="233" spans="1:15" s="71" customFormat="1" ht="17.649999999999999" customHeight="1" x14ac:dyDescent="0.25">
      <c r="A233" s="262">
        <v>308</v>
      </c>
      <c r="B233" s="269" t="s">
        <v>700</v>
      </c>
      <c r="C233" s="264">
        <v>1052.9063034047656</v>
      </c>
      <c r="D233" s="264">
        <v>600.04220090867193</v>
      </c>
      <c r="E233" s="264">
        <v>53.630896088031662</v>
      </c>
      <c r="F233" s="264">
        <f t="shared" si="12"/>
        <v>653.67309699670363</v>
      </c>
      <c r="G233" s="264"/>
      <c r="H233" s="264">
        <v>46.622789599273787</v>
      </c>
      <c r="I233" s="264">
        <v>107.39826583707438</v>
      </c>
      <c r="J233" s="264">
        <f t="shared" si="13"/>
        <v>154.02105543634815</v>
      </c>
      <c r="K233" s="264"/>
      <c r="L233" s="264">
        <f t="shared" si="15"/>
        <v>245.21215097171381</v>
      </c>
      <c r="M233" s="264">
        <f t="shared" si="14"/>
        <v>399.23320640806196</v>
      </c>
      <c r="N233" s="278"/>
      <c r="O233" s="278"/>
    </row>
    <row r="234" spans="1:15" s="71" customFormat="1" ht="17.649999999999999" customHeight="1" x14ac:dyDescent="0.25">
      <c r="A234" s="262">
        <v>309</v>
      </c>
      <c r="B234" s="268" t="s">
        <v>701</v>
      </c>
      <c r="C234" s="264">
        <v>985.16180429160534</v>
      </c>
      <c r="D234" s="264">
        <v>147.27324842964205</v>
      </c>
      <c r="E234" s="264">
        <v>42.640640672638675</v>
      </c>
      <c r="F234" s="264">
        <f t="shared" si="12"/>
        <v>189.91388910228073</v>
      </c>
      <c r="G234" s="264"/>
      <c r="H234" s="264">
        <v>5.5862730715824842</v>
      </c>
      <c r="I234" s="264">
        <v>54.897687610050667</v>
      </c>
      <c r="J234" s="264">
        <f t="shared" si="13"/>
        <v>60.48396068163315</v>
      </c>
      <c r="K234" s="264"/>
      <c r="L234" s="264">
        <f t="shared" si="15"/>
        <v>734.76395450769155</v>
      </c>
      <c r="M234" s="264">
        <f t="shared" si="14"/>
        <v>795.24791518932466</v>
      </c>
      <c r="N234" s="278"/>
      <c r="O234" s="278"/>
    </row>
    <row r="235" spans="1:15" s="66" customFormat="1" ht="21.75" customHeight="1" x14ac:dyDescent="0.25">
      <c r="A235" s="262">
        <v>312</v>
      </c>
      <c r="B235" s="269" t="s">
        <v>702</v>
      </c>
      <c r="C235" s="264">
        <v>537.48163181592076</v>
      </c>
      <c r="D235" s="264">
        <v>124.11582396991433</v>
      </c>
      <c r="E235" s="264">
        <v>29.467194651090427</v>
      </c>
      <c r="F235" s="264">
        <f t="shared" si="12"/>
        <v>153.58301862100475</v>
      </c>
      <c r="G235" s="264"/>
      <c r="H235" s="264">
        <v>0</v>
      </c>
      <c r="I235" s="264">
        <v>36.539321386099083</v>
      </c>
      <c r="J235" s="264">
        <f t="shared" si="13"/>
        <v>36.539321386099083</v>
      </c>
      <c r="K235" s="264"/>
      <c r="L235" s="264">
        <f t="shared" si="15"/>
        <v>347.35929180881698</v>
      </c>
      <c r="M235" s="264">
        <f t="shared" si="14"/>
        <v>383.89861319491604</v>
      </c>
      <c r="N235" s="278"/>
      <c r="O235" s="278"/>
    </row>
    <row r="236" spans="1:15" s="71" customFormat="1" ht="17.649999999999999" customHeight="1" x14ac:dyDescent="0.25">
      <c r="A236" s="262">
        <v>314</v>
      </c>
      <c r="B236" s="269" t="s">
        <v>703</v>
      </c>
      <c r="C236" s="264">
        <v>1944.3803221404771</v>
      </c>
      <c r="D236" s="264">
        <v>274.02650648804661</v>
      </c>
      <c r="E236" s="264">
        <v>65.420428470528847</v>
      </c>
      <c r="F236" s="264">
        <f t="shared" si="12"/>
        <v>339.44693495857547</v>
      </c>
      <c r="G236" s="264"/>
      <c r="H236" s="264">
        <v>2.5218490537337237</v>
      </c>
      <c r="I236" s="264">
        <v>71.188306099790111</v>
      </c>
      <c r="J236" s="264">
        <f t="shared" si="13"/>
        <v>73.710155153523829</v>
      </c>
      <c r="K236" s="264"/>
      <c r="L236" s="264">
        <f t="shared" si="15"/>
        <v>1531.2232320283779</v>
      </c>
      <c r="M236" s="264">
        <f t="shared" si="14"/>
        <v>1604.9333871819017</v>
      </c>
      <c r="N236" s="278"/>
      <c r="O236" s="278"/>
    </row>
    <row r="237" spans="1:15" s="66" customFormat="1" ht="17.649999999999999" customHeight="1" x14ac:dyDescent="0.25">
      <c r="A237" s="262">
        <v>316</v>
      </c>
      <c r="B237" s="269" t="s">
        <v>704</v>
      </c>
      <c r="C237" s="264">
        <v>362.74627576935251</v>
      </c>
      <c r="D237" s="264">
        <v>117.11270830678433</v>
      </c>
      <c r="E237" s="264">
        <v>7.91443872753565</v>
      </c>
      <c r="F237" s="264">
        <f t="shared" si="12"/>
        <v>125.02714703431998</v>
      </c>
      <c r="G237" s="264"/>
      <c r="H237" s="264">
        <v>9.5836523113321395</v>
      </c>
      <c r="I237" s="264">
        <v>24.717168375395303</v>
      </c>
      <c r="J237" s="264">
        <f t="shared" si="13"/>
        <v>34.300820686727441</v>
      </c>
      <c r="K237" s="264"/>
      <c r="L237" s="264">
        <f t="shared" si="15"/>
        <v>203.41830804830511</v>
      </c>
      <c r="M237" s="264">
        <f t="shared" si="14"/>
        <v>237.71912873503254</v>
      </c>
      <c r="N237" s="278"/>
      <c r="O237" s="278"/>
    </row>
    <row r="238" spans="1:15" s="66" customFormat="1" ht="17.649999999999999" customHeight="1" x14ac:dyDescent="0.25">
      <c r="A238" s="262">
        <v>317</v>
      </c>
      <c r="B238" s="269" t="s">
        <v>705</v>
      </c>
      <c r="C238" s="264">
        <v>1363.0695692735483</v>
      </c>
      <c r="D238" s="264">
        <v>506.07692599094548</v>
      </c>
      <c r="E238" s="264">
        <v>33.391264660742259</v>
      </c>
      <c r="F238" s="264">
        <f t="shared" si="12"/>
        <v>539.46819065168779</v>
      </c>
      <c r="G238" s="264"/>
      <c r="H238" s="264">
        <v>55.364354057719439</v>
      </c>
      <c r="I238" s="264">
        <v>95.982845187856526</v>
      </c>
      <c r="J238" s="264">
        <f t="shared" si="13"/>
        <v>151.34719924557595</v>
      </c>
      <c r="K238" s="264"/>
      <c r="L238" s="264">
        <f t="shared" si="15"/>
        <v>672.25417937628458</v>
      </c>
      <c r="M238" s="264">
        <f t="shared" si="14"/>
        <v>823.60137862186048</v>
      </c>
      <c r="N238" s="278"/>
      <c r="O238" s="278"/>
    </row>
    <row r="239" spans="1:15" s="66" customFormat="1" ht="17.649999999999999" customHeight="1" x14ac:dyDescent="0.25">
      <c r="A239" s="262">
        <v>318</v>
      </c>
      <c r="B239" s="269" t="s">
        <v>706</v>
      </c>
      <c r="C239" s="264">
        <v>305.50765759619861</v>
      </c>
      <c r="D239" s="264">
        <v>173.96194382635213</v>
      </c>
      <c r="E239" s="264">
        <v>15.814722166032007</v>
      </c>
      <c r="F239" s="264">
        <f t="shared" si="12"/>
        <v>189.77666599238412</v>
      </c>
      <c r="G239" s="264"/>
      <c r="H239" s="264">
        <v>15.814722166032007</v>
      </c>
      <c r="I239" s="264">
        <v>31.629444332064015</v>
      </c>
      <c r="J239" s="264">
        <f t="shared" si="13"/>
        <v>47.444166498096024</v>
      </c>
      <c r="K239" s="264"/>
      <c r="L239" s="264">
        <f t="shared" si="15"/>
        <v>68.286825105718464</v>
      </c>
      <c r="M239" s="264">
        <f t="shared" si="14"/>
        <v>115.73099160381449</v>
      </c>
      <c r="N239" s="278"/>
      <c r="O239" s="278"/>
    </row>
    <row r="240" spans="1:15" s="66" customFormat="1" ht="17.649999999999999" customHeight="1" x14ac:dyDescent="0.25">
      <c r="A240" s="262">
        <v>319</v>
      </c>
      <c r="B240" s="269" t="s">
        <v>707</v>
      </c>
      <c r="C240" s="264">
        <v>914.84188718480993</v>
      </c>
      <c r="D240" s="264">
        <v>457.42094359777997</v>
      </c>
      <c r="E240" s="264">
        <v>45.74209435977798</v>
      </c>
      <c r="F240" s="264">
        <f t="shared" si="12"/>
        <v>503.16303795755795</v>
      </c>
      <c r="G240" s="264"/>
      <c r="H240" s="264">
        <v>0</v>
      </c>
      <c r="I240" s="264">
        <v>91.484188719555959</v>
      </c>
      <c r="J240" s="264">
        <f t="shared" si="13"/>
        <v>91.484188719555959</v>
      </c>
      <c r="K240" s="264"/>
      <c r="L240" s="264">
        <f t="shared" si="15"/>
        <v>320.19466050769603</v>
      </c>
      <c r="M240" s="264">
        <f t="shared" si="14"/>
        <v>411.67884922725199</v>
      </c>
      <c r="N240" s="278"/>
      <c r="O240" s="278"/>
    </row>
    <row r="241" spans="1:15" s="66" customFormat="1" ht="17.649999999999999" customHeight="1" x14ac:dyDescent="0.25">
      <c r="A241" s="262">
        <v>320</v>
      </c>
      <c r="B241" s="269" t="s">
        <v>708</v>
      </c>
      <c r="C241" s="264">
        <v>1229.7440792573905</v>
      </c>
      <c r="D241" s="264">
        <v>389.34072511636577</v>
      </c>
      <c r="E241" s="264">
        <v>22.189499209520417</v>
      </c>
      <c r="F241" s="264">
        <f t="shared" si="12"/>
        <v>411.53022432588619</v>
      </c>
      <c r="G241" s="264"/>
      <c r="H241" s="264">
        <v>40.331004685123176</v>
      </c>
      <c r="I241" s="264">
        <v>77.55889811080138</v>
      </c>
      <c r="J241" s="264">
        <f t="shared" si="13"/>
        <v>117.88990279592456</v>
      </c>
      <c r="K241" s="264"/>
      <c r="L241" s="264">
        <f t="shared" si="15"/>
        <v>700.32395213557982</v>
      </c>
      <c r="M241" s="264">
        <f t="shared" si="14"/>
        <v>818.21385493150433</v>
      </c>
      <c r="N241" s="278"/>
      <c r="O241" s="278"/>
    </row>
    <row r="242" spans="1:15" s="66" customFormat="1" ht="30.75" customHeight="1" x14ac:dyDescent="0.25">
      <c r="A242" s="262">
        <v>322</v>
      </c>
      <c r="B242" s="269" t="s">
        <v>709</v>
      </c>
      <c r="C242" s="264">
        <v>8988.7360013738307</v>
      </c>
      <c r="D242" s="264">
        <v>1959.4200402543697</v>
      </c>
      <c r="E242" s="264">
        <v>208.38666697377755</v>
      </c>
      <c r="F242" s="264">
        <f t="shared" si="12"/>
        <v>2167.8067072281474</v>
      </c>
      <c r="G242" s="264"/>
      <c r="H242" s="264">
        <v>216.27747113094961</v>
      </c>
      <c r="I242" s="264">
        <v>426.33776110148125</v>
      </c>
      <c r="J242" s="264">
        <f t="shared" si="13"/>
        <v>642.6152322324308</v>
      </c>
      <c r="K242" s="264"/>
      <c r="L242" s="264">
        <f t="shared" si="15"/>
        <v>6178.3140619132528</v>
      </c>
      <c r="M242" s="264">
        <f t="shared" si="14"/>
        <v>6820.9292941456833</v>
      </c>
      <c r="N242" s="278"/>
      <c r="O242" s="278"/>
    </row>
    <row r="243" spans="1:15" s="71" customFormat="1" ht="17.649999999999999" customHeight="1" x14ac:dyDescent="0.25">
      <c r="A243" s="262">
        <v>327</v>
      </c>
      <c r="B243" s="269" t="s">
        <v>710</v>
      </c>
      <c r="C243" s="264">
        <v>1065.720345927678</v>
      </c>
      <c r="D243" s="264">
        <v>0</v>
      </c>
      <c r="E243" s="264">
        <v>0.81124635646800003</v>
      </c>
      <c r="F243" s="264">
        <f>+D243+E243</f>
        <v>0.81124635646800003</v>
      </c>
      <c r="G243" s="264"/>
      <c r="H243" s="264">
        <v>0</v>
      </c>
      <c r="I243" s="264">
        <v>1.6224927129360001</v>
      </c>
      <c r="J243" s="264">
        <f>+H243+I243</f>
        <v>1.6224927129360001</v>
      </c>
      <c r="K243" s="264"/>
      <c r="L243" s="264">
        <f>SUM(C243-F243-J243)</f>
        <v>1063.2866068582739</v>
      </c>
      <c r="M243" s="264">
        <f>J243+L243</f>
        <v>1064.9090995712099</v>
      </c>
      <c r="N243" s="278"/>
      <c r="O243" s="278"/>
    </row>
    <row r="244" spans="1:15" s="66" customFormat="1" ht="30.75" customHeight="1" x14ac:dyDescent="0.25">
      <c r="A244" s="262">
        <v>328</v>
      </c>
      <c r="B244" s="268" t="s">
        <v>711</v>
      </c>
      <c r="C244" s="264">
        <v>92.034408362171376</v>
      </c>
      <c r="D244" s="264">
        <v>9.3458885873484618</v>
      </c>
      <c r="E244" s="264">
        <v>3.0758460305365132</v>
      </c>
      <c r="F244" s="264">
        <f t="shared" si="12"/>
        <v>12.421734617884976</v>
      </c>
      <c r="G244" s="264"/>
      <c r="H244" s="264">
        <v>2.5796573258409415E-2</v>
      </c>
      <c r="I244" s="264">
        <v>3.1348469653741571</v>
      </c>
      <c r="J244" s="264">
        <f t="shared" si="13"/>
        <v>3.1606435386325664</v>
      </c>
      <c r="K244" s="264"/>
      <c r="L244" s="264">
        <f t="shared" si="15"/>
        <v>76.452030205653827</v>
      </c>
      <c r="M244" s="264">
        <f t="shared" si="14"/>
        <v>79.612673744286397</v>
      </c>
      <c r="N244" s="278"/>
      <c r="O244" s="278"/>
    </row>
    <row r="245" spans="1:15" s="66" customFormat="1" ht="14.25" customHeight="1" x14ac:dyDescent="0.25">
      <c r="A245" s="262">
        <v>336</v>
      </c>
      <c r="B245" s="268" t="s">
        <v>712</v>
      </c>
      <c r="C245" s="264">
        <v>1296.3396684407264</v>
      </c>
      <c r="D245" s="264">
        <v>210.37852725693691</v>
      </c>
      <c r="E245" s="264">
        <v>68.38746918550099</v>
      </c>
      <c r="F245" s="264">
        <f>+D245+E245</f>
        <v>278.76599644243788</v>
      </c>
      <c r="G245" s="264"/>
      <c r="H245" s="264">
        <v>5.4878790658256538</v>
      </c>
      <c r="I245" s="264">
        <v>80.93913860020136</v>
      </c>
      <c r="J245" s="264">
        <f>+H245+I245</f>
        <v>86.427017666027012</v>
      </c>
      <c r="K245" s="264"/>
      <c r="L245" s="264">
        <f>SUM(C245-F245-J245)</f>
        <v>931.14665433226151</v>
      </c>
      <c r="M245" s="264">
        <f>J245+L245</f>
        <v>1017.5736719982885</v>
      </c>
      <c r="N245" s="278"/>
      <c r="O245" s="278"/>
    </row>
    <row r="246" spans="1:15" s="66" customFormat="1" ht="25.15" customHeight="1" x14ac:dyDescent="0.25">
      <c r="A246" s="262">
        <v>339</v>
      </c>
      <c r="B246" s="269" t="s">
        <v>713</v>
      </c>
      <c r="C246" s="264">
        <v>11099.924941651265</v>
      </c>
      <c r="D246" s="264">
        <v>1888.6452839762344</v>
      </c>
      <c r="E246" s="264">
        <v>407.33405298577674</v>
      </c>
      <c r="F246" s="264">
        <f t="shared" si="12"/>
        <v>2295.9793369620111</v>
      </c>
      <c r="G246" s="264"/>
      <c r="H246" s="264">
        <v>147.93047394919219</v>
      </c>
      <c r="I246" s="264">
        <v>588.38592256165077</v>
      </c>
      <c r="J246" s="264">
        <f t="shared" si="13"/>
        <v>736.31639651084299</v>
      </c>
      <c r="K246" s="264"/>
      <c r="L246" s="264">
        <f t="shared" si="15"/>
        <v>8067.6292081784104</v>
      </c>
      <c r="M246" s="264">
        <f t="shared" si="14"/>
        <v>8803.9456046892537</v>
      </c>
      <c r="N246" s="278"/>
      <c r="O246" s="278"/>
    </row>
    <row r="247" spans="1:15" s="66" customFormat="1" ht="20.25" customHeight="1" x14ac:dyDescent="0.25">
      <c r="A247" s="262">
        <v>348</v>
      </c>
      <c r="B247" s="269" t="s">
        <v>714</v>
      </c>
      <c r="C247" s="264">
        <v>118.06043932225801</v>
      </c>
      <c r="D247" s="264">
        <v>7.8110097496200028</v>
      </c>
      <c r="E247" s="264">
        <v>3.9353472937800014</v>
      </c>
      <c r="F247" s="264">
        <f>+D247+E247</f>
        <v>11.746357043400003</v>
      </c>
      <c r="G247" s="264"/>
      <c r="H247" s="264">
        <v>0</v>
      </c>
      <c r="I247" s="264">
        <v>3.9651897127500013</v>
      </c>
      <c r="J247" s="264">
        <f>+H247+I247</f>
        <v>3.9651897127500013</v>
      </c>
      <c r="K247" s="264"/>
      <c r="L247" s="264">
        <f>SUM(C247-F247-J247)</f>
        <v>102.34889256610799</v>
      </c>
      <c r="M247" s="264">
        <f>J247+L247</f>
        <v>106.314082278858</v>
      </c>
      <c r="N247" s="278"/>
      <c r="O247" s="278"/>
    </row>
    <row r="248" spans="1:15" s="66" customFormat="1" ht="16.5" customHeight="1" x14ac:dyDescent="0.25">
      <c r="A248" s="262">
        <v>350</v>
      </c>
      <c r="B248" s="269" t="s">
        <v>406</v>
      </c>
      <c r="C248" s="264">
        <v>1530.9418140515847</v>
      </c>
      <c r="D248" s="264">
        <v>153.52268680947103</v>
      </c>
      <c r="E248" s="264">
        <v>51.220204999656644</v>
      </c>
      <c r="F248" s="264">
        <f>+D248+E248</f>
        <v>204.74289180912768</v>
      </c>
      <c r="G248" s="264"/>
      <c r="H248" s="264">
        <v>0.56186183442427517</v>
      </c>
      <c r="I248" s="264">
        <v>52.577192009812919</v>
      </c>
      <c r="J248" s="264">
        <f>+H248+I248</f>
        <v>53.139053844237196</v>
      </c>
      <c r="K248" s="264"/>
      <c r="L248" s="264">
        <f>SUM(C248-F248-J248)</f>
        <v>1273.0598683982198</v>
      </c>
      <c r="M248" s="264">
        <f>J248+L248</f>
        <v>1326.198922242457</v>
      </c>
      <c r="N248" s="278"/>
      <c r="O248" s="278"/>
    </row>
    <row r="249" spans="1:15" s="69" customFormat="1" ht="17.649999999999999" customHeight="1" x14ac:dyDescent="0.25">
      <c r="A249" s="272">
        <v>24</v>
      </c>
      <c r="B249" s="273" t="s">
        <v>715</v>
      </c>
      <c r="C249" s="261">
        <f>SUM(C250:C273)</f>
        <v>79862.209388169853</v>
      </c>
      <c r="D249" s="261">
        <f>SUM(D250:D273)</f>
        <v>21710.636774422477</v>
      </c>
      <c r="E249" s="261">
        <f>SUM(E250:E273)</f>
        <v>2801.1781199465627</v>
      </c>
      <c r="F249" s="261">
        <f>SUM(F250:F273)</f>
        <v>24511.814894369036</v>
      </c>
      <c r="G249" s="261"/>
      <c r="H249" s="261">
        <f t="shared" ref="H249:M249" si="16">SUM(H250:H273)</f>
        <v>1161.9193986593523</v>
      </c>
      <c r="I249" s="261">
        <f t="shared" si="16"/>
        <v>4974.6638935605861</v>
      </c>
      <c r="J249" s="261">
        <f t="shared" si="16"/>
        <v>6136.5832922199388</v>
      </c>
      <c r="K249" s="261">
        <f t="shared" si="16"/>
        <v>0</v>
      </c>
      <c r="L249" s="261">
        <f t="shared" si="16"/>
        <v>49213.811201580895</v>
      </c>
      <c r="M249" s="261">
        <f t="shared" si="16"/>
        <v>55350.394493800821</v>
      </c>
      <c r="N249" s="409"/>
      <c r="O249" s="278"/>
    </row>
    <row r="250" spans="1:15" s="69" customFormat="1" ht="17.649999999999999" customHeight="1" x14ac:dyDescent="0.25">
      <c r="A250" s="262">
        <v>171</v>
      </c>
      <c r="B250" s="263" t="s">
        <v>716</v>
      </c>
      <c r="C250" s="264">
        <v>9537.1963006201877</v>
      </c>
      <c r="D250" s="264">
        <v>3070.0683563604753</v>
      </c>
      <c r="E250" s="264">
        <v>138.33673935757344</v>
      </c>
      <c r="F250" s="264">
        <f t="shared" ref="F250:F273" si="17">+D250+E250</f>
        <v>3208.4050957180489</v>
      </c>
      <c r="G250" s="264"/>
      <c r="H250" s="264">
        <v>460.12021236028977</v>
      </c>
      <c r="I250" s="264">
        <v>613.64802495656284</v>
      </c>
      <c r="J250" s="264">
        <f t="shared" ref="J250:J272" si="18">+H250+I250</f>
        <v>1073.7682373168527</v>
      </c>
      <c r="K250" s="264"/>
      <c r="L250" s="264">
        <f t="shared" ref="L250:L272" si="19">SUM(C250-F250-J250)</f>
        <v>5255.0229675852861</v>
      </c>
      <c r="M250" s="264">
        <f t="shared" ref="M250:M273" si="20">J250+L250</f>
        <v>6328.7912049021388</v>
      </c>
      <c r="N250" s="278"/>
      <c r="O250" s="278"/>
    </row>
    <row r="251" spans="1:15" s="69" customFormat="1" ht="17.649999999999999" customHeight="1" x14ac:dyDescent="0.25">
      <c r="A251" s="262">
        <v>188</v>
      </c>
      <c r="B251" s="263" t="s">
        <v>28</v>
      </c>
      <c r="C251" s="264">
        <v>3627.1846160426321</v>
      </c>
      <c r="D251" s="264">
        <v>3423.2548591023988</v>
      </c>
      <c r="E251" s="264">
        <v>12.458022439821487</v>
      </c>
      <c r="F251" s="264">
        <f t="shared" si="17"/>
        <v>3435.7128815422202</v>
      </c>
      <c r="G251" s="264"/>
      <c r="H251" s="264">
        <v>8.6515415656313532</v>
      </c>
      <c r="I251" s="264">
        <v>26.743564513488163</v>
      </c>
      <c r="J251" s="264">
        <f t="shared" si="18"/>
        <v>35.395106079119515</v>
      </c>
      <c r="K251" s="264"/>
      <c r="L251" s="264">
        <f t="shared" si="19"/>
        <v>156.07662842129241</v>
      </c>
      <c r="M251" s="264">
        <f t="shared" si="20"/>
        <v>191.47173450041191</v>
      </c>
      <c r="N251" s="278"/>
      <c r="O251" s="278"/>
    </row>
    <row r="252" spans="1:15" s="69" customFormat="1" ht="17.649999999999999" customHeight="1" x14ac:dyDescent="0.25">
      <c r="A252" s="262">
        <v>209</v>
      </c>
      <c r="B252" s="269" t="s">
        <v>717</v>
      </c>
      <c r="C252" s="264">
        <v>1073.5101602106549</v>
      </c>
      <c r="D252" s="264">
        <v>842.4708124080073</v>
      </c>
      <c r="E252" s="264">
        <v>15.023457059663757</v>
      </c>
      <c r="F252" s="264">
        <f t="shared" si="17"/>
        <v>857.49426946767107</v>
      </c>
      <c r="G252" s="264"/>
      <c r="H252" s="264">
        <v>11.023027878423242</v>
      </c>
      <c r="I252" s="264">
        <v>29.446668806569427</v>
      </c>
      <c r="J252" s="264">
        <f t="shared" si="18"/>
        <v>40.46969668499267</v>
      </c>
      <c r="K252" s="264"/>
      <c r="L252" s="264">
        <f t="shared" si="19"/>
        <v>175.54619405799119</v>
      </c>
      <c r="M252" s="264">
        <f t="shared" si="20"/>
        <v>216.01589074298386</v>
      </c>
      <c r="N252" s="278"/>
      <c r="O252" s="278"/>
    </row>
    <row r="253" spans="1:15" s="69" customFormat="1" ht="17.649999999999999" customHeight="1" x14ac:dyDescent="0.25">
      <c r="A253" s="262">
        <v>214</v>
      </c>
      <c r="B253" s="269" t="s">
        <v>718</v>
      </c>
      <c r="C253" s="264">
        <v>2246.815191199616</v>
      </c>
      <c r="D253" s="264">
        <v>2011.9103942498207</v>
      </c>
      <c r="E253" s="264">
        <v>18.261338679041568</v>
      </c>
      <c r="F253" s="264">
        <f t="shared" si="17"/>
        <v>2030.1717329288622</v>
      </c>
      <c r="G253" s="264"/>
      <c r="H253" s="264">
        <v>2.5194969360302366</v>
      </c>
      <c r="I253" s="264">
        <v>39.8110740794625</v>
      </c>
      <c r="J253" s="264">
        <f t="shared" si="18"/>
        <v>42.330571015492737</v>
      </c>
      <c r="K253" s="264"/>
      <c r="L253" s="264">
        <f t="shared" si="19"/>
        <v>174.3128872552611</v>
      </c>
      <c r="M253" s="264">
        <f t="shared" si="20"/>
        <v>216.64345827075385</v>
      </c>
      <c r="N253" s="278"/>
      <c r="O253" s="278"/>
    </row>
    <row r="254" spans="1:15" s="69" customFormat="1" ht="17.649999999999999" customHeight="1" x14ac:dyDescent="0.25">
      <c r="A254" s="262">
        <v>245</v>
      </c>
      <c r="B254" s="269" t="s">
        <v>719</v>
      </c>
      <c r="C254" s="264">
        <v>813.11809042887432</v>
      </c>
      <c r="D254" s="264">
        <v>655.13909370716146</v>
      </c>
      <c r="E254" s="264">
        <v>13.644555596682968</v>
      </c>
      <c r="F254" s="264">
        <f t="shared" si="17"/>
        <v>668.78364930384441</v>
      </c>
      <c r="G254" s="264"/>
      <c r="H254" s="264">
        <v>3.5727389392130102</v>
      </c>
      <c r="I254" s="264">
        <v>28.381023009073495</v>
      </c>
      <c r="J254" s="264">
        <f t="shared" si="18"/>
        <v>31.953761948286505</v>
      </c>
      <c r="K254" s="264"/>
      <c r="L254" s="264">
        <f t="shared" si="19"/>
        <v>112.3806791767434</v>
      </c>
      <c r="M254" s="264">
        <f t="shared" si="20"/>
        <v>144.33444112502991</v>
      </c>
      <c r="N254" s="278"/>
      <c r="O254" s="278"/>
    </row>
    <row r="255" spans="1:15" s="69" customFormat="1" ht="17.649999999999999" customHeight="1" x14ac:dyDescent="0.25">
      <c r="A255" s="262">
        <v>249</v>
      </c>
      <c r="B255" s="269" t="s">
        <v>720</v>
      </c>
      <c r="C255" s="264">
        <v>901.7766453223486</v>
      </c>
      <c r="D255" s="264">
        <v>583.26098726285431</v>
      </c>
      <c r="E255" s="264">
        <v>16.638287508955809</v>
      </c>
      <c r="F255" s="264">
        <f t="shared" si="17"/>
        <v>599.89927477181016</v>
      </c>
      <c r="G255" s="264"/>
      <c r="H255" s="264">
        <v>12.612210361579454</v>
      </c>
      <c r="I255" s="264">
        <v>42.079694396250396</v>
      </c>
      <c r="J255" s="264">
        <f t="shared" si="18"/>
        <v>54.691904757829846</v>
      </c>
      <c r="K255" s="264"/>
      <c r="L255" s="264">
        <f t="shared" si="19"/>
        <v>247.18546579270861</v>
      </c>
      <c r="M255" s="264">
        <f t="shared" si="20"/>
        <v>301.87737055053844</v>
      </c>
      <c r="N255" s="278"/>
      <c r="O255" s="278"/>
    </row>
    <row r="256" spans="1:15" s="69" customFormat="1" ht="17.649999999999999" customHeight="1" x14ac:dyDescent="0.25">
      <c r="A256" s="262">
        <v>264</v>
      </c>
      <c r="B256" s="268" t="s">
        <v>40</v>
      </c>
      <c r="C256" s="264">
        <v>12277.030888263811</v>
      </c>
      <c r="D256" s="264">
        <v>4078.0169223640587</v>
      </c>
      <c r="E256" s="264">
        <v>557.63536136482264</v>
      </c>
      <c r="F256" s="264">
        <f t="shared" si="17"/>
        <v>4635.6522837288812</v>
      </c>
      <c r="G256" s="264"/>
      <c r="H256" s="264">
        <v>380.40686262542903</v>
      </c>
      <c r="I256" s="264">
        <v>958.12892144376656</v>
      </c>
      <c r="J256" s="264">
        <f t="shared" si="18"/>
        <v>1338.5357840691956</v>
      </c>
      <c r="K256" s="264"/>
      <c r="L256" s="264">
        <f t="shared" si="19"/>
        <v>6302.8428204657339</v>
      </c>
      <c r="M256" s="264">
        <f t="shared" si="20"/>
        <v>7641.3786045349298</v>
      </c>
      <c r="N256" s="278"/>
      <c r="O256" s="278"/>
    </row>
    <row r="257" spans="1:15" s="71" customFormat="1" ht="17.649999999999999" customHeight="1" x14ac:dyDescent="0.25">
      <c r="A257" s="262">
        <v>266</v>
      </c>
      <c r="B257" s="268" t="s">
        <v>41</v>
      </c>
      <c r="C257" s="264">
        <v>639.95965387152899</v>
      </c>
      <c r="D257" s="264">
        <v>140.49495097704494</v>
      </c>
      <c r="E257" s="264">
        <v>55.80919547234118</v>
      </c>
      <c r="F257" s="264">
        <f t="shared" si="17"/>
        <v>196.30414644938611</v>
      </c>
      <c r="G257" s="264"/>
      <c r="H257" s="264">
        <v>0</v>
      </c>
      <c r="I257" s="264">
        <v>55.80919547234118</v>
      </c>
      <c r="J257" s="264">
        <f t="shared" si="18"/>
        <v>55.80919547234118</v>
      </c>
      <c r="K257" s="264"/>
      <c r="L257" s="264">
        <f t="shared" si="19"/>
        <v>387.8463119498017</v>
      </c>
      <c r="M257" s="264">
        <f t="shared" si="20"/>
        <v>443.65550742214288</v>
      </c>
      <c r="N257" s="278"/>
      <c r="O257" s="278"/>
    </row>
    <row r="258" spans="1:15" s="71" customFormat="1" ht="17.649999999999999" customHeight="1" x14ac:dyDescent="0.25">
      <c r="A258" s="262">
        <v>274</v>
      </c>
      <c r="B258" s="268" t="s">
        <v>721</v>
      </c>
      <c r="C258" s="264">
        <v>2080.7302189847064</v>
      </c>
      <c r="D258" s="264">
        <v>1149.0706531987953</v>
      </c>
      <c r="E258" s="264">
        <v>66.091271402573625</v>
      </c>
      <c r="F258" s="264">
        <f t="shared" si="17"/>
        <v>1215.1619246013688</v>
      </c>
      <c r="G258" s="264"/>
      <c r="H258" s="264">
        <v>39.235260041920512</v>
      </c>
      <c r="I258" s="264">
        <v>118.28063376291222</v>
      </c>
      <c r="J258" s="264">
        <f t="shared" si="18"/>
        <v>157.51589380483273</v>
      </c>
      <c r="K258" s="264"/>
      <c r="L258" s="264">
        <f t="shared" si="19"/>
        <v>708.05240057850483</v>
      </c>
      <c r="M258" s="264">
        <f t="shared" si="20"/>
        <v>865.56829438333762</v>
      </c>
      <c r="N258" s="278"/>
      <c r="O258" s="278"/>
    </row>
    <row r="259" spans="1:15" s="71" customFormat="1" ht="17.649999999999999" customHeight="1" x14ac:dyDescent="0.25">
      <c r="A259" s="262">
        <v>278</v>
      </c>
      <c r="B259" s="268" t="s">
        <v>44</v>
      </c>
      <c r="C259" s="264">
        <v>4345.4412000000002</v>
      </c>
      <c r="D259" s="264">
        <v>633.71017432314011</v>
      </c>
      <c r="E259" s="264">
        <v>217.27205979694202</v>
      </c>
      <c r="F259" s="264">
        <f t="shared" si="17"/>
        <v>850.98223412008213</v>
      </c>
      <c r="G259" s="264"/>
      <c r="H259" s="264">
        <v>0</v>
      </c>
      <c r="I259" s="264">
        <v>217.27205979694202</v>
      </c>
      <c r="J259" s="264">
        <f t="shared" si="18"/>
        <v>217.27205979694202</v>
      </c>
      <c r="K259" s="264"/>
      <c r="L259" s="264">
        <f t="shared" si="19"/>
        <v>3277.1869060829763</v>
      </c>
      <c r="M259" s="264">
        <f t="shared" si="20"/>
        <v>3494.4589658799182</v>
      </c>
      <c r="N259" s="278"/>
      <c r="O259" s="278"/>
    </row>
    <row r="260" spans="1:15" s="71" customFormat="1" ht="17.649999999999999" customHeight="1" x14ac:dyDescent="0.25">
      <c r="A260" s="262">
        <v>280</v>
      </c>
      <c r="B260" s="268" t="s">
        <v>722</v>
      </c>
      <c r="C260" s="264">
        <v>501.43906964395762</v>
      </c>
      <c r="D260" s="264">
        <v>163.03428000610512</v>
      </c>
      <c r="E260" s="264">
        <v>20.431094628435172</v>
      </c>
      <c r="F260" s="264">
        <f t="shared" si="17"/>
        <v>183.4653746345403</v>
      </c>
      <c r="G260" s="264"/>
      <c r="H260" s="264">
        <v>12.250627193624299</v>
      </c>
      <c r="I260" s="264">
        <v>33.304385164026748</v>
      </c>
      <c r="J260" s="264">
        <f t="shared" si="18"/>
        <v>45.555012357651044</v>
      </c>
      <c r="K260" s="264"/>
      <c r="L260" s="264">
        <f t="shared" si="19"/>
        <v>272.41868265176629</v>
      </c>
      <c r="M260" s="264">
        <f t="shared" si="20"/>
        <v>317.97369500941733</v>
      </c>
      <c r="N260" s="278"/>
      <c r="O260" s="278"/>
    </row>
    <row r="261" spans="1:15" s="71" customFormat="1" ht="17.649999999999999" customHeight="1" x14ac:dyDescent="0.25">
      <c r="A261" s="262">
        <v>281</v>
      </c>
      <c r="B261" s="268" t="s">
        <v>723</v>
      </c>
      <c r="C261" s="264">
        <v>1751.9237557679442</v>
      </c>
      <c r="D261" s="264">
        <v>397.08159458992031</v>
      </c>
      <c r="E261" s="264">
        <v>102.0061255777189</v>
      </c>
      <c r="F261" s="264">
        <f t="shared" si="17"/>
        <v>499.08772016763919</v>
      </c>
      <c r="G261" s="264"/>
      <c r="H261" s="264">
        <v>21.69181117861438</v>
      </c>
      <c r="I261" s="264">
        <v>147.15559915562258</v>
      </c>
      <c r="J261" s="264">
        <f t="shared" si="18"/>
        <v>168.84741033423697</v>
      </c>
      <c r="K261" s="264"/>
      <c r="L261" s="264">
        <f t="shared" si="19"/>
        <v>1083.9886252660681</v>
      </c>
      <c r="M261" s="264">
        <f t="shared" si="20"/>
        <v>1252.836035600305</v>
      </c>
      <c r="N261" s="278"/>
      <c r="O261" s="278"/>
    </row>
    <row r="262" spans="1:15" s="71" customFormat="1" ht="17.649999999999999" customHeight="1" x14ac:dyDescent="0.25">
      <c r="A262" s="262">
        <v>282</v>
      </c>
      <c r="B262" s="268" t="s">
        <v>724</v>
      </c>
      <c r="C262" s="264">
        <v>324.24863739494782</v>
      </c>
      <c r="D262" s="264">
        <v>49.064850661081188</v>
      </c>
      <c r="E262" s="264">
        <v>11.917620415025313</v>
      </c>
      <c r="F262" s="264">
        <f t="shared" si="17"/>
        <v>60.982471076106499</v>
      </c>
      <c r="G262" s="264"/>
      <c r="H262" s="264">
        <v>3.3279973540013117</v>
      </c>
      <c r="I262" s="264">
        <v>15.245617769026625</v>
      </c>
      <c r="J262" s="264">
        <f t="shared" si="18"/>
        <v>18.573615123027935</v>
      </c>
      <c r="K262" s="264"/>
      <c r="L262" s="264">
        <f t="shared" si="19"/>
        <v>244.69255119581339</v>
      </c>
      <c r="M262" s="264">
        <f t="shared" si="20"/>
        <v>263.26616631884133</v>
      </c>
      <c r="N262" s="278"/>
      <c r="O262" s="278"/>
    </row>
    <row r="263" spans="1:15" s="71" customFormat="1" ht="17.649999999999999" customHeight="1" x14ac:dyDescent="0.25">
      <c r="A263" s="262">
        <v>284</v>
      </c>
      <c r="B263" s="268" t="s">
        <v>725</v>
      </c>
      <c r="C263" s="264">
        <v>872.94634200000007</v>
      </c>
      <c r="D263" s="264">
        <v>413.50089883141806</v>
      </c>
      <c r="E263" s="264">
        <v>45.944544337164004</v>
      </c>
      <c r="F263" s="264">
        <f t="shared" si="17"/>
        <v>459.44544316858207</v>
      </c>
      <c r="G263" s="264"/>
      <c r="H263" s="264">
        <v>45.944544337164004</v>
      </c>
      <c r="I263" s="264">
        <v>91.889088674328008</v>
      </c>
      <c r="J263" s="264">
        <f t="shared" si="18"/>
        <v>137.833633011492</v>
      </c>
      <c r="K263" s="264"/>
      <c r="L263" s="264">
        <f t="shared" si="19"/>
        <v>275.667265819926</v>
      </c>
      <c r="M263" s="264">
        <f t="shared" si="20"/>
        <v>413.500898831418</v>
      </c>
      <c r="N263" s="278"/>
      <c r="O263" s="278"/>
    </row>
    <row r="264" spans="1:15" s="71" customFormat="1" ht="17.649999999999999" customHeight="1" x14ac:dyDescent="0.25">
      <c r="A264" s="262">
        <v>296</v>
      </c>
      <c r="B264" s="268" t="s">
        <v>49</v>
      </c>
      <c r="C264" s="264">
        <v>9853.5863975744396</v>
      </c>
      <c r="D264" s="264">
        <v>1929.0342345342983</v>
      </c>
      <c r="E264" s="264">
        <v>641.53286383985824</v>
      </c>
      <c r="F264" s="264">
        <f t="shared" si="17"/>
        <v>2570.5670983741566</v>
      </c>
      <c r="G264" s="264"/>
      <c r="H264" s="264">
        <v>131.26696537853582</v>
      </c>
      <c r="I264" s="264">
        <v>772.79982922917429</v>
      </c>
      <c r="J264" s="264">
        <f t="shared" si="18"/>
        <v>904.06679460771011</v>
      </c>
      <c r="K264" s="264"/>
      <c r="L264" s="264">
        <f t="shared" si="19"/>
        <v>6378.952504592573</v>
      </c>
      <c r="M264" s="264">
        <f t="shared" si="20"/>
        <v>7283.0192992002831</v>
      </c>
      <c r="N264" s="278"/>
      <c r="O264" s="278"/>
    </row>
    <row r="265" spans="1:15" s="71" customFormat="1" ht="17.649999999999999" customHeight="1" x14ac:dyDescent="0.25">
      <c r="A265" s="262">
        <v>297</v>
      </c>
      <c r="B265" s="268" t="s">
        <v>726</v>
      </c>
      <c r="C265" s="264">
        <v>1922.7055670484692</v>
      </c>
      <c r="D265" s="264">
        <v>310.93699688426028</v>
      </c>
      <c r="E265" s="264">
        <v>68.43245913142691</v>
      </c>
      <c r="F265" s="264">
        <f t="shared" si="17"/>
        <v>379.36945601568721</v>
      </c>
      <c r="G265" s="264"/>
      <c r="H265" s="264">
        <v>13.083056045209693</v>
      </c>
      <c r="I265" s="264">
        <v>86.174030434783518</v>
      </c>
      <c r="J265" s="264">
        <f t="shared" si="18"/>
        <v>99.257086479993205</v>
      </c>
      <c r="K265" s="264"/>
      <c r="L265" s="264">
        <f t="shared" si="19"/>
        <v>1444.0790245527887</v>
      </c>
      <c r="M265" s="264">
        <f t="shared" si="20"/>
        <v>1543.3361110327819</v>
      </c>
      <c r="N265" s="278"/>
      <c r="O265" s="278"/>
    </row>
    <row r="266" spans="1:15" s="71" customFormat="1" ht="17.649999999999999" customHeight="1" x14ac:dyDescent="0.25">
      <c r="A266" s="262">
        <v>298</v>
      </c>
      <c r="B266" s="268" t="s">
        <v>51</v>
      </c>
      <c r="C266" s="264">
        <v>8437.5049893280557</v>
      </c>
      <c r="D266" s="264">
        <v>0</v>
      </c>
      <c r="E266" s="264">
        <v>0</v>
      </c>
      <c r="F266" s="264">
        <f t="shared" ref="F266" si="21">SUM(D266:E266)</f>
        <v>0</v>
      </c>
      <c r="G266" s="264"/>
      <c r="H266" s="264">
        <v>0</v>
      </c>
      <c r="I266" s="264">
        <v>843.75049889219395</v>
      </c>
      <c r="J266" s="264">
        <f t="shared" ref="J266" si="22">H266+I266</f>
        <v>843.75049889219395</v>
      </c>
      <c r="K266" s="264"/>
      <c r="L266" s="264">
        <f t="shared" si="19"/>
        <v>7593.754490435862</v>
      </c>
      <c r="M266" s="264">
        <f t="shared" ref="M266" si="23">SUM(J266+L266)</f>
        <v>8437.5049893280557</v>
      </c>
      <c r="N266" s="278"/>
      <c r="O266" s="278"/>
    </row>
    <row r="267" spans="1:15" s="71" customFormat="1" ht="17.649999999999999" customHeight="1" x14ac:dyDescent="0.25">
      <c r="A267" s="262">
        <v>310</v>
      </c>
      <c r="B267" s="269" t="s">
        <v>727</v>
      </c>
      <c r="C267" s="264">
        <v>699.90778396069061</v>
      </c>
      <c r="D267" s="264">
        <v>121.5891110724184</v>
      </c>
      <c r="E267" s="264">
        <v>27.435215573697448</v>
      </c>
      <c r="F267" s="264">
        <f t="shared" si="17"/>
        <v>149.02432664611587</v>
      </c>
      <c r="G267" s="264"/>
      <c r="H267" s="264">
        <v>6.761853020787048</v>
      </c>
      <c r="I267" s="264">
        <v>38.64710787805403</v>
      </c>
      <c r="J267" s="264">
        <f t="shared" si="18"/>
        <v>45.40896089884108</v>
      </c>
      <c r="K267" s="264"/>
      <c r="L267" s="264">
        <f t="shared" si="19"/>
        <v>505.47449641573371</v>
      </c>
      <c r="M267" s="264">
        <f t="shared" si="20"/>
        <v>550.8834573145748</v>
      </c>
      <c r="N267" s="278"/>
      <c r="O267" s="278"/>
    </row>
    <row r="268" spans="1:15" s="71" customFormat="1" ht="17.649999999999999" customHeight="1" x14ac:dyDescent="0.25">
      <c r="A268" s="262">
        <v>311</v>
      </c>
      <c r="B268" s="269" t="s">
        <v>728</v>
      </c>
      <c r="C268" s="264">
        <v>6542.5769718571164</v>
      </c>
      <c r="D268" s="264">
        <v>731.73758720541502</v>
      </c>
      <c r="E268" s="264">
        <v>325.79226415532901</v>
      </c>
      <c r="F268" s="264">
        <f t="shared" si="17"/>
        <v>1057.529851360744</v>
      </c>
      <c r="G268" s="264"/>
      <c r="H268" s="264">
        <v>0</v>
      </c>
      <c r="I268" s="264">
        <v>325.79226415532901</v>
      </c>
      <c r="J268" s="264">
        <f t="shared" si="18"/>
        <v>325.79226415532901</v>
      </c>
      <c r="K268" s="264"/>
      <c r="L268" s="264">
        <f t="shared" si="19"/>
        <v>5159.2548563410437</v>
      </c>
      <c r="M268" s="264">
        <f t="shared" si="20"/>
        <v>5485.0471204963724</v>
      </c>
      <c r="N268" s="278"/>
      <c r="O268" s="278"/>
    </row>
    <row r="269" spans="1:15" s="71" customFormat="1" ht="17.649999999999999" customHeight="1" x14ac:dyDescent="0.25">
      <c r="A269" s="262">
        <v>313</v>
      </c>
      <c r="B269" s="274" t="s">
        <v>729</v>
      </c>
      <c r="C269" s="264">
        <v>8114.3140155832425</v>
      </c>
      <c r="D269" s="264">
        <v>540.95426759725194</v>
      </c>
      <c r="E269" s="264">
        <v>270.47713379862597</v>
      </c>
      <c r="F269" s="264">
        <f t="shared" si="17"/>
        <v>811.43140139587786</v>
      </c>
      <c r="G269" s="264"/>
      <c r="H269" s="264">
        <v>0</v>
      </c>
      <c r="I269" s="264">
        <v>270.47713379862597</v>
      </c>
      <c r="J269" s="264">
        <f t="shared" si="18"/>
        <v>270.47713379862597</v>
      </c>
      <c r="K269" s="264"/>
      <c r="L269" s="264">
        <f t="shared" si="19"/>
        <v>7032.4054803887393</v>
      </c>
      <c r="M269" s="264">
        <f t="shared" si="20"/>
        <v>7302.8826141873651</v>
      </c>
      <c r="N269" s="278"/>
      <c r="O269" s="278"/>
    </row>
    <row r="270" spans="1:15" s="71" customFormat="1" ht="17.649999999999999" customHeight="1" x14ac:dyDescent="0.25">
      <c r="A270" s="262">
        <v>321</v>
      </c>
      <c r="B270" s="269" t="s">
        <v>730</v>
      </c>
      <c r="C270" s="264">
        <v>637.68067760913311</v>
      </c>
      <c r="D270" s="264">
        <v>129.67479651674904</v>
      </c>
      <c r="E270" s="264">
        <v>37.584580874176545</v>
      </c>
      <c r="F270" s="264">
        <f t="shared" si="17"/>
        <v>167.25937739092558</v>
      </c>
      <c r="G270" s="264"/>
      <c r="H270" s="264">
        <v>5.576928852499818</v>
      </c>
      <c r="I270" s="264">
        <v>44.241688971357448</v>
      </c>
      <c r="J270" s="264">
        <f t="shared" si="18"/>
        <v>49.818617823857267</v>
      </c>
      <c r="K270" s="264"/>
      <c r="L270" s="264">
        <f t="shared" si="19"/>
        <v>420.60268239435027</v>
      </c>
      <c r="M270" s="264">
        <f t="shared" si="20"/>
        <v>470.42130021820753</v>
      </c>
      <c r="N270" s="278"/>
      <c r="O270" s="278"/>
    </row>
    <row r="271" spans="1:15" s="71" customFormat="1" ht="17.649999999999999" customHeight="1" x14ac:dyDescent="0.25">
      <c r="A271" s="262">
        <v>337</v>
      </c>
      <c r="B271" s="269" t="s">
        <v>731</v>
      </c>
      <c r="C271" s="264">
        <v>1532.1232705471768</v>
      </c>
      <c r="D271" s="264">
        <v>239.3616202847044</v>
      </c>
      <c r="E271" s="264">
        <v>99.986916081945367</v>
      </c>
      <c r="F271" s="264">
        <f t="shared" si="17"/>
        <v>339.3485363666498</v>
      </c>
      <c r="G271" s="264"/>
      <c r="H271" s="264">
        <v>3.8706280195658262</v>
      </c>
      <c r="I271" s="264">
        <v>103.85754410151122</v>
      </c>
      <c r="J271" s="264">
        <f t="shared" si="18"/>
        <v>107.72817212107705</v>
      </c>
      <c r="K271" s="264"/>
      <c r="L271" s="264">
        <f t="shared" si="19"/>
        <v>1085.04656205945</v>
      </c>
      <c r="M271" s="264">
        <f t="shared" si="20"/>
        <v>1192.774734180527</v>
      </c>
      <c r="N271" s="278"/>
      <c r="O271" s="278"/>
    </row>
    <row r="272" spans="1:15" s="71" customFormat="1" ht="17.649999999999999" customHeight="1" x14ac:dyDescent="0.25">
      <c r="A272" s="262">
        <v>338</v>
      </c>
      <c r="B272" s="269" t="s">
        <v>732</v>
      </c>
      <c r="C272" s="264">
        <v>656.4681402792686</v>
      </c>
      <c r="D272" s="264">
        <v>85.118868522242423</v>
      </c>
      <c r="E272" s="264">
        <v>33.516211324487905</v>
      </c>
      <c r="F272" s="264">
        <f t="shared" si="17"/>
        <v>118.63507984673032</v>
      </c>
      <c r="G272" s="264"/>
      <c r="H272" s="264">
        <v>0</v>
      </c>
      <c r="I272" s="264">
        <v>33.516211324487905</v>
      </c>
      <c r="J272" s="264">
        <f t="shared" si="18"/>
        <v>33.516211324487905</v>
      </c>
      <c r="K272" s="264"/>
      <c r="L272" s="264">
        <f t="shared" si="19"/>
        <v>504.31684910805041</v>
      </c>
      <c r="M272" s="264">
        <f t="shared" si="20"/>
        <v>537.83306043253833</v>
      </c>
      <c r="N272" s="278"/>
      <c r="O272" s="278"/>
    </row>
    <row r="273" spans="1:25" s="66" customFormat="1" ht="17.649999999999999" customHeight="1" thickBot="1" x14ac:dyDescent="0.3">
      <c r="A273" s="275">
        <v>349</v>
      </c>
      <c r="B273" s="276" t="s">
        <v>405</v>
      </c>
      <c r="C273" s="277">
        <v>472.02080463106518</v>
      </c>
      <c r="D273" s="277">
        <v>12.150463762856754</v>
      </c>
      <c r="E273" s="277">
        <v>4.9508015302534591</v>
      </c>
      <c r="F273" s="277">
        <f t="shared" si="17"/>
        <v>17.101265293110213</v>
      </c>
      <c r="G273" s="277"/>
      <c r="H273" s="277">
        <v>3.6365708334555971E-3</v>
      </c>
      <c r="I273" s="277">
        <v>38.21203377469692</v>
      </c>
      <c r="J273" s="277">
        <f>+H273+I273</f>
        <v>38.215670345530377</v>
      </c>
      <c r="K273" s="277"/>
      <c r="L273" s="277">
        <f>SUM(C273-F273-J273)</f>
        <v>416.70386899242459</v>
      </c>
      <c r="M273" s="277">
        <f t="shared" si="20"/>
        <v>454.91953933795497</v>
      </c>
      <c r="N273" s="278"/>
      <c r="O273" s="278"/>
    </row>
    <row r="274" spans="1:25" s="71" customFormat="1" ht="15" customHeight="1" x14ac:dyDescent="0.25">
      <c r="A274" s="278" t="s">
        <v>906</v>
      </c>
      <c r="B274" s="279"/>
      <c r="C274" s="280"/>
      <c r="D274" s="280"/>
      <c r="E274" s="280"/>
      <c r="F274" s="281"/>
      <c r="G274" s="280"/>
      <c r="H274" s="280"/>
      <c r="I274" s="280"/>
      <c r="J274" s="280"/>
      <c r="K274" s="280"/>
      <c r="L274" s="282"/>
      <c r="M274" s="282"/>
      <c r="N274" s="278"/>
      <c r="O274" s="278"/>
    </row>
    <row r="275" spans="1:25" s="67" customFormat="1" ht="13.9" customHeight="1" x14ac:dyDescent="0.25">
      <c r="A275" s="283" t="s">
        <v>733</v>
      </c>
      <c r="B275" s="284"/>
      <c r="C275" s="278"/>
      <c r="D275" s="278"/>
      <c r="E275" s="278"/>
      <c r="F275" s="278"/>
      <c r="G275" s="280"/>
      <c r="H275" s="278"/>
      <c r="I275" s="278"/>
      <c r="J275" s="280"/>
      <c r="K275" s="278"/>
      <c r="L275" s="278"/>
      <c r="M275" s="278"/>
      <c r="N275" s="287"/>
      <c r="O275" s="287"/>
    </row>
    <row r="276" spans="1:25" s="67" customFormat="1" ht="13.9" customHeight="1" x14ac:dyDescent="0.25">
      <c r="A276" s="278" t="s">
        <v>935</v>
      </c>
      <c r="B276" s="278"/>
      <c r="C276" s="278"/>
      <c r="D276" s="278"/>
      <c r="E276" s="278"/>
      <c r="F276" s="278"/>
      <c r="G276" s="280"/>
      <c r="H276" s="278"/>
      <c r="I276" s="280"/>
      <c r="J276" s="280"/>
      <c r="K276" s="278"/>
      <c r="L276" s="278"/>
      <c r="M276" s="278"/>
      <c r="N276" s="287"/>
      <c r="O276" s="287"/>
      <c r="P276" s="66"/>
      <c r="Q276" s="66"/>
      <c r="R276" s="66"/>
      <c r="S276" s="66"/>
      <c r="T276" s="66"/>
      <c r="U276" s="66"/>
      <c r="V276" s="66"/>
      <c r="W276" s="66"/>
      <c r="X276" s="66"/>
      <c r="Y276" s="66"/>
    </row>
    <row r="277" spans="1:25" s="66" customFormat="1" ht="13.9" customHeight="1" x14ac:dyDescent="0.25">
      <c r="A277" s="285" t="s">
        <v>88</v>
      </c>
      <c r="B277" s="286"/>
      <c r="C277" s="286"/>
      <c r="D277" s="286"/>
      <c r="E277" s="286"/>
      <c r="F277" s="286"/>
      <c r="G277" s="280"/>
      <c r="H277" s="286"/>
      <c r="I277" s="286"/>
      <c r="J277" s="286"/>
      <c r="K277" s="286"/>
      <c r="L277" s="286"/>
      <c r="M277" s="286"/>
      <c r="N277" s="287"/>
      <c r="O277" s="288"/>
      <c r="P277" s="67"/>
      <c r="Q277" s="67"/>
      <c r="R277" s="67"/>
      <c r="S277" s="67"/>
      <c r="T277" s="67"/>
      <c r="U277" s="67"/>
      <c r="V277" s="67"/>
      <c r="W277" s="67"/>
      <c r="X277" s="67"/>
      <c r="Y277" s="67"/>
    </row>
    <row r="278" spans="1:25" s="66" customFormat="1" ht="13.9" customHeight="1" x14ac:dyDescent="0.25">
      <c r="A278" s="287"/>
      <c r="B278" s="287"/>
      <c r="C278" s="287"/>
      <c r="D278" s="287"/>
      <c r="E278" s="287"/>
      <c r="F278" s="287"/>
      <c r="G278" s="287"/>
      <c r="H278" s="287"/>
      <c r="I278" s="287"/>
      <c r="J278" s="287"/>
      <c r="K278" s="287"/>
      <c r="L278" s="287"/>
      <c r="M278" s="287"/>
      <c r="N278" s="288"/>
      <c r="O278" s="288"/>
    </row>
    <row r="279" spans="1:25" s="66" customFormat="1" ht="13.9" customHeight="1" x14ac:dyDescent="0.25">
      <c r="A279" s="287"/>
      <c r="B279" s="287"/>
      <c r="C279" s="288"/>
      <c r="D279" s="288"/>
      <c r="E279" s="288"/>
      <c r="F279" s="288"/>
      <c r="G279" s="288"/>
      <c r="H279" s="288"/>
      <c r="I279" s="288"/>
      <c r="J279" s="288"/>
      <c r="K279" s="288"/>
      <c r="L279" s="288"/>
      <c r="M279" s="288"/>
      <c r="N279" s="287"/>
      <c r="O279" s="287"/>
    </row>
    <row r="280" spans="1:25" s="66" customFormat="1" ht="15" customHeight="1" x14ac:dyDescent="0.25">
      <c r="A280" s="287"/>
      <c r="B280" s="287"/>
      <c r="C280" s="289"/>
      <c r="D280" s="289"/>
      <c r="E280" s="289"/>
      <c r="F280" s="289"/>
      <c r="G280" s="289"/>
      <c r="H280" s="289"/>
      <c r="I280" s="289"/>
      <c r="J280" s="289"/>
      <c r="K280" s="289"/>
      <c r="L280" s="289"/>
      <c r="M280" s="289"/>
      <c r="N280" s="287"/>
      <c r="O280" s="287"/>
    </row>
    <row r="281" spans="1:25" s="66" customFormat="1" ht="15" customHeight="1" x14ac:dyDescent="0.25">
      <c r="A281" s="287"/>
      <c r="B281" s="287"/>
      <c r="C281" s="287"/>
      <c r="D281" s="287"/>
      <c r="E281" s="287"/>
      <c r="F281" s="287"/>
      <c r="G281" s="287"/>
      <c r="H281" s="287"/>
      <c r="I281" s="287"/>
      <c r="J281" s="287"/>
      <c r="K281" s="287"/>
      <c r="L281" s="287"/>
      <c r="M281" s="287"/>
      <c r="N281" s="287"/>
      <c r="O281" s="287"/>
    </row>
    <row r="282" spans="1:25" s="66" customFormat="1" ht="15" customHeight="1" x14ac:dyDescent="0.25">
      <c r="A282" s="287"/>
      <c r="B282" s="287"/>
      <c r="C282" s="288"/>
      <c r="D282" s="288"/>
      <c r="E282" s="288"/>
      <c r="F282" s="288"/>
      <c r="G282" s="288"/>
      <c r="H282" s="288"/>
      <c r="I282" s="288"/>
      <c r="J282" s="288"/>
      <c r="K282" s="288"/>
      <c r="L282" s="288"/>
      <c r="M282" s="288"/>
      <c r="N282" s="287"/>
      <c r="O282" s="287"/>
    </row>
    <row r="283" spans="1:25" s="66" customFormat="1" ht="15" customHeight="1" x14ac:dyDescent="0.25">
      <c r="A283" s="287"/>
      <c r="B283" s="287"/>
      <c r="C283" s="288"/>
      <c r="D283" s="288"/>
      <c r="E283" s="288"/>
      <c r="F283" s="288"/>
      <c r="G283" s="288"/>
      <c r="H283" s="288"/>
      <c r="I283" s="288"/>
      <c r="J283" s="288"/>
      <c r="K283" s="288"/>
      <c r="L283" s="288"/>
      <c r="M283" s="288"/>
      <c r="N283" s="287"/>
      <c r="O283" s="287"/>
    </row>
    <row r="284" spans="1:25" s="66" customFormat="1" ht="15" customHeight="1" x14ac:dyDescent="0.25">
      <c r="A284" s="287"/>
      <c r="B284" s="287"/>
      <c r="C284" s="290"/>
      <c r="D284" s="290"/>
      <c r="E284" s="290"/>
      <c r="F284" s="290"/>
      <c r="G284" s="290"/>
      <c r="H284" s="290"/>
      <c r="I284" s="290"/>
      <c r="J284" s="290"/>
      <c r="K284" s="290"/>
      <c r="L284" s="290"/>
      <c r="M284" s="290"/>
      <c r="N284" s="287"/>
      <c r="O284" s="287"/>
    </row>
    <row r="285" spans="1:25" s="66" customFormat="1" ht="15" customHeight="1" x14ac:dyDescent="0.25">
      <c r="A285" s="287"/>
      <c r="B285" s="287"/>
      <c r="C285" s="287"/>
      <c r="D285" s="287"/>
      <c r="E285" s="287"/>
      <c r="F285" s="287"/>
      <c r="G285" s="287"/>
      <c r="H285" s="287"/>
      <c r="I285" s="287"/>
      <c r="J285" s="287"/>
      <c r="K285" s="287"/>
      <c r="L285" s="287"/>
      <c r="M285" s="287"/>
      <c r="N285" s="287"/>
      <c r="O285" s="287"/>
    </row>
    <row r="286" spans="1:25" s="66" customFormat="1" ht="15" customHeight="1" x14ac:dyDescent="0.25">
      <c r="A286" s="287"/>
      <c r="B286" s="287"/>
      <c r="C286" s="287"/>
      <c r="D286" s="287"/>
      <c r="E286" s="287"/>
      <c r="F286" s="287"/>
      <c r="G286" s="287"/>
      <c r="H286" s="287"/>
      <c r="I286" s="287"/>
      <c r="J286" s="287"/>
      <c r="K286" s="287"/>
      <c r="L286" s="287"/>
      <c r="M286" s="287"/>
      <c r="N286" s="287"/>
      <c r="O286" s="287"/>
    </row>
    <row r="287" spans="1:25" s="66" customFormat="1" ht="15" customHeight="1" x14ac:dyDescent="0.25">
      <c r="A287" s="288"/>
      <c r="B287" s="288"/>
      <c r="C287" s="288"/>
      <c r="D287" s="288"/>
      <c r="E287" s="288"/>
      <c r="F287" s="288"/>
      <c r="G287" s="288"/>
      <c r="H287" s="288"/>
      <c r="I287" s="288"/>
      <c r="J287" s="288"/>
      <c r="K287" s="288"/>
      <c r="L287" s="288"/>
      <c r="M287" s="288"/>
      <c r="N287" s="287"/>
      <c r="O287" s="287"/>
    </row>
    <row r="288" spans="1:25" s="66" customFormat="1" ht="15" customHeight="1" x14ac:dyDescent="0.25">
      <c r="A288" s="288"/>
      <c r="B288" s="288"/>
      <c r="C288" s="288"/>
      <c r="D288" s="288"/>
      <c r="E288" s="288"/>
      <c r="F288" s="288"/>
      <c r="G288" s="288"/>
      <c r="H288" s="288"/>
      <c r="I288" s="288"/>
      <c r="J288" s="288"/>
      <c r="K288" s="288"/>
      <c r="L288" s="288"/>
      <c r="M288" s="288"/>
      <c r="N288" s="287"/>
      <c r="O288" s="287"/>
    </row>
    <row r="289" spans="1:15" s="66" customFormat="1" ht="13.5" x14ac:dyDescent="0.25">
      <c r="A289" s="288"/>
      <c r="B289" s="288"/>
      <c r="C289" s="288"/>
      <c r="D289" s="288"/>
      <c r="E289" s="288"/>
      <c r="F289" s="288"/>
      <c r="G289" s="288"/>
      <c r="H289" s="288"/>
      <c r="I289" s="288"/>
      <c r="J289" s="288"/>
      <c r="K289" s="288"/>
      <c r="L289" s="288"/>
      <c r="M289" s="288"/>
      <c r="N289" s="287"/>
      <c r="O289" s="287"/>
    </row>
    <row r="290" spans="1:15" s="66" customFormat="1" ht="13.5" x14ac:dyDescent="0.25">
      <c r="A290" s="287"/>
      <c r="B290" s="287"/>
      <c r="C290" s="287"/>
      <c r="D290" s="287"/>
      <c r="E290" s="287"/>
      <c r="F290" s="287"/>
      <c r="G290" s="287"/>
      <c r="H290" s="287"/>
      <c r="I290" s="287"/>
      <c r="J290" s="287"/>
      <c r="K290" s="287"/>
      <c r="L290" s="287"/>
      <c r="M290" s="287"/>
      <c r="N290" s="287"/>
      <c r="O290" s="287"/>
    </row>
    <row r="291" spans="1:15" s="66" customFormat="1" ht="13.5" x14ac:dyDescent="0.25">
      <c r="A291" s="287"/>
      <c r="B291" s="287"/>
      <c r="C291" s="287"/>
      <c r="D291" s="287"/>
      <c r="E291" s="287"/>
      <c r="F291" s="287"/>
      <c r="G291" s="287"/>
      <c r="H291" s="287"/>
      <c r="I291" s="287"/>
      <c r="J291" s="287"/>
      <c r="K291" s="287"/>
      <c r="L291" s="287"/>
      <c r="M291" s="287"/>
      <c r="N291" s="287"/>
      <c r="O291" s="287"/>
    </row>
    <row r="292" spans="1:15" s="66" customFormat="1" ht="13.5" x14ac:dyDescent="0.25">
      <c r="A292" s="287"/>
      <c r="B292" s="287"/>
      <c r="C292" s="287"/>
      <c r="D292" s="287"/>
      <c r="E292" s="287"/>
      <c r="F292" s="287"/>
      <c r="G292" s="287"/>
      <c r="H292" s="287"/>
      <c r="I292" s="287"/>
      <c r="J292" s="287"/>
      <c r="K292" s="287"/>
      <c r="L292" s="287"/>
      <c r="M292" s="287"/>
      <c r="N292" s="287"/>
      <c r="O292" s="287"/>
    </row>
    <row r="293" spans="1:15" s="66" customFormat="1" ht="13.5" x14ac:dyDescent="0.25">
      <c r="A293" s="287"/>
      <c r="B293" s="287"/>
      <c r="C293" s="287"/>
      <c r="D293" s="287"/>
      <c r="E293" s="287"/>
      <c r="F293" s="287"/>
      <c r="G293" s="287"/>
      <c r="H293" s="287"/>
      <c r="I293" s="287"/>
      <c r="J293" s="287"/>
      <c r="K293" s="287"/>
      <c r="L293" s="287"/>
      <c r="M293" s="287"/>
      <c r="N293" s="287"/>
      <c r="O293" s="287"/>
    </row>
    <row r="294" spans="1:15" s="66" customFormat="1" ht="13.5" x14ac:dyDescent="0.25">
      <c r="A294" s="287"/>
      <c r="B294" s="287"/>
      <c r="C294" s="287"/>
      <c r="D294" s="287"/>
      <c r="E294" s="287"/>
      <c r="F294" s="287"/>
      <c r="G294" s="287"/>
      <c r="H294" s="287"/>
      <c r="I294" s="287"/>
      <c r="J294" s="287"/>
      <c r="K294" s="287"/>
      <c r="L294" s="287"/>
      <c r="M294" s="287"/>
      <c r="N294" s="287"/>
      <c r="O294" s="287"/>
    </row>
    <row r="295" spans="1:15" s="66" customFormat="1" ht="13.5" x14ac:dyDescent="0.25">
      <c r="A295" s="287"/>
      <c r="B295" s="287"/>
      <c r="C295" s="287"/>
      <c r="D295" s="287"/>
      <c r="E295" s="287"/>
      <c r="F295" s="287"/>
      <c r="G295" s="287"/>
      <c r="H295" s="287"/>
      <c r="I295" s="287"/>
      <c r="J295" s="287"/>
      <c r="K295" s="287"/>
      <c r="L295" s="287"/>
      <c r="M295" s="287"/>
      <c r="N295" s="287"/>
      <c r="O295" s="287"/>
    </row>
    <row r="296" spans="1:15" s="66" customFormat="1" ht="13.5" x14ac:dyDescent="0.25">
      <c r="A296" s="287"/>
      <c r="B296" s="287"/>
      <c r="C296" s="287"/>
      <c r="D296" s="287"/>
      <c r="E296" s="287"/>
      <c r="F296" s="287"/>
      <c r="G296" s="287"/>
      <c r="H296" s="287"/>
      <c r="I296" s="287"/>
      <c r="J296" s="287"/>
      <c r="K296" s="287"/>
      <c r="L296" s="287"/>
      <c r="M296" s="287"/>
      <c r="N296" s="287"/>
      <c r="O296" s="287"/>
    </row>
    <row r="297" spans="1:15" s="66" customFormat="1" ht="13.5" x14ac:dyDescent="0.25">
      <c r="A297" s="287"/>
      <c r="B297" s="287"/>
      <c r="C297" s="287"/>
      <c r="D297" s="287"/>
      <c r="E297" s="287"/>
      <c r="F297" s="287"/>
      <c r="G297" s="287"/>
      <c r="H297" s="287"/>
      <c r="I297" s="287"/>
      <c r="J297" s="287"/>
      <c r="K297" s="287"/>
      <c r="L297" s="287"/>
      <c r="M297" s="287"/>
      <c r="N297" s="287"/>
      <c r="O297" s="287"/>
    </row>
    <row r="298" spans="1:15" s="66" customFormat="1" ht="13.5" x14ac:dyDescent="0.25">
      <c r="A298" s="287"/>
      <c r="B298" s="287"/>
      <c r="C298" s="287"/>
      <c r="D298" s="287"/>
      <c r="E298" s="287"/>
      <c r="F298" s="287"/>
      <c r="G298" s="287"/>
      <c r="H298" s="287"/>
      <c r="I298" s="287"/>
      <c r="J298" s="287"/>
      <c r="K298" s="287"/>
      <c r="L298" s="287"/>
      <c r="M298" s="287"/>
      <c r="N298" s="287"/>
      <c r="O298" s="287"/>
    </row>
    <row r="299" spans="1:15" s="66" customFormat="1" ht="13.5" x14ac:dyDescent="0.25">
      <c r="A299" s="287"/>
      <c r="B299" s="287"/>
      <c r="C299" s="287"/>
      <c r="D299" s="287"/>
      <c r="E299" s="287"/>
      <c r="F299" s="287"/>
      <c r="G299" s="287"/>
      <c r="H299" s="287"/>
      <c r="I299" s="287"/>
      <c r="J299" s="287"/>
      <c r="K299" s="287"/>
      <c r="L299" s="287"/>
      <c r="M299" s="287"/>
      <c r="N299" s="287"/>
      <c r="O299" s="287"/>
    </row>
    <row r="300" spans="1:15" s="66" customFormat="1" ht="13.5" x14ac:dyDescent="0.25">
      <c r="A300" s="287"/>
      <c r="B300" s="287"/>
      <c r="C300" s="287"/>
      <c r="D300" s="287"/>
      <c r="E300" s="287"/>
      <c r="F300" s="287"/>
      <c r="G300" s="287"/>
      <c r="H300" s="287"/>
      <c r="I300" s="287"/>
      <c r="J300" s="287"/>
      <c r="K300" s="287"/>
      <c r="L300" s="287"/>
      <c r="M300" s="287"/>
      <c r="N300" s="287"/>
      <c r="O300" s="287"/>
    </row>
    <row r="301" spans="1:15" s="66" customFormat="1" ht="13.5" x14ac:dyDescent="0.25">
      <c r="A301" s="287"/>
      <c r="B301" s="287"/>
      <c r="C301" s="287"/>
      <c r="D301" s="287"/>
      <c r="E301" s="287"/>
      <c r="F301" s="287"/>
      <c r="G301" s="287"/>
      <c r="H301" s="287"/>
      <c r="I301" s="287"/>
      <c r="J301" s="287"/>
      <c r="K301" s="287"/>
      <c r="L301" s="287"/>
      <c r="M301" s="287"/>
      <c r="N301" s="287"/>
      <c r="O301" s="287"/>
    </row>
    <row r="302" spans="1:15" s="66" customFormat="1" ht="13.5" x14ac:dyDescent="0.25">
      <c r="A302" s="287"/>
      <c r="B302" s="287"/>
      <c r="C302" s="287"/>
      <c r="D302" s="287"/>
      <c r="E302" s="287"/>
      <c r="F302" s="287"/>
      <c r="G302" s="287"/>
      <c r="H302" s="287"/>
      <c r="I302" s="287"/>
      <c r="J302" s="287"/>
      <c r="K302" s="287"/>
      <c r="L302" s="287"/>
      <c r="M302" s="287"/>
      <c r="N302" s="287"/>
      <c r="O302" s="287"/>
    </row>
    <row r="303" spans="1:15" s="66" customFormat="1" ht="13.5" x14ac:dyDescent="0.25">
      <c r="A303" s="287"/>
      <c r="B303" s="287"/>
      <c r="C303" s="287"/>
      <c r="D303" s="287"/>
      <c r="E303" s="287"/>
      <c r="F303" s="287"/>
      <c r="G303" s="287"/>
      <c r="H303" s="287"/>
      <c r="I303" s="287"/>
      <c r="J303" s="287"/>
      <c r="K303" s="287"/>
      <c r="L303" s="287"/>
      <c r="M303" s="287"/>
      <c r="N303" s="287"/>
      <c r="O303" s="287"/>
    </row>
    <row r="304" spans="1:15" s="66" customFormat="1" ht="13.5" x14ac:dyDescent="0.25">
      <c r="A304" s="287"/>
      <c r="B304" s="287"/>
      <c r="C304" s="287"/>
      <c r="D304" s="287"/>
      <c r="E304" s="287"/>
      <c r="F304" s="287"/>
      <c r="G304" s="287"/>
      <c r="H304" s="287"/>
      <c r="I304" s="287"/>
      <c r="J304" s="287"/>
      <c r="K304" s="287"/>
      <c r="L304" s="287"/>
      <c r="M304" s="287"/>
      <c r="N304" s="287"/>
      <c r="O304" s="287"/>
    </row>
    <row r="305" spans="1:15" s="66" customFormat="1" ht="13.5" x14ac:dyDescent="0.25">
      <c r="A305" s="287"/>
      <c r="B305" s="287"/>
      <c r="C305" s="287"/>
      <c r="D305" s="287"/>
      <c r="E305" s="287"/>
      <c r="F305" s="287"/>
      <c r="G305" s="287"/>
      <c r="H305" s="287"/>
      <c r="I305" s="287"/>
      <c r="J305" s="287"/>
      <c r="K305" s="287"/>
      <c r="L305" s="287"/>
      <c r="M305" s="287"/>
      <c r="N305" s="287"/>
      <c r="O305" s="287"/>
    </row>
    <row r="306" spans="1:15" s="66" customFormat="1" ht="13.5" x14ac:dyDescent="0.25">
      <c r="A306" s="287"/>
      <c r="B306" s="287"/>
      <c r="C306" s="287"/>
      <c r="D306" s="287"/>
      <c r="E306" s="287"/>
      <c r="F306" s="287"/>
      <c r="G306" s="287"/>
      <c r="H306" s="287"/>
      <c r="I306" s="287"/>
      <c r="J306" s="287"/>
      <c r="K306" s="287"/>
      <c r="L306" s="287"/>
      <c r="M306" s="287"/>
      <c r="N306" s="287"/>
      <c r="O306" s="287"/>
    </row>
    <row r="307" spans="1:15" s="66" customFormat="1" ht="13.5" x14ac:dyDescent="0.25">
      <c r="A307" s="287"/>
      <c r="B307" s="287"/>
      <c r="C307" s="287"/>
      <c r="D307" s="287"/>
      <c r="E307" s="287"/>
      <c r="F307" s="287"/>
      <c r="G307" s="287"/>
      <c r="H307" s="287"/>
      <c r="I307" s="287"/>
      <c r="J307" s="287"/>
      <c r="K307" s="287"/>
      <c r="L307" s="287"/>
      <c r="M307" s="287"/>
      <c r="N307" s="287"/>
      <c r="O307" s="287"/>
    </row>
    <row r="308" spans="1:15" s="66" customFormat="1" ht="13.5" x14ac:dyDescent="0.25">
      <c r="A308" s="287"/>
      <c r="B308" s="287"/>
      <c r="C308" s="287"/>
      <c r="D308" s="287"/>
      <c r="E308" s="287"/>
      <c r="F308" s="287"/>
      <c r="G308" s="287"/>
      <c r="H308" s="287"/>
      <c r="I308" s="287"/>
      <c r="J308" s="287"/>
      <c r="K308" s="287"/>
      <c r="L308" s="287"/>
      <c r="M308" s="287"/>
      <c r="N308" s="287"/>
      <c r="O308" s="287"/>
    </row>
    <row r="309" spans="1:15" s="66" customFormat="1" ht="13.5" x14ac:dyDescent="0.25">
      <c r="A309" s="287"/>
      <c r="B309" s="287"/>
      <c r="C309" s="287"/>
      <c r="D309" s="287"/>
      <c r="E309" s="287"/>
      <c r="F309" s="287"/>
      <c r="G309" s="287"/>
      <c r="H309" s="287"/>
      <c r="I309" s="287"/>
      <c r="J309" s="287"/>
      <c r="K309" s="287"/>
      <c r="L309" s="287"/>
      <c r="M309" s="287"/>
      <c r="N309" s="287"/>
      <c r="O309" s="287"/>
    </row>
    <row r="310" spans="1:15" s="66" customFormat="1" ht="13.5" x14ac:dyDescent="0.25">
      <c r="A310" s="287"/>
      <c r="B310" s="287"/>
      <c r="C310" s="287"/>
      <c r="D310" s="287"/>
      <c r="E310" s="287"/>
      <c r="F310" s="287"/>
      <c r="G310" s="287"/>
      <c r="H310" s="287"/>
      <c r="I310" s="287"/>
      <c r="J310" s="287"/>
      <c r="K310" s="287"/>
      <c r="L310" s="287"/>
      <c r="M310" s="287"/>
      <c r="N310" s="287"/>
      <c r="O310" s="287"/>
    </row>
    <row r="311" spans="1:15" s="66" customFormat="1" ht="13.5" x14ac:dyDescent="0.25">
      <c r="A311" s="287"/>
      <c r="B311" s="287"/>
      <c r="C311" s="287"/>
      <c r="D311" s="287"/>
      <c r="E311" s="287"/>
      <c r="F311" s="287"/>
      <c r="G311" s="287"/>
      <c r="H311" s="287"/>
      <c r="I311" s="287"/>
      <c r="J311" s="287"/>
      <c r="K311" s="287"/>
      <c r="L311" s="287"/>
      <c r="M311" s="287"/>
      <c r="N311" s="287"/>
      <c r="O311" s="287"/>
    </row>
    <row r="312" spans="1:15" s="66" customFormat="1" ht="13.5" x14ac:dyDescent="0.25">
      <c r="A312" s="287"/>
      <c r="B312" s="287"/>
      <c r="C312" s="287"/>
      <c r="D312" s="287"/>
      <c r="E312" s="287"/>
      <c r="F312" s="287"/>
      <c r="G312" s="287"/>
      <c r="H312" s="287"/>
      <c r="I312" s="287"/>
      <c r="J312" s="287"/>
      <c r="K312" s="287"/>
      <c r="L312" s="287"/>
      <c r="M312" s="287"/>
      <c r="N312" s="287"/>
      <c r="O312" s="287"/>
    </row>
    <row r="313" spans="1:15" s="66" customFormat="1" ht="13.5" x14ac:dyDescent="0.25">
      <c r="A313" s="287"/>
      <c r="B313" s="287"/>
      <c r="C313" s="287"/>
      <c r="D313" s="287"/>
      <c r="E313" s="287"/>
      <c r="F313" s="287"/>
      <c r="G313" s="287"/>
      <c r="H313" s="287"/>
      <c r="I313" s="287"/>
      <c r="J313" s="287"/>
      <c r="K313" s="287"/>
      <c r="L313" s="287"/>
      <c r="M313" s="287"/>
      <c r="N313" s="287"/>
      <c r="O313" s="287"/>
    </row>
    <row r="314" spans="1:15" s="66" customFormat="1" ht="13.5" x14ac:dyDescent="0.25">
      <c r="A314" s="287"/>
      <c r="B314" s="287"/>
      <c r="C314" s="287"/>
      <c r="D314" s="287"/>
      <c r="E314" s="287"/>
      <c r="F314" s="287"/>
      <c r="G314" s="287"/>
      <c r="H314" s="287"/>
      <c r="I314" s="287"/>
      <c r="J314" s="287"/>
      <c r="K314" s="287"/>
      <c r="L314" s="287"/>
      <c r="M314" s="287"/>
      <c r="N314" s="287"/>
      <c r="O314" s="287"/>
    </row>
    <row r="315" spans="1:15" s="66" customFormat="1" ht="13.5" x14ac:dyDescent="0.25">
      <c r="A315" s="287"/>
      <c r="B315" s="287"/>
      <c r="C315" s="287"/>
      <c r="D315" s="287"/>
      <c r="E315" s="287"/>
      <c r="F315" s="287"/>
      <c r="G315" s="287"/>
      <c r="H315" s="287"/>
      <c r="I315" s="287"/>
      <c r="J315" s="287"/>
      <c r="K315" s="287"/>
      <c r="L315" s="287"/>
      <c r="M315" s="287"/>
      <c r="N315" s="287"/>
      <c r="O315" s="287"/>
    </row>
    <row r="316" spans="1:15" s="66" customFormat="1" ht="13.5" x14ac:dyDescent="0.25">
      <c r="A316" s="287"/>
      <c r="B316" s="287"/>
      <c r="C316" s="287"/>
      <c r="D316" s="287"/>
      <c r="E316" s="287"/>
      <c r="F316" s="287"/>
      <c r="G316" s="287"/>
      <c r="H316" s="287"/>
      <c r="I316" s="287"/>
      <c r="J316" s="287"/>
      <c r="K316" s="287"/>
      <c r="L316" s="287"/>
      <c r="M316" s="287"/>
      <c r="N316" s="287"/>
      <c r="O316" s="287"/>
    </row>
    <row r="317" spans="1:15" s="66" customFormat="1" ht="13.5" x14ac:dyDescent="0.25">
      <c r="A317" s="287"/>
      <c r="B317" s="287"/>
      <c r="C317" s="287"/>
      <c r="D317" s="287"/>
      <c r="E317" s="287"/>
      <c r="F317" s="287"/>
      <c r="G317" s="287"/>
      <c r="H317" s="287"/>
      <c r="I317" s="287"/>
      <c r="J317" s="287"/>
      <c r="K317" s="287"/>
      <c r="L317" s="287"/>
      <c r="M317" s="287"/>
      <c r="N317" s="287"/>
      <c r="O317" s="287"/>
    </row>
    <row r="318" spans="1:15" s="66" customFormat="1" ht="13.5" x14ac:dyDescent="0.25">
      <c r="A318" s="287"/>
      <c r="B318" s="287"/>
      <c r="C318" s="287"/>
      <c r="D318" s="287"/>
      <c r="E318" s="287"/>
      <c r="F318" s="287"/>
      <c r="G318" s="287"/>
      <c r="H318" s="287"/>
      <c r="I318" s="287"/>
      <c r="J318" s="287"/>
      <c r="K318" s="287"/>
      <c r="L318" s="287"/>
      <c r="M318" s="287"/>
      <c r="N318" s="287"/>
      <c r="O318" s="287"/>
    </row>
    <row r="319" spans="1:15" s="66" customFormat="1" ht="13.5" x14ac:dyDescent="0.25">
      <c r="A319" s="287"/>
      <c r="B319" s="287"/>
      <c r="C319" s="287"/>
      <c r="D319" s="287"/>
      <c r="E319" s="287"/>
      <c r="F319" s="287"/>
      <c r="G319" s="287"/>
      <c r="H319" s="287"/>
      <c r="I319" s="287"/>
      <c r="J319" s="287"/>
      <c r="K319" s="287"/>
      <c r="L319" s="287"/>
      <c r="M319" s="287"/>
      <c r="N319" s="287"/>
      <c r="O319" s="287"/>
    </row>
    <row r="320" spans="1:15" s="66" customFormat="1" ht="13.5" x14ac:dyDescent="0.25">
      <c r="A320" s="287"/>
      <c r="B320" s="287"/>
      <c r="C320" s="287"/>
      <c r="D320" s="287"/>
      <c r="E320" s="287"/>
      <c r="F320" s="287"/>
      <c r="G320" s="287"/>
      <c r="H320" s="287"/>
      <c r="I320" s="287"/>
      <c r="J320" s="287"/>
      <c r="K320" s="287"/>
      <c r="L320" s="287"/>
      <c r="M320" s="287"/>
      <c r="N320" s="287"/>
      <c r="O320" s="287"/>
    </row>
    <row r="321" spans="1:15" s="66" customFormat="1" ht="13.5" x14ac:dyDescent="0.25">
      <c r="A321" s="287"/>
      <c r="B321" s="287"/>
      <c r="C321" s="287"/>
      <c r="D321" s="287"/>
      <c r="E321" s="287"/>
      <c r="F321" s="287"/>
      <c r="G321" s="287"/>
      <c r="H321" s="287"/>
      <c r="I321" s="287"/>
      <c r="J321" s="287"/>
      <c r="K321" s="287"/>
      <c r="L321" s="287"/>
      <c r="M321" s="287"/>
      <c r="N321" s="287"/>
      <c r="O321" s="287"/>
    </row>
    <row r="322" spans="1:15" s="66" customFormat="1" ht="13.5" x14ac:dyDescent="0.25">
      <c r="A322" s="287"/>
      <c r="B322" s="287"/>
      <c r="C322" s="287"/>
      <c r="D322" s="287"/>
      <c r="E322" s="287"/>
      <c r="F322" s="287"/>
      <c r="G322" s="287"/>
      <c r="H322" s="287"/>
      <c r="I322" s="287"/>
      <c r="J322" s="287"/>
      <c r="K322" s="287"/>
      <c r="L322" s="287"/>
      <c r="M322" s="287"/>
      <c r="N322" s="287"/>
      <c r="O322" s="287"/>
    </row>
    <row r="323" spans="1:15" s="66" customFormat="1" ht="13.5" x14ac:dyDescent="0.25">
      <c r="A323" s="287"/>
      <c r="B323" s="287"/>
      <c r="C323" s="287"/>
      <c r="D323" s="287"/>
      <c r="E323" s="287"/>
      <c r="F323" s="287"/>
      <c r="G323" s="287"/>
      <c r="H323" s="287"/>
      <c r="I323" s="287"/>
      <c r="J323" s="287"/>
      <c r="K323" s="287"/>
      <c r="L323" s="287"/>
      <c r="M323" s="287"/>
      <c r="N323" s="287"/>
      <c r="O323" s="287"/>
    </row>
    <row r="324" spans="1:15" s="66" customFormat="1" ht="13.5" x14ac:dyDescent="0.25">
      <c r="A324" s="287"/>
      <c r="B324" s="287"/>
      <c r="C324" s="287"/>
      <c r="D324" s="287"/>
      <c r="E324" s="287"/>
      <c r="F324" s="287"/>
      <c r="G324" s="287"/>
      <c r="H324" s="287"/>
      <c r="I324" s="287"/>
      <c r="J324" s="287"/>
      <c r="K324" s="287"/>
      <c r="L324" s="287"/>
      <c r="M324" s="287"/>
      <c r="N324" s="287"/>
      <c r="O324" s="287"/>
    </row>
    <row r="325" spans="1:15" s="66" customFormat="1" ht="13.5" x14ac:dyDescent="0.25">
      <c r="A325" s="287"/>
      <c r="B325" s="287"/>
      <c r="C325" s="287"/>
      <c r="D325" s="287"/>
      <c r="E325" s="287"/>
      <c r="F325" s="287"/>
      <c r="G325" s="287"/>
      <c r="H325" s="287"/>
      <c r="I325" s="287"/>
      <c r="J325" s="287"/>
      <c r="K325" s="287"/>
      <c r="L325" s="287"/>
      <c r="M325" s="287"/>
      <c r="N325" s="287"/>
      <c r="O325" s="287"/>
    </row>
    <row r="326" spans="1:15" s="66" customFormat="1" ht="13.5" x14ac:dyDescent="0.25">
      <c r="A326" s="287"/>
      <c r="B326" s="287"/>
      <c r="C326" s="287"/>
      <c r="D326" s="287"/>
      <c r="E326" s="287"/>
      <c r="F326" s="287"/>
      <c r="G326" s="287"/>
      <c r="H326" s="287"/>
      <c r="I326" s="287"/>
      <c r="J326" s="287"/>
      <c r="K326" s="287"/>
      <c r="L326" s="287"/>
      <c r="M326" s="287"/>
      <c r="N326" s="287"/>
      <c r="O326" s="287"/>
    </row>
    <row r="327" spans="1:15" s="66" customFormat="1" ht="13.5" x14ac:dyDescent="0.25">
      <c r="A327" s="287"/>
      <c r="B327" s="287"/>
      <c r="C327" s="287"/>
      <c r="D327" s="287"/>
      <c r="E327" s="287"/>
      <c r="F327" s="287"/>
      <c r="G327" s="287"/>
      <c r="H327" s="287"/>
      <c r="I327" s="287"/>
      <c r="J327" s="287"/>
      <c r="K327" s="287"/>
      <c r="L327" s="287"/>
      <c r="M327" s="287"/>
      <c r="N327" s="287"/>
      <c r="O327" s="287"/>
    </row>
    <row r="328" spans="1:15" s="66" customFormat="1" ht="13.5" x14ac:dyDescent="0.25">
      <c r="A328" s="287"/>
      <c r="B328" s="287"/>
      <c r="C328" s="287"/>
      <c r="D328" s="287"/>
      <c r="E328" s="287"/>
      <c r="F328" s="287"/>
      <c r="G328" s="287"/>
      <c r="H328" s="287"/>
      <c r="I328" s="287"/>
      <c r="J328" s="287"/>
      <c r="K328" s="287"/>
      <c r="L328" s="287"/>
      <c r="M328" s="287"/>
      <c r="N328" s="287"/>
      <c r="O328" s="287"/>
    </row>
    <row r="329" spans="1:15" s="66" customFormat="1" ht="13.5" x14ac:dyDescent="0.25">
      <c r="A329" s="287"/>
      <c r="B329" s="287"/>
      <c r="C329" s="287"/>
      <c r="D329" s="287"/>
      <c r="E329" s="287"/>
      <c r="F329" s="287"/>
      <c r="G329" s="287"/>
      <c r="H329" s="287"/>
      <c r="I329" s="287"/>
      <c r="J329" s="287"/>
      <c r="K329" s="287"/>
      <c r="L329" s="287"/>
      <c r="M329" s="287"/>
      <c r="N329" s="287"/>
      <c r="O329" s="287"/>
    </row>
    <row r="330" spans="1:15" s="66" customFormat="1" ht="13.5" x14ac:dyDescent="0.25">
      <c r="A330" s="287"/>
      <c r="B330" s="287"/>
      <c r="C330" s="287"/>
      <c r="D330" s="287"/>
      <c r="E330" s="287"/>
      <c r="F330" s="287"/>
      <c r="G330" s="287"/>
      <c r="H330" s="287"/>
      <c r="I330" s="287"/>
      <c r="J330" s="287"/>
      <c r="K330" s="287"/>
      <c r="L330" s="287"/>
      <c r="M330" s="287"/>
      <c r="N330" s="287"/>
      <c r="O330" s="287"/>
    </row>
    <row r="331" spans="1:15" s="66" customFormat="1" ht="13.5" x14ac:dyDescent="0.25">
      <c r="A331" s="287"/>
      <c r="B331" s="287"/>
      <c r="C331" s="287"/>
      <c r="D331" s="287"/>
      <c r="E331" s="287"/>
      <c r="F331" s="287"/>
      <c r="G331" s="287"/>
      <c r="H331" s="287"/>
      <c r="I331" s="287"/>
      <c r="J331" s="287"/>
      <c r="K331" s="287"/>
      <c r="L331" s="287"/>
      <c r="M331" s="287"/>
      <c r="N331" s="287"/>
      <c r="O331" s="287"/>
    </row>
    <row r="332" spans="1:15" s="66" customFormat="1" ht="13.5" x14ac:dyDescent="0.25">
      <c r="A332" s="287"/>
      <c r="B332" s="287"/>
      <c r="C332" s="287"/>
      <c r="D332" s="287"/>
      <c r="E332" s="287"/>
      <c r="F332" s="287"/>
      <c r="G332" s="287"/>
      <c r="H332" s="287"/>
      <c r="I332" s="287"/>
      <c r="J332" s="287"/>
      <c r="K332" s="287"/>
      <c r="L332" s="287"/>
      <c r="M332" s="287"/>
      <c r="N332" s="287"/>
      <c r="O332" s="287"/>
    </row>
    <row r="333" spans="1:15" s="66" customFormat="1" ht="13.5" x14ac:dyDescent="0.25">
      <c r="A333" s="287"/>
      <c r="B333" s="287"/>
      <c r="C333" s="287"/>
      <c r="D333" s="287"/>
      <c r="E333" s="287"/>
      <c r="F333" s="287"/>
      <c r="G333" s="287"/>
      <c r="H333" s="287"/>
      <c r="I333" s="287"/>
      <c r="J333" s="287"/>
      <c r="K333" s="287"/>
      <c r="L333" s="287"/>
      <c r="M333" s="287"/>
      <c r="N333" s="287"/>
      <c r="O333" s="287"/>
    </row>
    <row r="334" spans="1:15" s="66" customFormat="1" ht="13.5" x14ac:dyDescent="0.25">
      <c r="A334" s="287"/>
      <c r="B334" s="287"/>
      <c r="C334" s="287"/>
      <c r="D334" s="287"/>
      <c r="E334" s="287"/>
      <c r="F334" s="287"/>
      <c r="G334" s="287"/>
      <c r="H334" s="287"/>
      <c r="I334" s="287"/>
      <c r="J334" s="287"/>
      <c r="K334" s="287"/>
      <c r="L334" s="287"/>
      <c r="M334" s="287"/>
      <c r="N334" s="287"/>
      <c r="O334" s="287"/>
    </row>
    <row r="335" spans="1:15" s="66" customFormat="1" ht="13.5" x14ac:dyDescent="0.25">
      <c r="A335" s="287"/>
      <c r="B335" s="287"/>
      <c r="C335" s="287"/>
      <c r="D335" s="287"/>
      <c r="E335" s="287"/>
      <c r="F335" s="287"/>
      <c r="G335" s="287"/>
      <c r="H335" s="287"/>
      <c r="I335" s="287"/>
      <c r="J335" s="287"/>
      <c r="K335" s="287"/>
      <c r="L335" s="287"/>
      <c r="M335" s="287"/>
      <c r="N335" s="287"/>
      <c r="O335" s="287"/>
    </row>
    <row r="336" spans="1:15" s="66" customFormat="1" ht="13.5" x14ac:dyDescent="0.25">
      <c r="A336" s="287"/>
      <c r="B336" s="287"/>
      <c r="C336" s="287"/>
      <c r="D336" s="287"/>
      <c r="E336" s="287"/>
      <c r="F336" s="287"/>
      <c r="G336" s="287"/>
      <c r="H336" s="287"/>
      <c r="I336" s="287"/>
      <c r="J336" s="287"/>
      <c r="K336" s="287"/>
      <c r="L336" s="287"/>
      <c r="M336" s="287"/>
      <c r="N336" s="287"/>
      <c r="O336" s="287"/>
    </row>
    <row r="337" spans="1:15" s="66" customFormat="1" ht="13.5" x14ac:dyDescent="0.25">
      <c r="A337" s="287"/>
      <c r="B337" s="287"/>
      <c r="C337" s="287"/>
      <c r="D337" s="287"/>
      <c r="E337" s="287"/>
      <c r="F337" s="287"/>
      <c r="G337" s="287"/>
      <c r="H337" s="287"/>
      <c r="I337" s="287"/>
      <c r="J337" s="287"/>
      <c r="K337" s="287"/>
      <c r="L337" s="287"/>
      <c r="M337" s="287"/>
      <c r="N337" s="287"/>
      <c r="O337" s="287"/>
    </row>
    <row r="338" spans="1:15" s="66" customFormat="1" ht="13.5" x14ac:dyDescent="0.25">
      <c r="A338" s="287"/>
      <c r="B338" s="287"/>
      <c r="C338" s="287"/>
      <c r="D338" s="287"/>
      <c r="E338" s="287"/>
      <c r="F338" s="287"/>
      <c r="G338" s="287"/>
      <c r="H338" s="287"/>
      <c r="I338" s="287"/>
      <c r="J338" s="287"/>
      <c r="K338" s="287"/>
      <c r="L338" s="287"/>
      <c r="M338" s="287"/>
      <c r="N338" s="287"/>
      <c r="O338" s="287"/>
    </row>
    <row r="339" spans="1:15" s="66" customFormat="1" ht="13.5" x14ac:dyDescent="0.25">
      <c r="A339" s="287"/>
      <c r="B339" s="287"/>
      <c r="C339" s="287"/>
      <c r="D339" s="287"/>
      <c r="E339" s="287"/>
      <c r="F339" s="287"/>
      <c r="G339" s="287"/>
      <c r="H339" s="287"/>
      <c r="I339" s="287"/>
      <c r="J339" s="287"/>
      <c r="K339" s="287"/>
      <c r="L339" s="287"/>
      <c r="M339" s="287"/>
      <c r="N339" s="287"/>
      <c r="O339" s="287"/>
    </row>
    <row r="340" spans="1:15" s="66" customFormat="1" ht="13.5" x14ac:dyDescent="0.25">
      <c r="A340" s="287"/>
      <c r="B340" s="287"/>
      <c r="C340" s="287"/>
      <c r="D340" s="287"/>
      <c r="E340" s="287"/>
      <c r="F340" s="287"/>
      <c r="G340" s="287"/>
      <c r="H340" s="287"/>
      <c r="I340" s="287"/>
      <c r="J340" s="287"/>
      <c r="K340" s="287"/>
      <c r="L340" s="287"/>
      <c r="M340" s="287"/>
      <c r="N340" s="287"/>
      <c r="O340" s="287"/>
    </row>
    <row r="341" spans="1:15" s="66" customFormat="1" ht="13.5" x14ac:dyDescent="0.25">
      <c r="A341" s="287"/>
      <c r="B341" s="287"/>
      <c r="C341" s="287"/>
      <c r="D341" s="287"/>
      <c r="E341" s="287"/>
      <c r="F341" s="287"/>
      <c r="G341" s="287"/>
      <c r="H341" s="287"/>
      <c r="I341" s="287"/>
      <c r="J341" s="287"/>
      <c r="K341" s="287"/>
      <c r="L341" s="287"/>
      <c r="M341" s="287"/>
      <c r="N341" s="287"/>
      <c r="O341" s="287"/>
    </row>
    <row r="342" spans="1:15" s="66" customFormat="1" ht="13.5" x14ac:dyDescent="0.25">
      <c r="A342" s="358"/>
      <c r="B342" s="358"/>
      <c r="C342" s="358"/>
      <c r="D342" s="358"/>
      <c r="E342" s="358"/>
      <c r="F342" s="358"/>
      <c r="G342" s="358"/>
      <c r="H342" s="358"/>
      <c r="I342" s="358"/>
      <c r="J342" s="358"/>
      <c r="K342" s="358"/>
      <c r="L342" s="358"/>
      <c r="M342" s="358"/>
      <c r="N342" s="287"/>
      <c r="O342" s="287"/>
    </row>
    <row r="343" spans="1:15" s="66" customFormat="1" ht="13.5" x14ac:dyDescent="0.25">
      <c r="A343" s="358"/>
      <c r="B343" s="358"/>
      <c r="C343" s="358"/>
      <c r="D343" s="358"/>
      <c r="E343" s="358"/>
      <c r="F343" s="358"/>
      <c r="G343" s="358"/>
      <c r="H343" s="358"/>
      <c r="I343" s="358"/>
      <c r="J343" s="358"/>
      <c r="K343" s="358"/>
      <c r="L343" s="358"/>
      <c r="M343" s="358"/>
      <c r="N343" s="287"/>
      <c r="O343" s="287"/>
    </row>
    <row r="344" spans="1:15" ht="13.5" x14ac:dyDescent="0.25">
      <c r="A344" s="358"/>
      <c r="B344" s="358"/>
      <c r="C344" s="358"/>
      <c r="D344" s="358"/>
      <c r="E344" s="358"/>
      <c r="F344" s="358"/>
      <c r="G344" s="358"/>
      <c r="H344" s="358"/>
      <c r="I344" s="358"/>
      <c r="J344" s="358"/>
      <c r="K344" s="358"/>
      <c r="L344" s="358"/>
      <c r="M344" s="358"/>
      <c r="N344" s="358"/>
      <c r="O344" s="358"/>
    </row>
    <row r="345" spans="1:15" ht="13.5" x14ac:dyDescent="0.25">
      <c r="A345" s="358"/>
      <c r="B345" s="358"/>
      <c r="C345" s="358"/>
      <c r="D345" s="358"/>
      <c r="E345" s="358"/>
      <c r="F345" s="358"/>
      <c r="G345" s="358"/>
      <c r="H345" s="358"/>
      <c r="I345" s="358"/>
      <c r="J345" s="358"/>
      <c r="K345" s="358"/>
      <c r="L345" s="358"/>
      <c r="M345" s="358"/>
      <c r="N345" s="358"/>
      <c r="O345" s="358"/>
    </row>
    <row r="346" spans="1:15" ht="13.5" x14ac:dyDescent="0.25">
      <c r="A346" s="358"/>
      <c r="B346" s="358"/>
      <c r="C346" s="358"/>
      <c r="D346" s="358"/>
      <c r="E346" s="358"/>
      <c r="F346" s="358"/>
      <c r="G346" s="358"/>
      <c r="H346" s="358"/>
      <c r="I346" s="358"/>
      <c r="J346" s="358"/>
      <c r="K346" s="358"/>
      <c r="L346" s="358"/>
      <c r="M346" s="358"/>
      <c r="N346" s="358"/>
      <c r="O346" s="358"/>
    </row>
    <row r="347" spans="1:15" ht="13.5" x14ac:dyDescent="0.25">
      <c r="A347" s="358"/>
      <c r="B347" s="358"/>
      <c r="C347" s="358"/>
      <c r="D347" s="358"/>
      <c r="E347" s="358"/>
      <c r="F347" s="358"/>
      <c r="G347" s="358"/>
      <c r="H347" s="358"/>
      <c r="I347" s="358"/>
      <c r="J347" s="358"/>
      <c r="K347" s="358"/>
      <c r="L347" s="358"/>
      <c r="M347" s="358"/>
      <c r="N347" s="358"/>
      <c r="O347" s="358"/>
    </row>
    <row r="348" spans="1:15" ht="13.5" x14ac:dyDescent="0.25">
      <c r="A348" s="358"/>
      <c r="B348" s="358"/>
      <c r="C348" s="358"/>
      <c r="D348" s="358"/>
      <c r="E348" s="358"/>
      <c r="F348" s="358"/>
      <c r="G348" s="358"/>
      <c r="H348" s="358"/>
      <c r="I348" s="358"/>
      <c r="J348" s="358"/>
      <c r="K348" s="358"/>
      <c r="L348" s="358"/>
      <c r="M348" s="358"/>
      <c r="N348" s="358"/>
      <c r="O348" s="358"/>
    </row>
    <row r="349" spans="1:15" ht="13.5" x14ac:dyDescent="0.25">
      <c r="A349" s="358"/>
      <c r="B349" s="358"/>
      <c r="C349" s="358"/>
      <c r="D349" s="358"/>
      <c r="E349" s="358"/>
      <c r="F349" s="358"/>
      <c r="G349" s="358"/>
      <c r="H349" s="358"/>
      <c r="I349" s="358"/>
      <c r="J349" s="358"/>
      <c r="K349" s="358"/>
      <c r="L349" s="358"/>
      <c r="M349" s="358"/>
      <c r="N349" s="358"/>
      <c r="O349" s="358"/>
    </row>
    <row r="350" spans="1:15" ht="13.5" x14ac:dyDescent="0.25">
      <c r="A350" s="358"/>
      <c r="B350" s="358"/>
      <c r="C350" s="358"/>
      <c r="D350" s="358"/>
      <c r="E350" s="358"/>
      <c r="F350" s="358"/>
      <c r="G350" s="358"/>
      <c r="H350" s="358"/>
      <c r="I350" s="358"/>
      <c r="J350" s="358"/>
      <c r="K350" s="358"/>
      <c r="L350" s="358"/>
      <c r="M350" s="358"/>
      <c r="N350" s="358"/>
      <c r="O350" s="358"/>
    </row>
    <row r="351" spans="1:15" ht="13.5" x14ac:dyDescent="0.25">
      <c r="A351" s="358"/>
      <c r="B351" s="358"/>
      <c r="C351" s="358"/>
      <c r="D351" s="358"/>
      <c r="E351" s="358"/>
      <c r="F351" s="358"/>
      <c r="G351" s="358"/>
      <c r="H351" s="358"/>
      <c r="I351" s="358"/>
      <c r="J351" s="358"/>
      <c r="K351" s="358"/>
      <c r="L351" s="358"/>
      <c r="M351" s="358"/>
      <c r="N351" s="358"/>
      <c r="O351" s="358"/>
    </row>
    <row r="359" spans="1:1" x14ac:dyDescent="0.25">
      <c r="A359" s="75"/>
    </row>
  </sheetData>
  <mergeCells count="11">
    <mergeCell ref="A1:B1"/>
    <mergeCell ref="A2:M2"/>
    <mergeCell ref="A3:F3"/>
    <mergeCell ref="G3:L3"/>
    <mergeCell ref="L9:M9"/>
    <mergeCell ref="A9:A11"/>
    <mergeCell ref="B9:B11"/>
    <mergeCell ref="C9:C10"/>
    <mergeCell ref="D9:F9"/>
    <mergeCell ref="G9:G10"/>
    <mergeCell ref="H9:J9"/>
  </mergeCells>
  <printOptions horizontalCentered="1"/>
  <pageMargins left="0.59055118110236227" right="0.59055118110236227" top="0.59055118110236227" bottom="0.59055118110236227" header="0.19685039370078741" footer="0.19685039370078741"/>
  <pageSetup scale="60" fitToHeight="4" orientation="landscape" r:id="rId1"/>
  <headerFooter>
    <oddHeader xml:space="preserve">&amp;L
</oddHeader>
  </headerFooter>
  <rowBreaks count="1" manualBreakCount="1">
    <brk id="218" max="12" man="1"/>
  </rowBreaks>
  <ignoredErrors>
    <ignoredError sqref="C11:I11" numberStoredAsText="1"/>
    <ignoredError sqref="F249:M249 F266:M266"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6"/>
  <sheetViews>
    <sheetView showGridLines="0" zoomScale="90" zoomScaleNormal="90" zoomScaleSheetLayoutView="70" workbookViewId="0">
      <selection activeCell="V18" sqref="V18"/>
    </sheetView>
  </sheetViews>
  <sheetFormatPr baseColWidth="10" defaultColWidth="12.85546875" defaultRowHeight="11.25" x14ac:dyDescent="0.25"/>
  <cols>
    <col min="1" max="1" width="6.140625" style="88" customWidth="1"/>
    <col min="2" max="2" width="5.28515625" style="8" customWidth="1"/>
    <col min="3" max="3" width="51.7109375" style="89" customWidth="1"/>
    <col min="4" max="5" width="15.7109375" style="88" customWidth="1"/>
    <col min="6" max="6" width="12.85546875" style="88" bestFit="1" customWidth="1"/>
    <col min="7" max="8" width="15.7109375" style="88" customWidth="1"/>
    <col min="9" max="9" width="13.28515625" style="88" customWidth="1"/>
    <col min="10" max="10" width="0.85546875" style="88" customWidth="1"/>
    <col min="11" max="11" width="18.85546875" style="88" customWidth="1"/>
    <col min="12" max="12" width="18.28515625" style="88" customWidth="1"/>
    <col min="13" max="13" width="14.140625" style="83" hidden="1" customWidth="1"/>
    <col min="14" max="14" width="18" style="63" hidden="1" customWidth="1"/>
    <col min="15" max="16" width="11.42578125" style="84" hidden="1" customWidth="1"/>
    <col min="17" max="240" width="11.42578125" style="64" customWidth="1"/>
    <col min="241" max="241" width="4.28515625" style="64" customWidth="1"/>
    <col min="242" max="242" width="4.85546875" style="64" customWidth="1"/>
    <col min="243" max="243" width="46.42578125" style="64" customWidth="1"/>
    <col min="244" max="255" width="12.85546875" style="64"/>
    <col min="256" max="256" width="6.140625" style="64" customWidth="1"/>
    <col min="257" max="257" width="5.28515625" style="64" customWidth="1"/>
    <col min="258" max="258" width="67.7109375" style="64" customWidth="1"/>
    <col min="259" max="263" width="15.7109375" style="64" customWidth="1"/>
    <col min="264" max="264" width="13.28515625" style="64" customWidth="1"/>
    <col min="265" max="265" width="0.85546875" style="64" customWidth="1"/>
    <col min="266" max="266" width="16.7109375" style="64" customWidth="1"/>
    <col min="267" max="268" width="15.7109375" style="64" customWidth="1"/>
    <col min="269" max="269" width="26.5703125" style="64" customWidth="1"/>
    <col min="270" max="270" width="1.42578125" style="64" customWidth="1"/>
    <col min="271" max="496" width="11.42578125" style="64" customWidth="1"/>
    <col min="497" max="497" width="4.28515625" style="64" customWidth="1"/>
    <col min="498" max="498" width="4.85546875" style="64" customWidth="1"/>
    <col min="499" max="499" width="46.42578125" style="64" customWidth="1"/>
    <col min="500" max="511" width="12.85546875" style="64"/>
    <col min="512" max="512" width="6.140625" style="64" customWidth="1"/>
    <col min="513" max="513" width="5.28515625" style="64" customWidth="1"/>
    <col min="514" max="514" width="67.7109375" style="64" customWidth="1"/>
    <col min="515" max="519" width="15.7109375" style="64" customWidth="1"/>
    <col min="520" max="520" width="13.28515625" style="64" customWidth="1"/>
    <col min="521" max="521" width="0.85546875" style="64" customWidth="1"/>
    <col min="522" max="522" width="16.7109375" style="64" customWidth="1"/>
    <col min="523" max="524" width="15.7109375" style="64" customWidth="1"/>
    <col min="525" max="525" width="26.5703125" style="64" customWidth="1"/>
    <col min="526" max="526" width="1.42578125" style="64" customWidth="1"/>
    <col min="527" max="752" width="11.42578125" style="64" customWidth="1"/>
    <col min="753" max="753" width="4.28515625" style="64" customWidth="1"/>
    <col min="754" max="754" width="4.85546875" style="64" customWidth="1"/>
    <col min="755" max="755" width="46.42578125" style="64" customWidth="1"/>
    <col min="756" max="767" width="12.85546875" style="64"/>
    <col min="768" max="768" width="6.140625" style="64" customWidth="1"/>
    <col min="769" max="769" width="5.28515625" style="64" customWidth="1"/>
    <col min="770" max="770" width="67.7109375" style="64" customWidth="1"/>
    <col min="771" max="775" width="15.7109375" style="64" customWidth="1"/>
    <col min="776" max="776" width="13.28515625" style="64" customWidth="1"/>
    <col min="777" max="777" width="0.85546875" style="64" customWidth="1"/>
    <col min="778" max="778" width="16.7109375" style="64" customWidth="1"/>
    <col min="779" max="780" width="15.7109375" style="64" customWidth="1"/>
    <col min="781" max="781" width="26.5703125" style="64" customWidth="1"/>
    <col min="782" max="782" width="1.42578125" style="64" customWidth="1"/>
    <col min="783" max="1008" width="11.42578125" style="64" customWidth="1"/>
    <col min="1009" max="1009" width="4.28515625" style="64" customWidth="1"/>
    <col min="1010" max="1010" width="4.85546875" style="64" customWidth="1"/>
    <col min="1011" max="1011" width="46.42578125" style="64" customWidth="1"/>
    <col min="1012" max="1023" width="12.85546875" style="64"/>
    <col min="1024" max="1024" width="6.140625" style="64" customWidth="1"/>
    <col min="1025" max="1025" width="5.28515625" style="64" customWidth="1"/>
    <col min="1026" max="1026" width="67.7109375" style="64" customWidth="1"/>
    <col min="1027" max="1031" width="15.7109375" style="64" customWidth="1"/>
    <col min="1032" max="1032" width="13.28515625" style="64" customWidth="1"/>
    <col min="1033" max="1033" width="0.85546875" style="64" customWidth="1"/>
    <col min="1034" max="1034" width="16.7109375" style="64" customWidth="1"/>
    <col min="1035" max="1036" width="15.7109375" style="64" customWidth="1"/>
    <col min="1037" max="1037" width="26.5703125" style="64" customWidth="1"/>
    <col min="1038" max="1038" width="1.42578125" style="64" customWidth="1"/>
    <col min="1039" max="1264" width="11.42578125" style="64" customWidth="1"/>
    <col min="1265" max="1265" width="4.28515625" style="64" customWidth="1"/>
    <col min="1266" max="1266" width="4.85546875" style="64" customWidth="1"/>
    <col min="1267" max="1267" width="46.42578125" style="64" customWidth="1"/>
    <col min="1268" max="1279" width="12.85546875" style="64"/>
    <col min="1280" max="1280" width="6.140625" style="64" customWidth="1"/>
    <col min="1281" max="1281" width="5.28515625" style="64" customWidth="1"/>
    <col min="1282" max="1282" width="67.7109375" style="64" customWidth="1"/>
    <col min="1283" max="1287" width="15.7109375" style="64" customWidth="1"/>
    <col min="1288" max="1288" width="13.28515625" style="64" customWidth="1"/>
    <col min="1289" max="1289" width="0.85546875" style="64" customWidth="1"/>
    <col min="1290" max="1290" width="16.7109375" style="64" customWidth="1"/>
    <col min="1291" max="1292" width="15.7109375" style="64" customWidth="1"/>
    <col min="1293" max="1293" width="26.5703125" style="64" customWidth="1"/>
    <col min="1294" max="1294" width="1.42578125" style="64" customWidth="1"/>
    <col min="1295" max="1520" width="11.42578125" style="64" customWidth="1"/>
    <col min="1521" max="1521" width="4.28515625" style="64" customWidth="1"/>
    <col min="1522" max="1522" width="4.85546875" style="64" customWidth="1"/>
    <col min="1523" max="1523" width="46.42578125" style="64" customWidth="1"/>
    <col min="1524" max="1535" width="12.85546875" style="64"/>
    <col min="1536" max="1536" width="6.140625" style="64" customWidth="1"/>
    <col min="1537" max="1537" width="5.28515625" style="64" customWidth="1"/>
    <col min="1538" max="1538" width="67.7109375" style="64" customWidth="1"/>
    <col min="1539" max="1543" width="15.7109375" style="64" customWidth="1"/>
    <col min="1544" max="1544" width="13.28515625" style="64" customWidth="1"/>
    <col min="1545" max="1545" width="0.85546875" style="64" customWidth="1"/>
    <col min="1546" max="1546" width="16.7109375" style="64" customWidth="1"/>
    <col min="1547" max="1548" width="15.7109375" style="64" customWidth="1"/>
    <col min="1549" max="1549" width="26.5703125" style="64" customWidth="1"/>
    <col min="1550" max="1550" width="1.42578125" style="64" customWidth="1"/>
    <col min="1551" max="1776" width="11.42578125" style="64" customWidth="1"/>
    <col min="1777" max="1777" width="4.28515625" style="64" customWidth="1"/>
    <col min="1778" max="1778" width="4.85546875" style="64" customWidth="1"/>
    <col min="1779" max="1779" width="46.42578125" style="64" customWidth="1"/>
    <col min="1780" max="1791" width="12.85546875" style="64"/>
    <col min="1792" max="1792" width="6.140625" style="64" customWidth="1"/>
    <col min="1793" max="1793" width="5.28515625" style="64" customWidth="1"/>
    <col min="1794" max="1794" width="67.7109375" style="64" customWidth="1"/>
    <col min="1795" max="1799" width="15.7109375" style="64" customWidth="1"/>
    <col min="1800" max="1800" width="13.28515625" style="64" customWidth="1"/>
    <col min="1801" max="1801" width="0.85546875" style="64" customWidth="1"/>
    <col min="1802" max="1802" width="16.7109375" style="64" customWidth="1"/>
    <col min="1803" max="1804" width="15.7109375" style="64" customWidth="1"/>
    <col min="1805" max="1805" width="26.5703125" style="64" customWidth="1"/>
    <col min="1806" max="1806" width="1.42578125" style="64" customWidth="1"/>
    <col min="1807" max="2032" width="11.42578125" style="64" customWidth="1"/>
    <col min="2033" max="2033" width="4.28515625" style="64" customWidth="1"/>
    <col min="2034" max="2034" width="4.85546875" style="64" customWidth="1"/>
    <col min="2035" max="2035" width="46.42578125" style="64" customWidth="1"/>
    <col min="2036" max="2047" width="12.85546875" style="64"/>
    <col min="2048" max="2048" width="6.140625" style="64" customWidth="1"/>
    <col min="2049" max="2049" width="5.28515625" style="64" customWidth="1"/>
    <col min="2050" max="2050" width="67.7109375" style="64" customWidth="1"/>
    <col min="2051" max="2055" width="15.7109375" style="64" customWidth="1"/>
    <col min="2056" max="2056" width="13.28515625" style="64" customWidth="1"/>
    <col min="2057" max="2057" width="0.85546875" style="64" customWidth="1"/>
    <col min="2058" max="2058" width="16.7109375" style="64" customWidth="1"/>
    <col min="2059" max="2060" width="15.7109375" style="64" customWidth="1"/>
    <col min="2061" max="2061" width="26.5703125" style="64" customWidth="1"/>
    <col min="2062" max="2062" width="1.42578125" style="64" customWidth="1"/>
    <col min="2063" max="2288" width="11.42578125" style="64" customWidth="1"/>
    <col min="2289" max="2289" width="4.28515625" style="64" customWidth="1"/>
    <col min="2290" max="2290" width="4.85546875" style="64" customWidth="1"/>
    <col min="2291" max="2291" width="46.42578125" style="64" customWidth="1"/>
    <col min="2292" max="2303" width="12.85546875" style="64"/>
    <col min="2304" max="2304" width="6.140625" style="64" customWidth="1"/>
    <col min="2305" max="2305" width="5.28515625" style="64" customWidth="1"/>
    <col min="2306" max="2306" width="67.7109375" style="64" customWidth="1"/>
    <col min="2307" max="2311" width="15.7109375" style="64" customWidth="1"/>
    <col min="2312" max="2312" width="13.28515625" style="64" customWidth="1"/>
    <col min="2313" max="2313" width="0.85546875" style="64" customWidth="1"/>
    <col min="2314" max="2314" width="16.7109375" style="64" customWidth="1"/>
    <col min="2315" max="2316" width="15.7109375" style="64" customWidth="1"/>
    <col min="2317" max="2317" width="26.5703125" style="64" customWidth="1"/>
    <col min="2318" max="2318" width="1.42578125" style="64" customWidth="1"/>
    <col min="2319" max="2544" width="11.42578125" style="64" customWidth="1"/>
    <col min="2545" max="2545" width="4.28515625" style="64" customWidth="1"/>
    <col min="2546" max="2546" width="4.85546875" style="64" customWidth="1"/>
    <col min="2547" max="2547" width="46.42578125" style="64" customWidth="1"/>
    <col min="2548" max="2559" width="12.85546875" style="64"/>
    <col min="2560" max="2560" width="6.140625" style="64" customWidth="1"/>
    <col min="2561" max="2561" width="5.28515625" style="64" customWidth="1"/>
    <col min="2562" max="2562" width="67.7109375" style="64" customWidth="1"/>
    <col min="2563" max="2567" width="15.7109375" style="64" customWidth="1"/>
    <col min="2568" max="2568" width="13.28515625" style="64" customWidth="1"/>
    <col min="2569" max="2569" width="0.85546875" style="64" customWidth="1"/>
    <col min="2570" max="2570" width="16.7109375" style="64" customWidth="1"/>
    <col min="2571" max="2572" width="15.7109375" style="64" customWidth="1"/>
    <col min="2573" max="2573" width="26.5703125" style="64" customWidth="1"/>
    <col min="2574" max="2574" width="1.42578125" style="64" customWidth="1"/>
    <col min="2575" max="2800" width="11.42578125" style="64" customWidth="1"/>
    <col min="2801" max="2801" width="4.28515625" style="64" customWidth="1"/>
    <col min="2802" max="2802" width="4.85546875" style="64" customWidth="1"/>
    <col min="2803" max="2803" width="46.42578125" style="64" customWidth="1"/>
    <col min="2804" max="2815" width="12.85546875" style="64"/>
    <col min="2816" max="2816" width="6.140625" style="64" customWidth="1"/>
    <col min="2817" max="2817" width="5.28515625" style="64" customWidth="1"/>
    <col min="2818" max="2818" width="67.7109375" style="64" customWidth="1"/>
    <col min="2819" max="2823" width="15.7109375" style="64" customWidth="1"/>
    <col min="2824" max="2824" width="13.28515625" style="64" customWidth="1"/>
    <col min="2825" max="2825" width="0.85546875" style="64" customWidth="1"/>
    <col min="2826" max="2826" width="16.7109375" style="64" customWidth="1"/>
    <col min="2827" max="2828" width="15.7109375" style="64" customWidth="1"/>
    <col min="2829" max="2829" width="26.5703125" style="64" customWidth="1"/>
    <col min="2830" max="2830" width="1.42578125" style="64" customWidth="1"/>
    <col min="2831" max="3056" width="11.42578125" style="64" customWidth="1"/>
    <col min="3057" max="3057" width="4.28515625" style="64" customWidth="1"/>
    <col min="3058" max="3058" width="4.85546875" style="64" customWidth="1"/>
    <col min="3059" max="3059" width="46.42578125" style="64" customWidth="1"/>
    <col min="3060" max="3071" width="12.85546875" style="64"/>
    <col min="3072" max="3072" width="6.140625" style="64" customWidth="1"/>
    <col min="3073" max="3073" width="5.28515625" style="64" customWidth="1"/>
    <col min="3074" max="3074" width="67.7109375" style="64" customWidth="1"/>
    <col min="3075" max="3079" width="15.7109375" style="64" customWidth="1"/>
    <col min="3080" max="3080" width="13.28515625" style="64" customWidth="1"/>
    <col min="3081" max="3081" width="0.85546875" style="64" customWidth="1"/>
    <col min="3082" max="3082" width="16.7109375" style="64" customWidth="1"/>
    <col min="3083" max="3084" width="15.7109375" style="64" customWidth="1"/>
    <col min="3085" max="3085" width="26.5703125" style="64" customWidth="1"/>
    <col min="3086" max="3086" width="1.42578125" style="64" customWidth="1"/>
    <col min="3087" max="3312" width="11.42578125" style="64" customWidth="1"/>
    <col min="3313" max="3313" width="4.28515625" style="64" customWidth="1"/>
    <col min="3314" max="3314" width="4.85546875" style="64" customWidth="1"/>
    <col min="3315" max="3315" width="46.42578125" style="64" customWidth="1"/>
    <col min="3316" max="3327" width="12.85546875" style="64"/>
    <col min="3328" max="3328" width="6.140625" style="64" customWidth="1"/>
    <col min="3329" max="3329" width="5.28515625" style="64" customWidth="1"/>
    <col min="3330" max="3330" width="67.7109375" style="64" customWidth="1"/>
    <col min="3331" max="3335" width="15.7109375" style="64" customWidth="1"/>
    <col min="3336" max="3336" width="13.28515625" style="64" customWidth="1"/>
    <col min="3337" max="3337" width="0.85546875" style="64" customWidth="1"/>
    <col min="3338" max="3338" width="16.7109375" style="64" customWidth="1"/>
    <col min="3339" max="3340" width="15.7109375" style="64" customWidth="1"/>
    <col min="3341" max="3341" width="26.5703125" style="64" customWidth="1"/>
    <col min="3342" max="3342" width="1.42578125" style="64" customWidth="1"/>
    <col min="3343" max="3568" width="11.42578125" style="64" customWidth="1"/>
    <col min="3569" max="3569" width="4.28515625" style="64" customWidth="1"/>
    <col min="3570" max="3570" width="4.85546875" style="64" customWidth="1"/>
    <col min="3571" max="3571" width="46.42578125" style="64" customWidth="1"/>
    <col min="3572" max="3583" width="12.85546875" style="64"/>
    <col min="3584" max="3584" width="6.140625" style="64" customWidth="1"/>
    <col min="3585" max="3585" width="5.28515625" style="64" customWidth="1"/>
    <col min="3586" max="3586" width="67.7109375" style="64" customWidth="1"/>
    <col min="3587" max="3591" width="15.7109375" style="64" customWidth="1"/>
    <col min="3592" max="3592" width="13.28515625" style="64" customWidth="1"/>
    <col min="3593" max="3593" width="0.85546875" style="64" customWidth="1"/>
    <col min="3594" max="3594" width="16.7109375" style="64" customWidth="1"/>
    <col min="3595" max="3596" width="15.7109375" style="64" customWidth="1"/>
    <col min="3597" max="3597" width="26.5703125" style="64" customWidth="1"/>
    <col min="3598" max="3598" width="1.42578125" style="64" customWidth="1"/>
    <col min="3599" max="3824" width="11.42578125" style="64" customWidth="1"/>
    <col min="3825" max="3825" width="4.28515625" style="64" customWidth="1"/>
    <col min="3826" max="3826" width="4.85546875" style="64" customWidth="1"/>
    <col min="3827" max="3827" width="46.42578125" style="64" customWidth="1"/>
    <col min="3828" max="3839" width="12.85546875" style="64"/>
    <col min="3840" max="3840" width="6.140625" style="64" customWidth="1"/>
    <col min="3841" max="3841" width="5.28515625" style="64" customWidth="1"/>
    <col min="3842" max="3842" width="67.7109375" style="64" customWidth="1"/>
    <col min="3843" max="3847" width="15.7109375" style="64" customWidth="1"/>
    <col min="3848" max="3848" width="13.28515625" style="64" customWidth="1"/>
    <col min="3849" max="3849" width="0.85546875" style="64" customWidth="1"/>
    <col min="3850" max="3850" width="16.7109375" style="64" customWidth="1"/>
    <col min="3851" max="3852" width="15.7109375" style="64" customWidth="1"/>
    <col min="3853" max="3853" width="26.5703125" style="64" customWidth="1"/>
    <col min="3854" max="3854" width="1.42578125" style="64" customWidth="1"/>
    <col min="3855" max="4080" width="11.42578125" style="64" customWidth="1"/>
    <col min="4081" max="4081" width="4.28515625" style="64" customWidth="1"/>
    <col min="4082" max="4082" width="4.85546875" style="64" customWidth="1"/>
    <col min="4083" max="4083" width="46.42578125" style="64" customWidth="1"/>
    <col min="4084" max="4095" width="12.85546875" style="64"/>
    <col min="4096" max="4096" width="6.140625" style="64" customWidth="1"/>
    <col min="4097" max="4097" width="5.28515625" style="64" customWidth="1"/>
    <col min="4098" max="4098" width="67.7109375" style="64" customWidth="1"/>
    <col min="4099" max="4103" width="15.7109375" style="64" customWidth="1"/>
    <col min="4104" max="4104" width="13.28515625" style="64" customWidth="1"/>
    <col min="4105" max="4105" width="0.85546875" style="64" customWidth="1"/>
    <col min="4106" max="4106" width="16.7109375" style="64" customWidth="1"/>
    <col min="4107" max="4108" width="15.7109375" style="64" customWidth="1"/>
    <col min="4109" max="4109" width="26.5703125" style="64" customWidth="1"/>
    <col min="4110" max="4110" width="1.42578125" style="64" customWidth="1"/>
    <col min="4111" max="4336" width="11.42578125" style="64" customWidth="1"/>
    <col min="4337" max="4337" width="4.28515625" style="64" customWidth="1"/>
    <col min="4338" max="4338" width="4.85546875" style="64" customWidth="1"/>
    <col min="4339" max="4339" width="46.42578125" style="64" customWidth="1"/>
    <col min="4340" max="4351" width="12.85546875" style="64"/>
    <col min="4352" max="4352" width="6.140625" style="64" customWidth="1"/>
    <col min="4353" max="4353" width="5.28515625" style="64" customWidth="1"/>
    <col min="4354" max="4354" width="67.7109375" style="64" customWidth="1"/>
    <col min="4355" max="4359" width="15.7109375" style="64" customWidth="1"/>
    <col min="4360" max="4360" width="13.28515625" style="64" customWidth="1"/>
    <col min="4361" max="4361" width="0.85546875" style="64" customWidth="1"/>
    <col min="4362" max="4362" width="16.7109375" style="64" customWidth="1"/>
    <col min="4363" max="4364" width="15.7109375" style="64" customWidth="1"/>
    <col min="4365" max="4365" width="26.5703125" style="64" customWidth="1"/>
    <col min="4366" max="4366" width="1.42578125" style="64" customWidth="1"/>
    <col min="4367" max="4592" width="11.42578125" style="64" customWidth="1"/>
    <col min="4593" max="4593" width="4.28515625" style="64" customWidth="1"/>
    <col min="4594" max="4594" width="4.85546875" style="64" customWidth="1"/>
    <col min="4595" max="4595" width="46.42578125" style="64" customWidth="1"/>
    <col min="4596" max="4607" width="12.85546875" style="64"/>
    <col min="4608" max="4608" width="6.140625" style="64" customWidth="1"/>
    <col min="4609" max="4609" width="5.28515625" style="64" customWidth="1"/>
    <col min="4610" max="4610" width="67.7109375" style="64" customWidth="1"/>
    <col min="4611" max="4615" width="15.7109375" style="64" customWidth="1"/>
    <col min="4616" max="4616" width="13.28515625" style="64" customWidth="1"/>
    <col min="4617" max="4617" width="0.85546875" style="64" customWidth="1"/>
    <col min="4618" max="4618" width="16.7109375" style="64" customWidth="1"/>
    <col min="4619" max="4620" width="15.7109375" style="64" customWidth="1"/>
    <col min="4621" max="4621" width="26.5703125" style="64" customWidth="1"/>
    <col min="4622" max="4622" width="1.42578125" style="64" customWidth="1"/>
    <col min="4623" max="4848" width="11.42578125" style="64" customWidth="1"/>
    <col min="4849" max="4849" width="4.28515625" style="64" customWidth="1"/>
    <col min="4850" max="4850" width="4.85546875" style="64" customWidth="1"/>
    <col min="4851" max="4851" width="46.42578125" style="64" customWidth="1"/>
    <col min="4852" max="4863" width="12.85546875" style="64"/>
    <col min="4864" max="4864" width="6.140625" style="64" customWidth="1"/>
    <col min="4865" max="4865" width="5.28515625" style="64" customWidth="1"/>
    <col min="4866" max="4866" width="67.7109375" style="64" customWidth="1"/>
    <col min="4867" max="4871" width="15.7109375" style="64" customWidth="1"/>
    <col min="4872" max="4872" width="13.28515625" style="64" customWidth="1"/>
    <col min="4873" max="4873" width="0.85546875" style="64" customWidth="1"/>
    <col min="4874" max="4874" width="16.7109375" style="64" customWidth="1"/>
    <col min="4875" max="4876" width="15.7109375" style="64" customWidth="1"/>
    <col min="4877" max="4877" width="26.5703125" style="64" customWidth="1"/>
    <col min="4878" max="4878" width="1.42578125" style="64" customWidth="1"/>
    <col min="4879" max="5104" width="11.42578125" style="64" customWidth="1"/>
    <col min="5105" max="5105" width="4.28515625" style="64" customWidth="1"/>
    <col min="5106" max="5106" width="4.85546875" style="64" customWidth="1"/>
    <col min="5107" max="5107" width="46.42578125" style="64" customWidth="1"/>
    <col min="5108" max="5119" width="12.85546875" style="64"/>
    <col min="5120" max="5120" width="6.140625" style="64" customWidth="1"/>
    <col min="5121" max="5121" width="5.28515625" style="64" customWidth="1"/>
    <col min="5122" max="5122" width="67.7109375" style="64" customWidth="1"/>
    <col min="5123" max="5127" width="15.7109375" style="64" customWidth="1"/>
    <col min="5128" max="5128" width="13.28515625" style="64" customWidth="1"/>
    <col min="5129" max="5129" width="0.85546875" style="64" customWidth="1"/>
    <col min="5130" max="5130" width="16.7109375" style="64" customWidth="1"/>
    <col min="5131" max="5132" width="15.7109375" style="64" customWidth="1"/>
    <col min="5133" max="5133" width="26.5703125" style="64" customWidth="1"/>
    <col min="5134" max="5134" width="1.42578125" style="64" customWidth="1"/>
    <col min="5135" max="5360" width="11.42578125" style="64" customWidth="1"/>
    <col min="5361" max="5361" width="4.28515625" style="64" customWidth="1"/>
    <col min="5362" max="5362" width="4.85546875" style="64" customWidth="1"/>
    <col min="5363" max="5363" width="46.42578125" style="64" customWidth="1"/>
    <col min="5364" max="5375" width="12.85546875" style="64"/>
    <col min="5376" max="5376" width="6.140625" style="64" customWidth="1"/>
    <col min="5377" max="5377" width="5.28515625" style="64" customWidth="1"/>
    <col min="5378" max="5378" width="67.7109375" style="64" customWidth="1"/>
    <col min="5379" max="5383" width="15.7109375" style="64" customWidth="1"/>
    <col min="5384" max="5384" width="13.28515625" style="64" customWidth="1"/>
    <col min="5385" max="5385" width="0.85546875" style="64" customWidth="1"/>
    <col min="5386" max="5386" width="16.7109375" style="64" customWidth="1"/>
    <col min="5387" max="5388" width="15.7109375" style="64" customWidth="1"/>
    <col min="5389" max="5389" width="26.5703125" style="64" customWidth="1"/>
    <col min="5390" max="5390" width="1.42578125" style="64" customWidth="1"/>
    <col min="5391" max="5616" width="11.42578125" style="64" customWidth="1"/>
    <col min="5617" max="5617" width="4.28515625" style="64" customWidth="1"/>
    <col min="5618" max="5618" width="4.85546875" style="64" customWidth="1"/>
    <col min="5619" max="5619" width="46.42578125" style="64" customWidth="1"/>
    <col min="5620" max="5631" width="12.85546875" style="64"/>
    <col min="5632" max="5632" width="6.140625" style="64" customWidth="1"/>
    <col min="5633" max="5633" width="5.28515625" style="64" customWidth="1"/>
    <col min="5634" max="5634" width="67.7109375" style="64" customWidth="1"/>
    <col min="5635" max="5639" width="15.7109375" style="64" customWidth="1"/>
    <col min="5640" max="5640" width="13.28515625" style="64" customWidth="1"/>
    <col min="5641" max="5641" width="0.85546875" style="64" customWidth="1"/>
    <col min="5642" max="5642" width="16.7109375" style="64" customWidth="1"/>
    <col min="5643" max="5644" width="15.7109375" style="64" customWidth="1"/>
    <col min="5645" max="5645" width="26.5703125" style="64" customWidth="1"/>
    <col min="5646" max="5646" width="1.42578125" style="64" customWidth="1"/>
    <col min="5647" max="5872" width="11.42578125" style="64" customWidth="1"/>
    <col min="5873" max="5873" width="4.28515625" style="64" customWidth="1"/>
    <col min="5874" max="5874" width="4.85546875" style="64" customWidth="1"/>
    <col min="5875" max="5875" width="46.42578125" style="64" customWidth="1"/>
    <col min="5876" max="5887" width="12.85546875" style="64"/>
    <col min="5888" max="5888" width="6.140625" style="64" customWidth="1"/>
    <col min="5889" max="5889" width="5.28515625" style="64" customWidth="1"/>
    <col min="5890" max="5890" width="67.7109375" style="64" customWidth="1"/>
    <col min="5891" max="5895" width="15.7109375" style="64" customWidth="1"/>
    <col min="5896" max="5896" width="13.28515625" style="64" customWidth="1"/>
    <col min="5897" max="5897" width="0.85546875" style="64" customWidth="1"/>
    <col min="5898" max="5898" width="16.7109375" style="64" customWidth="1"/>
    <col min="5899" max="5900" width="15.7109375" style="64" customWidth="1"/>
    <col min="5901" max="5901" width="26.5703125" style="64" customWidth="1"/>
    <col min="5902" max="5902" width="1.42578125" style="64" customWidth="1"/>
    <col min="5903" max="6128" width="11.42578125" style="64" customWidth="1"/>
    <col min="6129" max="6129" width="4.28515625" style="64" customWidth="1"/>
    <col min="6130" max="6130" width="4.85546875" style="64" customWidth="1"/>
    <col min="6131" max="6131" width="46.42578125" style="64" customWidth="1"/>
    <col min="6132" max="6143" width="12.85546875" style="64"/>
    <col min="6144" max="6144" width="6.140625" style="64" customWidth="1"/>
    <col min="6145" max="6145" width="5.28515625" style="64" customWidth="1"/>
    <col min="6146" max="6146" width="67.7109375" style="64" customWidth="1"/>
    <col min="6147" max="6151" width="15.7109375" style="64" customWidth="1"/>
    <col min="6152" max="6152" width="13.28515625" style="64" customWidth="1"/>
    <col min="6153" max="6153" width="0.85546875" style="64" customWidth="1"/>
    <col min="6154" max="6154" width="16.7109375" style="64" customWidth="1"/>
    <col min="6155" max="6156" width="15.7109375" style="64" customWidth="1"/>
    <col min="6157" max="6157" width="26.5703125" style="64" customWidth="1"/>
    <col min="6158" max="6158" width="1.42578125" style="64" customWidth="1"/>
    <col min="6159" max="6384" width="11.42578125" style="64" customWidth="1"/>
    <col min="6385" max="6385" width="4.28515625" style="64" customWidth="1"/>
    <col min="6386" max="6386" width="4.85546875" style="64" customWidth="1"/>
    <col min="6387" max="6387" width="46.42578125" style="64" customWidth="1"/>
    <col min="6388" max="6399" width="12.85546875" style="64"/>
    <col min="6400" max="6400" width="6.140625" style="64" customWidth="1"/>
    <col min="6401" max="6401" width="5.28515625" style="64" customWidth="1"/>
    <col min="6402" max="6402" width="67.7109375" style="64" customWidth="1"/>
    <col min="6403" max="6407" width="15.7109375" style="64" customWidth="1"/>
    <col min="6408" max="6408" width="13.28515625" style="64" customWidth="1"/>
    <col min="6409" max="6409" width="0.85546875" style="64" customWidth="1"/>
    <col min="6410" max="6410" width="16.7109375" style="64" customWidth="1"/>
    <col min="6411" max="6412" width="15.7109375" style="64" customWidth="1"/>
    <col min="6413" max="6413" width="26.5703125" style="64" customWidth="1"/>
    <col min="6414" max="6414" width="1.42578125" style="64" customWidth="1"/>
    <col min="6415" max="6640" width="11.42578125" style="64" customWidth="1"/>
    <col min="6641" max="6641" width="4.28515625" style="64" customWidth="1"/>
    <col min="6642" max="6642" width="4.85546875" style="64" customWidth="1"/>
    <col min="6643" max="6643" width="46.42578125" style="64" customWidth="1"/>
    <col min="6644" max="6655" width="12.85546875" style="64"/>
    <col min="6656" max="6656" width="6.140625" style="64" customWidth="1"/>
    <col min="6657" max="6657" width="5.28515625" style="64" customWidth="1"/>
    <col min="6658" max="6658" width="67.7109375" style="64" customWidth="1"/>
    <col min="6659" max="6663" width="15.7109375" style="64" customWidth="1"/>
    <col min="6664" max="6664" width="13.28515625" style="64" customWidth="1"/>
    <col min="6665" max="6665" width="0.85546875" style="64" customWidth="1"/>
    <col min="6666" max="6666" width="16.7109375" style="64" customWidth="1"/>
    <col min="6667" max="6668" width="15.7109375" style="64" customWidth="1"/>
    <col min="6669" max="6669" width="26.5703125" style="64" customWidth="1"/>
    <col min="6670" max="6670" width="1.42578125" style="64" customWidth="1"/>
    <col min="6671" max="6896" width="11.42578125" style="64" customWidth="1"/>
    <col min="6897" max="6897" width="4.28515625" style="64" customWidth="1"/>
    <col min="6898" max="6898" width="4.85546875" style="64" customWidth="1"/>
    <col min="6899" max="6899" width="46.42578125" style="64" customWidth="1"/>
    <col min="6900" max="6911" width="12.85546875" style="64"/>
    <col min="6912" max="6912" width="6.140625" style="64" customWidth="1"/>
    <col min="6913" max="6913" width="5.28515625" style="64" customWidth="1"/>
    <col min="6914" max="6914" width="67.7109375" style="64" customWidth="1"/>
    <col min="6915" max="6919" width="15.7109375" style="64" customWidth="1"/>
    <col min="6920" max="6920" width="13.28515625" style="64" customWidth="1"/>
    <col min="6921" max="6921" width="0.85546875" style="64" customWidth="1"/>
    <col min="6922" max="6922" width="16.7109375" style="64" customWidth="1"/>
    <col min="6923" max="6924" width="15.7109375" style="64" customWidth="1"/>
    <col min="6925" max="6925" width="26.5703125" style="64" customWidth="1"/>
    <col min="6926" max="6926" width="1.42578125" style="64" customWidth="1"/>
    <col min="6927" max="7152" width="11.42578125" style="64" customWidth="1"/>
    <col min="7153" max="7153" width="4.28515625" style="64" customWidth="1"/>
    <col min="7154" max="7154" width="4.85546875" style="64" customWidth="1"/>
    <col min="7155" max="7155" width="46.42578125" style="64" customWidth="1"/>
    <col min="7156" max="7167" width="12.85546875" style="64"/>
    <col min="7168" max="7168" width="6.140625" style="64" customWidth="1"/>
    <col min="7169" max="7169" width="5.28515625" style="64" customWidth="1"/>
    <col min="7170" max="7170" width="67.7109375" style="64" customWidth="1"/>
    <col min="7171" max="7175" width="15.7109375" style="64" customWidth="1"/>
    <col min="7176" max="7176" width="13.28515625" style="64" customWidth="1"/>
    <col min="7177" max="7177" width="0.85546875" style="64" customWidth="1"/>
    <col min="7178" max="7178" width="16.7109375" style="64" customWidth="1"/>
    <col min="7179" max="7180" width="15.7109375" style="64" customWidth="1"/>
    <col min="7181" max="7181" width="26.5703125" style="64" customWidth="1"/>
    <col min="7182" max="7182" width="1.42578125" style="64" customWidth="1"/>
    <col min="7183" max="7408" width="11.42578125" style="64" customWidth="1"/>
    <col min="7409" max="7409" width="4.28515625" style="64" customWidth="1"/>
    <col min="7410" max="7410" width="4.85546875" style="64" customWidth="1"/>
    <col min="7411" max="7411" width="46.42578125" style="64" customWidth="1"/>
    <col min="7412" max="7423" width="12.85546875" style="64"/>
    <col min="7424" max="7424" width="6.140625" style="64" customWidth="1"/>
    <col min="7425" max="7425" width="5.28515625" style="64" customWidth="1"/>
    <col min="7426" max="7426" width="67.7109375" style="64" customWidth="1"/>
    <col min="7427" max="7431" width="15.7109375" style="64" customWidth="1"/>
    <col min="7432" max="7432" width="13.28515625" style="64" customWidth="1"/>
    <col min="7433" max="7433" width="0.85546875" style="64" customWidth="1"/>
    <col min="7434" max="7434" width="16.7109375" style="64" customWidth="1"/>
    <col min="7435" max="7436" width="15.7109375" style="64" customWidth="1"/>
    <col min="7437" max="7437" width="26.5703125" style="64" customWidth="1"/>
    <col min="7438" max="7438" width="1.42578125" style="64" customWidth="1"/>
    <col min="7439" max="7664" width="11.42578125" style="64" customWidth="1"/>
    <col min="7665" max="7665" width="4.28515625" style="64" customWidth="1"/>
    <col min="7666" max="7666" width="4.85546875" style="64" customWidth="1"/>
    <col min="7667" max="7667" width="46.42578125" style="64" customWidth="1"/>
    <col min="7668" max="7679" width="12.85546875" style="64"/>
    <col min="7680" max="7680" width="6.140625" style="64" customWidth="1"/>
    <col min="7681" max="7681" width="5.28515625" style="64" customWidth="1"/>
    <col min="7682" max="7682" width="67.7109375" style="64" customWidth="1"/>
    <col min="7683" max="7687" width="15.7109375" style="64" customWidth="1"/>
    <col min="7688" max="7688" width="13.28515625" style="64" customWidth="1"/>
    <col min="7689" max="7689" width="0.85546875" style="64" customWidth="1"/>
    <col min="7690" max="7690" width="16.7109375" style="64" customWidth="1"/>
    <col min="7691" max="7692" width="15.7109375" style="64" customWidth="1"/>
    <col min="7693" max="7693" width="26.5703125" style="64" customWidth="1"/>
    <col min="7694" max="7694" width="1.42578125" style="64" customWidth="1"/>
    <col min="7695" max="7920" width="11.42578125" style="64" customWidth="1"/>
    <col min="7921" max="7921" width="4.28515625" style="64" customWidth="1"/>
    <col min="7922" max="7922" width="4.85546875" style="64" customWidth="1"/>
    <col min="7923" max="7923" width="46.42578125" style="64" customWidth="1"/>
    <col min="7924" max="7935" width="12.85546875" style="64"/>
    <col min="7936" max="7936" width="6.140625" style="64" customWidth="1"/>
    <col min="7937" max="7937" width="5.28515625" style="64" customWidth="1"/>
    <col min="7938" max="7938" width="67.7109375" style="64" customWidth="1"/>
    <col min="7939" max="7943" width="15.7109375" style="64" customWidth="1"/>
    <col min="7944" max="7944" width="13.28515625" style="64" customWidth="1"/>
    <col min="7945" max="7945" width="0.85546875" style="64" customWidth="1"/>
    <col min="7946" max="7946" width="16.7109375" style="64" customWidth="1"/>
    <col min="7947" max="7948" width="15.7109375" style="64" customWidth="1"/>
    <col min="7949" max="7949" width="26.5703125" style="64" customWidth="1"/>
    <col min="7950" max="7950" width="1.42578125" style="64" customWidth="1"/>
    <col min="7951" max="8176" width="11.42578125" style="64" customWidth="1"/>
    <col min="8177" max="8177" width="4.28515625" style="64" customWidth="1"/>
    <col min="8178" max="8178" width="4.85546875" style="64" customWidth="1"/>
    <col min="8179" max="8179" width="46.42578125" style="64" customWidth="1"/>
    <col min="8180" max="8191" width="12.85546875" style="64"/>
    <col min="8192" max="8192" width="6.140625" style="64" customWidth="1"/>
    <col min="8193" max="8193" width="5.28515625" style="64" customWidth="1"/>
    <col min="8194" max="8194" width="67.7109375" style="64" customWidth="1"/>
    <col min="8195" max="8199" width="15.7109375" style="64" customWidth="1"/>
    <col min="8200" max="8200" width="13.28515625" style="64" customWidth="1"/>
    <col min="8201" max="8201" width="0.85546875" style="64" customWidth="1"/>
    <col min="8202" max="8202" width="16.7109375" style="64" customWidth="1"/>
    <col min="8203" max="8204" width="15.7109375" style="64" customWidth="1"/>
    <col min="8205" max="8205" width="26.5703125" style="64" customWidth="1"/>
    <col min="8206" max="8206" width="1.42578125" style="64" customWidth="1"/>
    <col min="8207" max="8432" width="11.42578125" style="64" customWidth="1"/>
    <col min="8433" max="8433" width="4.28515625" style="64" customWidth="1"/>
    <col min="8434" max="8434" width="4.85546875" style="64" customWidth="1"/>
    <col min="8435" max="8435" width="46.42578125" style="64" customWidth="1"/>
    <col min="8436" max="8447" width="12.85546875" style="64"/>
    <col min="8448" max="8448" width="6.140625" style="64" customWidth="1"/>
    <col min="8449" max="8449" width="5.28515625" style="64" customWidth="1"/>
    <col min="8450" max="8450" width="67.7109375" style="64" customWidth="1"/>
    <col min="8451" max="8455" width="15.7109375" style="64" customWidth="1"/>
    <col min="8456" max="8456" width="13.28515625" style="64" customWidth="1"/>
    <col min="8457" max="8457" width="0.85546875" style="64" customWidth="1"/>
    <col min="8458" max="8458" width="16.7109375" style="64" customWidth="1"/>
    <col min="8459" max="8460" width="15.7109375" style="64" customWidth="1"/>
    <col min="8461" max="8461" width="26.5703125" style="64" customWidth="1"/>
    <col min="8462" max="8462" width="1.42578125" style="64" customWidth="1"/>
    <col min="8463" max="8688" width="11.42578125" style="64" customWidth="1"/>
    <col min="8689" max="8689" width="4.28515625" style="64" customWidth="1"/>
    <col min="8690" max="8690" width="4.85546875" style="64" customWidth="1"/>
    <col min="8691" max="8691" width="46.42578125" style="64" customWidth="1"/>
    <col min="8692" max="8703" width="12.85546875" style="64"/>
    <col min="8704" max="8704" width="6.140625" style="64" customWidth="1"/>
    <col min="8705" max="8705" width="5.28515625" style="64" customWidth="1"/>
    <col min="8706" max="8706" width="67.7109375" style="64" customWidth="1"/>
    <col min="8707" max="8711" width="15.7109375" style="64" customWidth="1"/>
    <col min="8712" max="8712" width="13.28515625" style="64" customWidth="1"/>
    <col min="8713" max="8713" width="0.85546875" style="64" customWidth="1"/>
    <col min="8714" max="8714" width="16.7109375" style="64" customWidth="1"/>
    <col min="8715" max="8716" width="15.7109375" style="64" customWidth="1"/>
    <col min="8717" max="8717" width="26.5703125" style="64" customWidth="1"/>
    <col min="8718" max="8718" width="1.42578125" style="64" customWidth="1"/>
    <col min="8719" max="8944" width="11.42578125" style="64" customWidth="1"/>
    <col min="8945" max="8945" width="4.28515625" style="64" customWidth="1"/>
    <col min="8946" max="8946" width="4.85546875" style="64" customWidth="1"/>
    <col min="8947" max="8947" width="46.42578125" style="64" customWidth="1"/>
    <col min="8948" max="8959" width="12.85546875" style="64"/>
    <col min="8960" max="8960" width="6.140625" style="64" customWidth="1"/>
    <col min="8961" max="8961" width="5.28515625" style="64" customWidth="1"/>
    <col min="8962" max="8962" width="67.7109375" style="64" customWidth="1"/>
    <col min="8963" max="8967" width="15.7109375" style="64" customWidth="1"/>
    <col min="8968" max="8968" width="13.28515625" style="64" customWidth="1"/>
    <col min="8969" max="8969" width="0.85546875" style="64" customWidth="1"/>
    <col min="8970" max="8970" width="16.7109375" style="64" customWidth="1"/>
    <col min="8971" max="8972" width="15.7109375" style="64" customWidth="1"/>
    <col min="8973" max="8973" width="26.5703125" style="64" customWidth="1"/>
    <col min="8974" max="8974" width="1.42578125" style="64" customWidth="1"/>
    <col min="8975" max="9200" width="11.42578125" style="64" customWidth="1"/>
    <col min="9201" max="9201" width="4.28515625" style="64" customWidth="1"/>
    <col min="9202" max="9202" width="4.85546875" style="64" customWidth="1"/>
    <col min="9203" max="9203" width="46.42578125" style="64" customWidth="1"/>
    <col min="9204" max="9215" width="12.85546875" style="64"/>
    <col min="9216" max="9216" width="6.140625" style="64" customWidth="1"/>
    <col min="9217" max="9217" width="5.28515625" style="64" customWidth="1"/>
    <col min="9218" max="9218" width="67.7109375" style="64" customWidth="1"/>
    <col min="9219" max="9223" width="15.7109375" style="64" customWidth="1"/>
    <col min="9224" max="9224" width="13.28515625" style="64" customWidth="1"/>
    <col min="9225" max="9225" width="0.85546875" style="64" customWidth="1"/>
    <col min="9226" max="9226" width="16.7109375" style="64" customWidth="1"/>
    <col min="9227" max="9228" width="15.7109375" style="64" customWidth="1"/>
    <col min="9229" max="9229" width="26.5703125" style="64" customWidth="1"/>
    <col min="9230" max="9230" width="1.42578125" style="64" customWidth="1"/>
    <col min="9231" max="9456" width="11.42578125" style="64" customWidth="1"/>
    <col min="9457" max="9457" width="4.28515625" style="64" customWidth="1"/>
    <col min="9458" max="9458" width="4.85546875" style="64" customWidth="1"/>
    <col min="9459" max="9459" width="46.42578125" style="64" customWidth="1"/>
    <col min="9460" max="9471" width="12.85546875" style="64"/>
    <col min="9472" max="9472" width="6.140625" style="64" customWidth="1"/>
    <col min="9473" max="9473" width="5.28515625" style="64" customWidth="1"/>
    <col min="9474" max="9474" width="67.7109375" style="64" customWidth="1"/>
    <col min="9475" max="9479" width="15.7109375" style="64" customWidth="1"/>
    <col min="9480" max="9480" width="13.28515625" style="64" customWidth="1"/>
    <col min="9481" max="9481" width="0.85546875" style="64" customWidth="1"/>
    <col min="9482" max="9482" width="16.7109375" style="64" customWidth="1"/>
    <col min="9483" max="9484" width="15.7109375" style="64" customWidth="1"/>
    <col min="9485" max="9485" width="26.5703125" style="64" customWidth="1"/>
    <col min="9486" max="9486" width="1.42578125" style="64" customWidth="1"/>
    <col min="9487" max="9712" width="11.42578125" style="64" customWidth="1"/>
    <col min="9713" max="9713" width="4.28515625" style="64" customWidth="1"/>
    <col min="9714" max="9714" width="4.85546875" style="64" customWidth="1"/>
    <col min="9715" max="9715" width="46.42578125" style="64" customWidth="1"/>
    <col min="9716" max="9727" width="12.85546875" style="64"/>
    <col min="9728" max="9728" width="6.140625" style="64" customWidth="1"/>
    <col min="9729" max="9729" width="5.28515625" style="64" customWidth="1"/>
    <col min="9730" max="9730" width="67.7109375" style="64" customWidth="1"/>
    <col min="9731" max="9735" width="15.7109375" style="64" customWidth="1"/>
    <col min="9736" max="9736" width="13.28515625" style="64" customWidth="1"/>
    <col min="9737" max="9737" width="0.85546875" style="64" customWidth="1"/>
    <col min="9738" max="9738" width="16.7109375" style="64" customWidth="1"/>
    <col min="9739" max="9740" width="15.7109375" style="64" customWidth="1"/>
    <col min="9741" max="9741" width="26.5703125" style="64" customWidth="1"/>
    <col min="9742" max="9742" width="1.42578125" style="64" customWidth="1"/>
    <col min="9743" max="9968" width="11.42578125" style="64" customWidth="1"/>
    <col min="9969" max="9969" width="4.28515625" style="64" customWidth="1"/>
    <col min="9970" max="9970" width="4.85546875" style="64" customWidth="1"/>
    <col min="9971" max="9971" width="46.42578125" style="64" customWidth="1"/>
    <col min="9972" max="9983" width="12.85546875" style="64"/>
    <col min="9984" max="9984" width="6.140625" style="64" customWidth="1"/>
    <col min="9985" max="9985" width="5.28515625" style="64" customWidth="1"/>
    <col min="9986" max="9986" width="67.7109375" style="64" customWidth="1"/>
    <col min="9987" max="9991" width="15.7109375" style="64" customWidth="1"/>
    <col min="9992" max="9992" width="13.28515625" style="64" customWidth="1"/>
    <col min="9993" max="9993" width="0.85546875" style="64" customWidth="1"/>
    <col min="9994" max="9994" width="16.7109375" style="64" customWidth="1"/>
    <col min="9995" max="9996" width="15.7109375" style="64" customWidth="1"/>
    <col min="9997" max="9997" width="26.5703125" style="64" customWidth="1"/>
    <col min="9998" max="9998" width="1.42578125" style="64" customWidth="1"/>
    <col min="9999" max="10224" width="11.42578125" style="64" customWidth="1"/>
    <col min="10225" max="10225" width="4.28515625" style="64" customWidth="1"/>
    <col min="10226" max="10226" width="4.85546875" style="64" customWidth="1"/>
    <col min="10227" max="10227" width="46.42578125" style="64" customWidth="1"/>
    <col min="10228" max="10239" width="12.85546875" style="64"/>
    <col min="10240" max="10240" width="6.140625" style="64" customWidth="1"/>
    <col min="10241" max="10241" width="5.28515625" style="64" customWidth="1"/>
    <col min="10242" max="10242" width="67.7109375" style="64" customWidth="1"/>
    <col min="10243" max="10247" width="15.7109375" style="64" customWidth="1"/>
    <col min="10248" max="10248" width="13.28515625" style="64" customWidth="1"/>
    <col min="10249" max="10249" width="0.85546875" style="64" customWidth="1"/>
    <col min="10250" max="10250" width="16.7109375" style="64" customWidth="1"/>
    <col min="10251" max="10252" width="15.7109375" style="64" customWidth="1"/>
    <col min="10253" max="10253" width="26.5703125" style="64" customWidth="1"/>
    <col min="10254" max="10254" width="1.42578125" style="64" customWidth="1"/>
    <col min="10255" max="10480" width="11.42578125" style="64" customWidth="1"/>
    <col min="10481" max="10481" width="4.28515625" style="64" customWidth="1"/>
    <col min="10482" max="10482" width="4.85546875" style="64" customWidth="1"/>
    <col min="10483" max="10483" width="46.42578125" style="64" customWidth="1"/>
    <col min="10484" max="10495" width="12.85546875" style="64"/>
    <col min="10496" max="10496" width="6.140625" style="64" customWidth="1"/>
    <col min="10497" max="10497" width="5.28515625" style="64" customWidth="1"/>
    <col min="10498" max="10498" width="67.7109375" style="64" customWidth="1"/>
    <col min="10499" max="10503" width="15.7109375" style="64" customWidth="1"/>
    <col min="10504" max="10504" width="13.28515625" style="64" customWidth="1"/>
    <col min="10505" max="10505" width="0.85546875" style="64" customWidth="1"/>
    <col min="10506" max="10506" width="16.7109375" style="64" customWidth="1"/>
    <col min="10507" max="10508" width="15.7109375" style="64" customWidth="1"/>
    <col min="10509" max="10509" width="26.5703125" style="64" customWidth="1"/>
    <col min="10510" max="10510" width="1.42578125" style="64" customWidth="1"/>
    <col min="10511" max="10736" width="11.42578125" style="64" customWidth="1"/>
    <col min="10737" max="10737" width="4.28515625" style="64" customWidth="1"/>
    <col min="10738" max="10738" width="4.85546875" style="64" customWidth="1"/>
    <col min="10739" max="10739" width="46.42578125" style="64" customWidth="1"/>
    <col min="10740" max="10751" width="12.85546875" style="64"/>
    <col min="10752" max="10752" width="6.140625" style="64" customWidth="1"/>
    <col min="10753" max="10753" width="5.28515625" style="64" customWidth="1"/>
    <col min="10754" max="10754" width="67.7109375" style="64" customWidth="1"/>
    <col min="10755" max="10759" width="15.7109375" style="64" customWidth="1"/>
    <col min="10760" max="10760" width="13.28515625" style="64" customWidth="1"/>
    <col min="10761" max="10761" width="0.85546875" style="64" customWidth="1"/>
    <col min="10762" max="10762" width="16.7109375" style="64" customWidth="1"/>
    <col min="10763" max="10764" width="15.7109375" style="64" customWidth="1"/>
    <col min="10765" max="10765" width="26.5703125" style="64" customWidth="1"/>
    <col min="10766" max="10766" width="1.42578125" style="64" customWidth="1"/>
    <col min="10767" max="10992" width="11.42578125" style="64" customWidth="1"/>
    <col min="10993" max="10993" width="4.28515625" style="64" customWidth="1"/>
    <col min="10994" max="10994" width="4.85546875" style="64" customWidth="1"/>
    <col min="10995" max="10995" width="46.42578125" style="64" customWidth="1"/>
    <col min="10996" max="11007" width="12.85546875" style="64"/>
    <col min="11008" max="11008" width="6.140625" style="64" customWidth="1"/>
    <col min="11009" max="11009" width="5.28515625" style="64" customWidth="1"/>
    <col min="11010" max="11010" width="67.7109375" style="64" customWidth="1"/>
    <col min="11011" max="11015" width="15.7109375" style="64" customWidth="1"/>
    <col min="11016" max="11016" width="13.28515625" style="64" customWidth="1"/>
    <col min="11017" max="11017" width="0.85546875" style="64" customWidth="1"/>
    <col min="11018" max="11018" width="16.7109375" style="64" customWidth="1"/>
    <col min="11019" max="11020" width="15.7109375" style="64" customWidth="1"/>
    <col min="11021" max="11021" width="26.5703125" style="64" customWidth="1"/>
    <col min="11022" max="11022" width="1.42578125" style="64" customWidth="1"/>
    <col min="11023" max="11248" width="11.42578125" style="64" customWidth="1"/>
    <col min="11249" max="11249" width="4.28515625" style="64" customWidth="1"/>
    <col min="11250" max="11250" width="4.85546875" style="64" customWidth="1"/>
    <col min="11251" max="11251" width="46.42578125" style="64" customWidth="1"/>
    <col min="11252" max="11263" width="12.85546875" style="64"/>
    <col min="11264" max="11264" width="6.140625" style="64" customWidth="1"/>
    <col min="11265" max="11265" width="5.28515625" style="64" customWidth="1"/>
    <col min="11266" max="11266" width="67.7109375" style="64" customWidth="1"/>
    <col min="11267" max="11271" width="15.7109375" style="64" customWidth="1"/>
    <col min="11272" max="11272" width="13.28515625" style="64" customWidth="1"/>
    <col min="11273" max="11273" width="0.85546875" style="64" customWidth="1"/>
    <col min="11274" max="11274" width="16.7109375" style="64" customWidth="1"/>
    <col min="11275" max="11276" width="15.7109375" style="64" customWidth="1"/>
    <col min="11277" max="11277" width="26.5703125" style="64" customWidth="1"/>
    <col min="11278" max="11278" width="1.42578125" style="64" customWidth="1"/>
    <col min="11279" max="11504" width="11.42578125" style="64" customWidth="1"/>
    <col min="11505" max="11505" width="4.28515625" style="64" customWidth="1"/>
    <col min="11506" max="11506" width="4.85546875" style="64" customWidth="1"/>
    <col min="11507" max="11507" width="46.42578125" style="64" customWidth="1"/>
    <col min="11508" max="11519" width="12.85546875" style="64"/>
    <col min="11520" max="11520" width="6.140625" style="64" customWidth="1"/>
    <col min="11521" max="11521" width="5.28515625" style="64" customWidth="1"/>
    <col min="11522" max="11522" width="67.7109375" style="64" customWidth="1"/>
    <col min="11523" max="11527" width="15.7109375" style="64" customWidth="1"/>
    <col min="11528" max="11528" width="13.28515625" style="64" customWidth="1"/>
    <col min="11529" max="11529" width="0.85546875" style="64" customWidth="1"/>
    <col min="11530" max="11530" width="16.7109375" style="64" customWidth="1"/>
    <col min="11531" max="11532" width="15.7109375" style="64" customWidth="1"/>
    <col min="11533" max="11533" width="26.5703125" style="64" customWidth="1"/>
    <col min="11534" max="11534" width="1.42578125" style="64" customWidth="1"/>
    <col min="11535" max="11760" width="11.42578125" style="64" customWidth="1"/>
    <col min="11761" max="11761" width="4.28515625" style="64" customWidth="1"/>
    <col min="11762" max="11762" width="4.85546875" style="64" customWidth="1"/>
    <col min="11763" max="11763" width="46.42578125" style="64" customWidth="1"/>
    <col min="11764" max="11775" width="12.85546875" style="64"/>
    <col min="11776" max="11776" width="6.140625" style="64" customWidth="1"/>
    <col min="11777" max="11777" width="5.28515625" style="64" customWidth="1"/>
    <col min="11778" max="11778" width="67.7109375" style="64" customWidth="1"/>
    <col min="11779" max="11783" width="15.7109375" style="64" customWidth="1"/>
    <col min="11784" max="11784" width="13.28515625" style="64" customWidth="1"/>
    <col min="11785" max="11785" width="0.85546875" style="64" customWidth="1"/>
    <col min="11786" max="11786" width="16.7109375" style="64" customWidth="1"/>
    <col min="11787" max="11788" width="15.7109375" style="64" customWidth="1"/>
    <col min="11789" max="11789" width="26.5703125" style="64" customWidth="1"/>
    <col min="11790" max="11790" width="1.42578125" style="64" customWidth="1"/>
    <col min="11791" max="12016" width="11.42578125" style="64" customWidth="1"/>
    <col min="12017" max="12017" width="4.28515625" style="64" customWidth="1"/>
    <col min="12018" max="12018" width="4.85546875" style="64" customWidth="1"/>
    <col min="12019" max="12019" width="46.42578125" style="64" customWidth="1"/>
    <col min="12020" max="12031" width="12.85546875" style="64"/>
    <col min="12032" max="12032" width="6.140625" style="64" customWidth="1"/>
    <col min="12033" max="12033" width="5.28515625" style="64" customWidth="1"/>
    <col min="12034" max="12034" width="67.7109375" style="64" customWidth="1"/>
    <col min="12035" max="12039" width="15.7109375" style="64" customWidth="1"/>
    <col min="12040" max="12040" width="13.28515625" style="64" customWidth="1"/>
    <col min="12041" max="12041" width="0.85546875" style="64" customWidth="1"/>
    <col min="12042" max="12042" width="16.7109375" style="64" customWidth="1"/>
    <col min="12043" max="12044" width="15.7109375" style="64" customWidth="1"/>
    <col min="12045" max="12045" width="26.5703125" style="64" customWidth="1"/>
    <col min="12046" max="12046" width="1.42578125" style="64" customWidth="1"/>
    <col min="12047" max="12272" width="11.42578125" style="64" customWidth="1"/>
    <col min="12273" max="12273" width="4.28515625" style="64" customWidth="1"/>
    <col min="12274" max="12274" width="4.85546875" style="64" customWidth="1"/>
    <col min="12275" max="12275" width="46.42578125" style="64" customWidth="1"/>
    <col min="12276" max="12287" width="12.85546875" style="64"/>
    <col min="12288" max="12288" width="6.140625" style="64" customWidth="1"/>
    <col min="12289" max="12289" width="5.28515625" style="64" customWidth="1"/>
    <col min="12290" max="12290" width="67.7109375" style="64" customWidth="1"/>
    <col min="12291" max="12295" width="15.7109375" style="64" customWidth="1"/>
    <col min="12296" max="12296" width="13.28515625" style="64" customWidth="1"/>
    <col min="12297" max="12297" width="0.85546875" style="64" customWidth="1"/>
    <col min="12298" max="12298" width="16.7109375" style="64" customWidth="1"/>
    <col min="12299" max="12300" width="15.7109375" style="64" customWidth="1"/>
    <col min="12301" max="12301" width="26.5703125" style="64" customWidth="1"/>
    <col min="12302" max="12302" width="1.42578125" style="64" customWidth="1"/>
    <col min="12303" max="12528" width="11.42578125" style="64" customWidth="1"/>
    <col min="12529" max="12529" width="4.28515625" style="64" customWidth="1"/>
    <col min="12530" max="12530" width="4.85546875" style="64" customWidth="1"/>
    <col min="12531" max="12531" width="46.42578125" style="64" customWidth="1"/>
    <col min="12532" max="12543" width="12.85546875" style="64"/>
    <col min="12544" max="12544" width="6.140625" style="64" customWidth="1"/>
    <col min="12545" max="12545" width="5.28515625" style="64" customWidth="1"/>
    <col min="12546" max="12546" width="67.7109375" style="64" customWidth="1"/>
    <col min="12547" max="12551" width="15.7109375" style="64" customWidth="1"/>
    <col min="12552" max="12552" width="13.28515625" style="64" customWidth="1"/>
    <col min="12553" max="12553" width="0.85546875" style="64" customWidth="1"/>
    <col min="12554" max="12554" width="16.7109375" style="64" customWidth="1"/>
    <col min="12555" max="12556" width="15.7109375" style="64" customWidth="1"/>
    <col min="12557" max="12557" width="26.5703125" style="64" customWidth="1"/>
    <col min="12558" max="12558" width="1.42578125" style="64" customWidth="1"/>
    <col min="12559" max="12784" width="11.42578125" style="64" customWidth="1"/>
    <col min="12785" max="12785" width="4.28515625" style="64" customWidth="1"/>
    <col min="12786" max="12786" width="4.85546875" style="64" customWidth="1"/>
    <col min="12787" max="12787" width="46.42578125" style="64" customWidth="1"/>
    <col min="12788" max="12799" width="12.85546875" style="64"/>
    <col min="12800" max="12800" width="6.140625" style="64" customWidth="1"/>
    <col min="12801" max="12801" width="5.28515625" style="64" customWidth="1"/>
    <col min="12802" max="12802" width="67.7109375" style="64" customWidth="1"/>
    <col min="12803" max="12807" width="15.7109375" style="64" customWidth="1"/>
    <col min="12808" max="12808" width="13.28515625" style="64" customWidth="1"/>
    <col min="12809" max="12809" width="0.85546875" style="64" customWidth="1"/>
    <col min="12810" max="12810" width="16.7109375" style="64" customWidth="1"/>
    <col min="12811" max="12812" width="15.7109375" style="64" customWidth="1"/>
    <col min="12813" max="12813" width="26.5703125" style="64" customWidth="1"/>
    <col min="12814" max="12814" width="1.42578125" style="64" customWidth="1"/>
    <col min="12815" max="13040" width="11.42578125" style="64" customWidth="1"/>
    <col min="13041" max="13041" width="4.28515625" style="64" customWidth="1"/>
    <col min="13042" max="13042" width="4.85546875" style="64" customWidth="1"/>
    <col min="13043" max="13043" width="46.42578125" style="64" customWidth="1"/>
    <col min="13044" max="13055" width="12.85546875" style="64"/>
    <col min="13056" max="13056" width="6.140625" style="64" customWidth="1"/>
    <col min="13057" max="13057" width="5.28515625" style="64" customWidth="1"/>
    <col min="13058" max="13058" width="67.7109375" style="64" customWidth="1"/>
    <col min="13059" max="13063" width="15.7109375" style="64" customWidth="1"/>
    <col min="13064" max="13064" width="13.28515625" style="64" customWidth="1"/>
    <col min="13065" max="13065" width="0.85546875" style="64" customWidth="1"/>
    <col min="13066" max="13066" width="16.7109375" style="64" customWidth="1"/>
    <col min="13067" max="13068" width="15.7109375" style="64" customWidth="1"/>
    <col min="13069" max="13069" width="26.5703125" style="64" customWidth="1"/>
    <col min="13070" max="13070" width="1.42578125" style="64" customWidth="1"/>
    <col min="13071" max="13296" width="11.42578125" style="64" customWidth="1"/>
    <col min="13297" max="13297" width="4.28515625" style="64" customWidth="1"/>
    <col min="13298" max="13298" width="4.85546875" style="64" customWidth="1"/>
    <col min="13299" max="13299" width="46.42578125" style="64" customWidth="1"/>
    <col min="13300" max="13311" width="12.85546875" style="64"/>
    <col min="13312" max="13312" width="6.140625" style="64" customWidth="1"/>
    <col min="13313" max="13313" width="5.28515625" style="64" customWidth="1"/>
    <col min="13314" max="13314" width="67.7109375" style="64" customWidth="1"/>
    <col min="13315" max="13319" width="15.7109375" style="64" customWidth="1"/>
    <col min="13320" max="13320" width="13.28515625" style="64" customWidth="1"/>
    <col min="13321" max="13321" width="0.85546875" style="64" customWidth="1"/>
    <col min="13322" max="13322" width="16.7109375" style="64" customWidth="1"/>
    <col min="13323" max="13324" width="15.7109375" style="64" customWidth="1"/>
    <col min="13325" max="13325" width="26.5703125" style="64" customWidth="1"/>
    <col min="13326" max="13326" width="1.42578125" style="64" customWidth="1"/>
    <col min="13327" max="13552" width="11.42578125" style="64" customWidth="1"/>
    <col min="13553" max="13553" width="4.28515625" style="64" customWidth="1"/>
    <col min="13554" max="13554" width="4.85546875" style="64" customWidth="1"/>
    <col min="13555" max="13555" width="46.42578125" style="64" customWidth="1"/>
    <col min="13556" max="13567" width="12.85546875" style="64"/>
    <col min="13568" max="13568" width="6.140625" style="64" customWidth="1"/>
    <col min="13569" max="13569" width="5.28515625" style="64" customWidth="1"/>
    <col min="13570" max="13570" width="67.7109375" style="64" customWidth="1"/>
    <col min="13571" max="13575" width="15.7109375" style="64" customWidth="1"/>
    <col min="13576" max="13576" width="13.28515625" style="64" customWidth="1"/>
    <col min="13577" max="13577" width="0.85546875" style="64" customWidth="1"/>
    <col min="13578" max="13578" width="16.7109375" style="64" customWidth="1"/>
    <col min="13579" max="13580" width="15.7109375" style="64" customWidth="1"/>
    <col min="13581" max="13581" width="26.5703125" style="64" customWidth="1"/>
    <col min="13582" max="13582" width="1.42578125" style="64" customWidth="1"/>
    <col min="13583" max="13808" width="11.42578125" style="64" customWidth="1"/>
    <col min="13809" max="13809" width="4.28515625" style="64" customWidth="1"/>
    <col min="13810" max="13810" width="4.85546875" style="64" customWidth="1"/>
    <col min="13811" max="13811" width="46.42578125" style="64" customWidth="1"/>
    <col min="13812" max="13823" width="12.85546875" style="64"/>
    <col min="13824" max="13824" width="6.140625" style="64" customWidth="1"/>
    <col min="13825" max="13825" width="5.28515625" style="64" customWidth="1"/>
    <col min="13826" max="13826" width="67.7109375" style="64" customWidth="1"/>
    <col min="13827" max="13831" width="15.7109375" style="64" customWidth="1"/>
    <col min="13832" max="13832" width="13.28515625" style="64" customWidth="1"/>
    <col min="13833" max="13833" width="0.85546875" style="64" customWidth="1"/>
    <col min="13834" max="13834" width="16.7109375" style="64" customWidth="1"/>
    <col min="13835" max="13836" width="15.7109375" style="64" customWidth="1"/>
    <col min="13837" max="13837" width="26.5703125" style="64" customWidth="1"/>
    <col min="13838" max="13838" width="1.42578125" style="64" customWidth="1"/>
    <col min="13839" max="14064" width="11.42578125" style="64" customWidth="1"/>
    <col min="14065" max="14065" width="4.28515625" style="64" customWidth="1"/>
    <col min="14066" max="14066" width="4.85546875" style="64" customWidth="1"/>
    <col min="14067" max="14067" width="46.42578125" style="64" customWidth="1"/>
    <col min="14068" max="14079" width="12.85546875" style="64"/>
    <col min="14080" max="14080" width="6.140625" style="64" customWidth="1"/>
    <col min="14081" max="14081" width="5.28515625" style="64" customWidth="1"/>
    <col min="14082" max="14082" width="67.7109375" style="64" customWidth="1"/>
    <col min="14083" max="14087" width="15.7109375" style="64" customWidth="1"/>
    <col min="14088" max="14088" width="13.28515625" style="64" customWidth="1"/>
    <col min="14089" max="14089" width="0.85546875" style="64" customWidth="1"/>
    <col min="14090" max="14090" width="16.7109375" style="64" customWidth="1"/>
    <col min="14091" max="14092" width="15.7109375" style="64" customWidth="1"/>
    <col min="14093" max="14093" width="26.5703125" style="64" customWidth="1"/>
    <col min="14094" max="14094" width="1.42578125" style="64" customWidth="1"/>
    <col min="14095" max="14320" width="11.42578125" style="64" customWidth="1"/>
    <col min="14321" max="14321" width="4.28515625" style="64" customWidth="1"/>
    <col min="14322" max="14322" width="4.85546875" style="64" customWidth="1"/>
    <col min="14323" max="14323" width="46.42578125" style="64" customWidth="1"/>
    <col min="14324" max="14335" width="12.85546875" style="64"/>
    <col min="14336" max="14336" width="6.140625" style="64" customWidth="1"/>
    <col min="14337" max="14337" width="5.28515625" style="64" customWidth="1"/>
    <col min="14338" max="14338" width="67.7109375" style="64" customWidth="1"/>
    <col min="14339" max="14343" width="15.7109375" style="64" customWidth="1"/>
    <col min="14344" max="14344" width="13.28515625" style="64" customWidth="1"/>
    <col min="14345" max="14345" width="0.85546875" style="64" customWidth="1"/>
    <col min="14346" max="14346" width="16.7109375" style="64" customWidth="1"/>
    <col min="14347" max="14348" width="15.7109375" style="64" customWidth="1"/>
    <col min="14349" max="14349" width="26.5703125" style="64" customWidth="1"/>
    <col min="14350" max="14350" width="1.42578125" style="64" customWidth="1"/>
    <col min="14351" max="14576" width="11.42578125" style="64" customWidth="1"/>
    <col min="14577" max="14577" width="4.28515625" style="64" customWidth="1"/>
    <col min="14578" max="14578" width="4.85546875" style="64" customWidth="1"/>
    <col min="14579" max="14579" width="46.42578125" style="64" customWidth="1"/>
    <col min="14580" max="14591" width="12.85546875" style="64"/>
    <col min="14592" max="14592" width="6.140625" style="64" customWidth="1"/>
    <col min="14593" max="14593" width="5.28515625" style="64" customWidth="1"/>
    <col min="14594" max="14594" width="67.7109375" style="64" customWidth="1"/>
    <col min="14595" max="14599" width="15.7109375" style="64" customWidth="1"/>
    <col min="14600" max="14600" width="13.28515625" style="64" customWidth="1"/>
    <col min="14601" max="14601" width="0.85546875" style="64" customWidth="1"/>
    <col min="14602" max="14602" width="16.7109375" style="64" customWidth="1"/>
    <col min="14603" max="14604" width="15.7109375" style="64" customWidth="1"/>
    <col min="14605" max="14605" width="26.5703125" style="64" customWidth="1"/>
    <col min="14606" max="14606" width="1.42578125" style="64" customWidth="1"/>
    <col min="14607" max="14832" width="11.42578125" style="64" customWidth="1"/>
    <col min="14833" max="14833" width="4.28515625" style="64" customWidth="1"/>
    <col min="14834" max="14834" width="4.85546875" style="64" customWidth="1"/>
    <col min="14835" max="14835" width="46.42578125" style="64" customWidth="1"/>
    <col min="14836" max="14847" width="12.85546875" style="64"/>
    <col min="14848" max="14848" width="6.140625" style="64" customWidth="1"/>
    <col min="14849" max="14849" width="5.28515625" style="64" customWidth="1"/>
    <col min="14850" max="14850" width="67.7109375" style="64" customWidth="1"/>
    <col min="14851" max="14855" width="15.7109375" style="64" customWidth="1"/>
    <col min="14856" max="14856" width="13.28515625" style="64" customWidth="1"/>
    <col min="14857" max="14857" width="0.85546875" style="64" customWidth="1"/>
    <col min="14858" max="14858" width="16.7109375" style="64" customWidth="1"/>
    <col min="14859" max="14860" width="15.7109375" style="64" customWidth="1"/>
    <col min="14861" max="14861" width="26.5703125" style="64" customWidth="1"/>
    <col min="14862" max="14862" width="1.42578125" style="64" customWidth="1"/>
    <col min="14863" max="15088" width="11.42578125" style="64" customWidth="1"/>
    <col min="15089" max="15089" width="4.28515625" style="64" customWidth="1"/>
    <col min="15090" max="15090" width="4.85546875" style="64" customWidth="1"/>
    <col min="15091" max="15091" width="46.42578125" style="64" customWidth="1"/>
    <col min="15092" max="15103" width="12.85546875" style="64"/>
    <col min="15104" max="15104" width="6.140625" style="64" customWidth="1"/>
    <col min="15105" max="15105" width="5.28515625" style="64" customWidth="1"/>
    <col min="15106" max="15106" width="67.7109375" style="64" customWidth="1"/>
    <col min="15107" max="15111" width="15.7109375" style="64" customWidth="1"/>
    <col min="15112" max="15112" width="13.28515625" style="64" customWidth="1"/>
    <col min="15113" max="15113" width="0.85546875" style="64" customWidth="1"/>
    <col min="15114" max="15114" width="16.7109375" style="64" customWidth="1"/>
    <col min="15115" max="15116" width="15.7109375" style="64" customWidth="1"/>
    <col min="15117" max="15117" width="26.5703125" style="64" customWidth="1"/>
    <col min="15118" max="15118" width="1.42578125" style="64" customWidth="1"/>
    <col min="15119" max="15344" width="11.42578125" style="64" customWidth="1"/>
    <col min="15345" max="15345" width="4.28515625" style="64" customWidth="1"/>
    <col min="15346" max="15346" width="4.85546875" style="64" customWidth="1"/>
    <col min="15347" max="15347" width="46.42578125" style="64" customWidth="1"/>
    <col min="15348" max="15359" width="12.85546875" style="64"/>
    <col min="15360" max="15360" width="6.140625" style="64" customWidth="1"/>
    <col min="15361" max="15361" width="5.28515625" style="64" customWidth="1"/>
    <col min="15362" max="15362" width="67.7109375" style="64" customWidth="1"/>
    <col min="15363" max="15367" width="15.7109375" style="64" customWidth="1"/>
    <col min="15368" max="15368" width="13.28515625" style="64" customWidth="1"/>
    <col min="15369" max="15369" width="0.85546875" style="64" customWidth="1"/>
    <col min="15370" max="15370" width="16.7109375" style="64" customWidth="1"/>
    <col min="15371" max="15372" width="15.7109375" style="64" customWidth="1"/>
    <col min="15373" max="15373" width="26.5703125" style="64" customWidth="1"/>
    <col min="15374" max="15374" width="1.42578125" style="64" customWidth="1"/>
    <col min="15375" max="15600" width="11.42578125" style="64" customWidth="1"/>
    <col min="15601" max="15601" width="4.28515625" style="64" customWidth="1"/>
    <col min="15602" max="15602" width="4.85546875" style="64" customWidth="1"/>
    <col min="15603" max="15603" width="46.42578125" style="64" customWidth="1"/>
    <col min="15604" max="15615" width="12.85546875" style="64"/>
    <col min="15616" max="15616" width="6.140625" style="64" customWidth="1"/>
    <col min="15617" max="15617" width="5.28515625" style="64" customWidth="1"/>
    <col min="15618" max="15618" width="67.7109375" style="64" customWidth="1"/>
    <col min="15619" max="15623" width="15.7109375" style="64" customWidth="1"/>
    <col min="15624" max="15624" width="13.28515625" style="64" customWidth="1"/>
    <col min="15625" max="15625" width="0.85546875" style="64" customWidth="1"/>
    <col min="15626" max="15626" width="16.7109375" style="64" customWidth="1"/>
    <col min="15627" max="15628" width="15.7109375" style="64" customWidth="1"/>
    <col min="15629" max="15629" width="26.5703125" style="64" customWidth="1"/>
    <col min="15630" max="15630" width="1.42578125" style="64" customWidth="1"/>
    <col min="15631" max="15856" width="11.42578125" style="64" customWidth="1"/>
    <col min="15857" max="15857" width="4.28515625" style="64" customWidth="1"/>
    <col min="15858" max="15858" width="4.85546875" style="64" customWidth="1"/>
    <col min="15859" max="15859" width="46.42578125" style="64" customWidth="1"/>
    <col min="15860" max="15871" width="12.85546875" style="64"/>
    <col min="15872" max="15872" width="6.140625" style="64" customWidth="1"/>
    <col min="15873" max="15873" width="5.28515625" style="64" customWidth="1"/>
    <col min="15874" max="15874" width="67.7109375" style="64" customWidth="1"/>
    <col min="15875" max="15879" width="15.7109375" style="64" customWidth="1"/>
    <col min="15880" max="15880" width="13.28515625" style="64" customWidth="1"/>
    <col min="15881" max="15881" width="0.85546875" style="64" customWidth="1"/>
    <col min="15882" max="15882" width="16.7109375" style="64" customWidth="1"/>
    <col min="15883" max="15884" width="15.7109375" style="64" customWidth="1"/>
    <col min="15885" max="15885" width="26.5703125" style="64" customWidth="1"/>
    <col min="15886" max="15886" width="1.42578125" style="64" customWidth="1"/>
    <col min="15887" max="16112" width="11.42578125" style="64" customWidth="1"/>
    <col min="16113" max="16113" width="4.28515625" style="64" customWidth="1"/>
    <col min="16114" max="16114" width="4.85546875" style="64" customWidth="1"/>
    <col min="16115" max="16115" width="46.42578125" style="64" customWidth="1"/>
    <col min="16116" max="16127" width="12.85546875" style="64"/>
    <col min="16128" max="16128" width="6.140625" style="64" customWidth="1"/>
    <col min="16129" max="16129" width="5.28515625" style="64" customWidth="1"/>
    <col min="16130" max="16130" width="67.7109375" style="64" customWidth="1"/>
    <col min="16131" max="16135" width="15.7109375" style="64" customWidth="1"/>
    <col min="16136" max="16136" width="13.28515625" style="64" customWidth="1"/>
    <col min="16137" max="16137" width="0.85546875" style="64" customWidth="1"/>
    <col min="16138" max="16138" width="16.7109375" style="64" customWidth="1"/>
    <col min="16139" max="16140" width="15.7109375" style="64" customWidth="1"/>
    <col min="16141" max="16141" width="26.5703125" style="64" customWidth="1"/>
    <col min="16142" max="16142" width="1.42578125" style="64" customWidth="1"/>
    <col min="16143" max="16368" width="11.42578125" style="64" customWidth="1"/>
    <col min="16369" max="16369" width="4.28515625" style="64" customWidth="1"/>
    <col min="16370" max="16370" width="4.85546875" style="64" customWidth="1"/>
    <col min="16371" max="16371" width="46.42578125" style="64" customWidth="1"/>
    <col min="16372" max="16384" width="12.85546875" style="64"/>
  </cols>
  <sheetData>
    <row r="1" spans="1:17" s="212" customFormat="1" ht="45" customHeight="1" x14ac:dyDescent="0.2">
      <c r="A1" s="415" t="s">
        <v>908</v>
      </c>
      <c r="B1" s="415"/>
      <c r="C1" s="415"/>
      <c r="D1" s="129" t="s">
        <v>910</v>
      </c>
      <c r="E1" s="129"/>
      <c r="F1" s="291"/>
      <c r="G1" s="291"/>
      <c r="H1" s="291"/>
      <c r="I1" s="291"/>
      <c r="J1" s="291"/>
      <c r="K1" s="291"/>
      <c r="L1" s="291"/>
      <c r="M1" s="291"/>
      <c r="N1" s="291"/>
    </row>
    <row r="2" spans="1:17" s="1" customFormat="1" ht="36" customHeight="1" thickBot="1" x14ac:dyDescent="0.45">
      <c r="A2" s="441" t="s">
        <v>909</v>
      </c>
      <c r="B2" s="441"/>
      <c r="C2" s="441"/>
      <c r="D2" s="441"/>
      <c r="E2" s="441"/>
      <c r="F2" s="441"/>
      <c r="G2" s="441"/>
      <c r="H2" s="441"/>
      <c r="I2" s="441"/>
      <c r="J2" s="441"/>
      <c r="K2" s="441"/>
      <c r="L2" s="441"/>
      <c r="M2" s="292"/>
      <c r="O2" s="293"/>
      <c r="P2" s="293"/>
    </row>
    <row r="3" spans="1:17" customFormat="1" ht="6" customHeight="1" x14ac:dyDescent="0.4">
      <c r="A3" s="417"/>
      <c r="B3" s="417"/>
      <c r="C3" s="417"/>
      <c r="D3" s="417"/>
      <c r="E3" s="417"/>
      <c r="F3" s="417"/>
      <c r="G3" s="417"/>
      <c r="H3" s="417"/>
      <c r="I3" s="417"/>
      <c r="J3" s="417"/>
      <c r="K3" s="417"/>
      <c r="L3" s="417"/>
      <c r="M3" s="418"/>
      <c r="N3" s="418"/>
      <c r="O3" s="418"/>
      <c r="P3" s="418"/>
    </row>
    <row r="4" spans="1:17" s="79" customFormat="1" ht="45.75" customHeight="1" x14ac:dyDescent="0.25">
      <c r="A4" s="453" t="s">
        <v>937</v>
      </c>
      <c r="B4" s="453"/>
      <c r="C4" s="453"/>
      <c r="D4" s="453"/>
      <c r="E4" s="453"/>
      <c r="F4" s="453"/>
      <c r="G4" s="453"/>
      <c r="H4" s="453"/>
      <c r="I4" s="453"/>
      <c r="J4" s="453"/>
      <c r="K4" s="453"/>
      <c r="L4" s="453"/>
      <c r="M4" s="76"/>
      <c r="N4" s="77"/>
      <c r="O4" s="78"/>
      <c r="P4" s="78"/>
    </row>
    <row r="5" spans="1:17" s="79" customFormat="1" ht="17.649999999999999" customHeight="1" x14ac:dyDescent="0.25">
      <c r="A5" s="296" t="s">
        <v>462</v>
      </c>
      <c r="B5" s="297"/>
      <c r="C5" s="298"/>
      <c r="D5" s="299"/>
      <c r="E5" s="299"/>
      <c r="F5" s="299"/>
      <c r="G5" s="299"/>
      <c r="H5" s="299"/>
      <c r="I5" s="299"/>
      <c r="J5" s="299"/>
      <c r="K5" s="299"/>
      <c r="L5" s="299"/>
      <c r="M5" s="76"/>
      <c r="N5" s="77"/>
      <c r="O5" s="78"/>
      <c r="P5" s="78"/>
    </row>
    <row r="6" spans="1:17" s="79" customFormat="1" ht="17.649999999999999" customHeight="1" x14ac:dyDescent="0.25">
      <c r="A6" s="296" t="s">
        <v>1</v>
      </c>
      <c r="B6" s="300"/>
      <c r="C6" s="301"/>
      <c r="D6" s="302"/>
      <c r="E6" s="302"/>
      <c r="F6" s="302"/>
      <c r="G6" s="302"/>
      <c r="H6" s="302"/>
      <c r="I6" s="302"/>
      <c r="J6" s="302"/>
      <c r="K6" s="302"/>
      <c r="L6" s="302"/>
      <c r="M6" s="76"/>
      <c r="N6" s="77"/>
      <c r="O6" s="78"/>
      <c r="P6" s="78"/>
    </row>
    <row r="7" spans="1:17" s="79" customFormat="1" ht="17.649999999999999" customHeight="1" x14ac:dyDescent="0.25">
      <c r="A7" s="296" t="s">
        <v>911</v>
      </c>
      <c r="B7" s="300"/>
      <c r="C7" s="301"/>
      <c r="D7" s="302"/>
      <c r="E7" s="302"/>
      <c r="F7" s="302"/>
      <c r="G7" s="302"/>
      <c r="H7" s="302"/>
      <c r="I7" s="302"/>
      <c r="J7" s="302"/>
      <c r="K7" s="302"/>
      <c r="L7" s="302"/>
      <c r="M7" s="77"/>
      <c r="N7" s="77"/>
      <c r="O7" s="78"/>
      <c r="P7" s="78"/>
    </row>
    <row r="8" spans="1:17" s="79" customFormat="1" ht="26.25" customHeight="1" x14ac:dyDescent="0.25">
      <c r="A8" s="303" t="s">
        <v>936</v>
      </c>
      <c r="B8" s="300"/>
      <c r="C8" s="301"/>
      <c r="D8" s="302"/>
      <c r="E8" s="302"/>
      <c r="F8" s="302"/>
      <c r="G8" s="302"/>
      <c r="H8" s="302"/>
      <c r="I8" s="302"/>
      <c r="J8" s="302"/>
      <c r="K8" s="302"/>
      <c r="L8" s="302"/>
      <c r="M8" s="77"/>
      <c r="N8" s="77"/>
      <c r="O8" s="78"/>
      <c r="P8" s="78"/>
    </row>
    <row r="9" spans="1:17" s="80" customFormat="1" ht="24.75" customHeight="1" x14ac:dyDescent="0.25">
      <c r="A9" s="446" t="s">
        <v>411</v>
      </c>
      <c r="B9" s="448" t="s">
        <v>465</v>
      </c>
      <c r="C9" s="448"/>
      <c r="D9" s="454" t="s">
        <v>734</v>
      </c>
      <c r="E9" s="454"/>
      <c r="F9" s="454"/>
      <c r="G9" s="449" t="s">
        <v>735</v>
      </c>
      <c r="H9" s="454" t="s">
        <v>736</v>
      </c>
      <c r="I9" s="454"/>
      <c r="J9" s="309"/>
      <c r="K9" s="454" t="s">
        <v>737</v>
      </c>
      <c r="L9" s="454"/>
      <c r="M9" s="310"/>
      <c r="N9" s="311"/>
      <c r="O9" s="312"/>
      <c r="P9" s="312"/>
      <c r="Q9" s="287"/>
    </row>
    <row r="10" spans="1:17" s="80" customFormat="1" ht="42.75" customHeight="1" x14ac:dyDescent="0.25">
      <c r="A10" s="446"/>
      <c r="B10" s="448"/>
      <c r="C10" s="448"/>
      <c r="D10" s="309" t="s">
        <v>738</v>
      </c>
      <c r="E10" s="309" t="s">
        <v>739</v>
      </c>
      <c r="F10" s="309" t="s">
        <v>100</v>
      </c>
      <c r="G10" s="449"/>
      <c r="H10" s="309" t="s">
        <v>740</v>
      </c>
      <c r="I10" s="309" t="s">
        <v>741</v>
      </c>
      <c r="J10" s="309"/>
      <c r="K10" s="309" t="s">
        <v>742</v>
      </c>
      <c r="L10" s="309" t="s">
        <v>743</v>
      </c>
      <c r="M10" s="313" t="s">
        <v>744</v>
      </c>
      <c r="N10" s="314" t="s">
        <v>738</v>
      </c>
      <c r="O10" s="312" t="s">
        <v>739</v>
      </c>
      <c r="P10" s="313" t="s">
        <v>745</v>
      </c>
      <c r="Q10" s="287"/>
    </row>
    <row r="11" spans="1:17" s="81" customFormat="1" ht="17.100000000000001" customHeight="1" thickBot="1" x14ac:dyDescent="0.3">
      <c r="A11" s="447"/>
      <c r="B11" s="445"/>
      <c r="C11" s="445"/>
      <c r="D11" s="304" t="s">
        <v>110</v>
      </c>
      <c r="E11" s="304" t="s">
        <v>111</v>
      </c>
      <c r="F11" s="305" t="s">
        <v>746</v>
      </c>
      <c r="G11" s="304" t="s">
        <v>113</v>
      </c>
      <c r="H11" s="305" t="s">
        <v>747</v>
      </c>
      <c r="I11" s="305" t="s">
        <v>748</v>
      </c>
      <c r="J11" s="306"/>
      <c r="K11" s="304" t="s">
        <v>116</v>
      </c>
      <c r="L11" s="304" t="s">
        <v>117</v>
      </c>
      <c r="M11" s="314">
        <v>20.583500000000001</v>
      </c>
      <c r="N11" s="315">
        <v>21.6</v>
      </c>
      <c r="O11" s="315">
        <v>20.5</v>
      </c>
      <c r="P11" s="315">
        <v>20.305800000000001</v>
      </c>
      <c r="Q11" s="287"/>
    </row>
    <row r="12" spans="1:17" s="123" customFormat="1" ht="5.25" customHeight="1" thickBot="1" x14ac:dyDescent="0.3">
      <c r="A12" s="247"/>
      <c r="B12" s="150"/>
      <c r="C12" s="150"/>
      <c r="D12" s="248"/>
      <c r="E12" s="248"/>
      <c r="F12" s="150"/>
      <c r="G12" s="248"/>
      <c r="H12" s="150"/>
      <c r="I12" s="150"/>
      <c r="J12" s="294"/>
      <c r="K12" s="248"/>
      <c r="L12" s="248"/>
      <c r="M12" s="295"/>
      <c r="N12" s="316"/>
      <c r="O12" s="307"/>
      <c r="P12" s="307"/>
      <c r="Q12" s="307"/>
    </row>
    <row r="13" spans="1:17" s="80" customFormat="1" ht="17.649999999999999" customHeight="1" x14ac:dyDescent="0.25">
      <c r="A13" s="452" t="s">
        <v>476</v>
      </c>
      <c r="B13" s="452"/>
      <c r="C13" s="452"/>
      <c r="D13" s="317">
        <f>+D14+D277</f>
        <v>817995.92700259644</v>
      </c>
      <c r="E13" s="317">
        <f>+E14+E277</f>
        <v>815975.2111397573</v>
      </c>
      <c r="F13" s="317">
        <f>E13/D13*100-100</f>
        <v>-0.24703250910351926</v>
      </c>
      <c r="G13" s="317">
        <f>+G14+G277</f>
        <v>715966.96204988635</v>
      </c>
      <c r="H13" s="317">
        <f>+H14+H277</f>
        <v>388057.33063760248</v>
      </c>
      <c r="I13" s="318">
        <f>H13/E13*100</f>
        <v>47.557490146736505</v>
      </c>
      <c r="J13" s="318"/>
      <c r="K13" s="317">
        <f>+K14+K277</f>
        <v>42026.377943210406</v>
      </c>
      <c r="L13" s="317">
        <f>+L14+L277</f>
        <v>346030.95269439206</v>
      </c>
      <c r="M13" s="319"/>
      <c r="N13" s="287"/>
      <c r="O13" s="287"/>
      <c r="P13" s="312"/>
      <c r="Q13" s="287"/>
    </row>
    <row r="14" spans="1:17" s="82" customFormat="1" ht="17.649999999999999" customHeight="1" x14ac:dyDescent="0.25">
      <c r="A14" s="450" t="s">
        <v>749</v>
      </c>
      <c r="B14" s="450"/>
      <c r="C14" s="450"/>
      <c r="D14" s="320">
        <f>SUM(D15:D276)</f>
        <v>544345.88979427749</v>
      </c>
      <c r="E14" s="320">
        <f>SUM(E15:E276)</f>
        <v>542325.1739245049</v>
      </c>
      <c r="F14" s="320">
        <f>E14/D14*100-100</f>
        <v>-0.37121909206227599</v>
      </c>
      <c r="G14" s="320">
        <f>SUM(G15:G276)</f>
        <v>495755.69232356537</v>
      </c>
      <c r="H14" s="320">
        <f>SUM(H15:H276)</f>
        <v>167846.06091326242</v>
      </c>
      <c r="I14" s="321">
        <f t="shared" ref="I14:I77" si="0">+H14/E14*100</f>
        <v>30.949339802660102</v>
      </c>
      <c r="J14" s="321"/>
      <c r="K14" s="320">
        <f>SUM(K15:K276)</f>
        <v>34414.200028659601</v>
      </c>
      <c r="L14" s="320">
        <f>SUM(L15:L276)</f>
        <v>133431.86088460282</v>
      </c>
      <c r="M14" s="319"/>
      <c r="N14" s="322"/>
      <c r="O14" s="323"/>
      <c r="P14" s="323"/>
      <c r="Q14" s="278"/>
    </row>
    <row r="15" spans="1:17" s="82" customFormat="1" ht="17.649999999999999" customHeight="1" x14ac:dyDescent="0.25">
      <c r="A15" s="324">
        <v>1</v>
      </c>
      <c r="B15" s="271" t="s">
        <v>128</v>
      </c>
      <c r="C15" s="325" t="s">
        <v>129</v>
      </c>
      <c r="D15" s="326">
        <v>2098.3201488</v>
      </c>
      <c r="E15" s="326">
        <v>2098.3201488</v>
      </c>
      <c r="F15" s="327">
        <f>E15/D15*100-100</f>
        <v>0</v>
      </c>
      <c r="G15" s="326">
        <v>2098.3201488</v>
      </c>
      <c r="H15" s="264">
        <f>+K15+L15</f>
        <v>0</v>
      </c>
      <c r="I15" s="264">
        <f t="shared" si="0"/>
        <v>0</v>
      </c>
      <c r="J15" s="327"/>
      <c r="K15" s="326">
        <v>0</v>
      </c>
      <c r="L15" s="328">
        <v>0</v>
      </c>
      <c r="M15" s="319"/>
      <c r="N15" s="329"/>
      <c r="O15" s="323"/>
      <c r="P15" s="323"/>
      <c r="Q15" s="278"/>
    </row>
    <row r="16" spans="1:17" s="82" customFormat="1" ht="17.649999999999999" customHeight="1" x14ac:dyDescent="0.25">
      <c r="A16" s="324">
        <v>2</v>
      </c>
      <c r="B16" s="271" t="s">
        <v>130</v>
      </c>
      <c r="C16" s="325" t="s">
        <v>750</v>
      </c>
      <c r="D16" s="326">
        <v>5632.1378120970012</v>
      </c>
      <c r="E16" s="326">
        <v>5632.1378125922583</v>
      </c>
      <c r="F16" s="327">
        <f t="shared" ref="F16:F79" si="1">E16/D16*100-100</f>
        <v>8.7934068915274111E-9</v>
      </c>
      <c r="G16" s="326">
        <v>5632.1378730144006</v>
      </c>
      <c r="H16" s="264">
        <f t="shared" ref="H16:H79" si="2">+K16+L16</f>
        <v>-2.3085021894075909E-12</v>
      </c>
      <c r="I16" s="264">
        <f t="shared" si="0"/>
        <v>-4.0988027392480931E-14</v>
      </c>
      <c r="J16" s="327"/>
      <c r="K16" s="326">
        <v>0</v>
      </c>
      <c r="L16" s="328">
        <v>-2.3085021894075909E-12</v>
      </c>
      <c r="M16" s="319"/>
      <c r="N16" s="329"/>
      <c r="O16" s="323"/>
      <c r="P16" s="323"/>
      <c r="Q16" s="278"/>
    </row>
    <row r="17" spans="1:17" s="82" customFormat="1" ht="17.649999999999999" customHeight="1" x14ac:dyDescent="0.25">
      <c r="A17" s="324">
        <v>3</v>
      </c>
      <c r="B17" s="271" t="s">
        <v>132</v>
      </c>
      <c r="C17" s="325" t="s">
        <v>133</v>
      </c>
      <c r="D17" s="326">
        <v>557.73666731699996</v>
      </c>
      <c r="E17" s="326">
        <v>557.73666781226257</v>
      </c>
      <c r="F17" s="327">
        <f t="shared" si="1"/>
        <v>8.8798657316147001E-8</v>
      </c>
      <c r="G17" s="326">
        <v>557.73666731699996</v>
      </c>
      <c r="H17" s="264">
        <f t="shared" si="2"/>
        <v>-1.4428138683797443E-13</v>
      </c>
      <c r="I17" s="264">
        <f t="shared" si="0"/>
        <v>-2.5869087539810167E-14</v>
      </c>
      <c r="J17" s="327"/>
      <c r="K17" s="326">
        <v>0</v>
      </c>
      <c r="L17" s="328">
        <v>-1.4428138683797443E-13</v>
      </c>
      <c r="M17" s="319"/>
      <c r="N17" s="329"/>
      <c r="O17" s="323"/>
      <c r="P17" s="323"/>
      <c r="Q17" s="278"/>
    </row>
    <row r="18" spans="1:17" s="82" customFormat="1" ht="17.649999999999999" customHeight="1" x14ac:dyDescent="0.25">
      <c r="A18" s="324">
        <v>4</v>
      </c>
      <c r="B18" s="271" t="s">
        <v>130</v>
      </c>
      <c r="C18" s="325" t="s">
        <v>134</v>
      </c>
      <c r="D18" s="326">
        <v>6722.9843943258011</v>
      </c>
      <c r="E18" s="326">
        <v>6722.9843948210582</v>
      </c>
      <c r="F18" s="327">
        <f t="shared" si="1"/>
        <v>7.3666228672664147E-9</v>
      </c>
      <c r="G18" s="326">
        <v>6722.9843943258011</v>
      </c>
      <c r="H18" s="264">
        <f t="shared" si="2"/>
        <v>1.1542510947037955E-12</v>
      </c>
      <c r="I18" s="264">
        <f t="shared" si="0"/>
        <v>1.7168730833184055E-14</v>
      </c>
      <c r="J18" s="327"/>
      <c r="K18" s="326">
        <v>0</v>
      </c>
      <c r="L18" s="328">
        <v>1.1542510947037955E-12</v>
      </c>
      <c r="M18" s="319"/>
      <c r="N18" s="329"/>
      <c r="O18" s="323"/>
      <c r="P18" s="323"/>
      <c r="Q18" s="278"/>
    </row>
    <row r="19" spans="1:17" s="82" customFormat="1" ht="17.649999999999999" customHeight="1" x14ac:dyDescent="0.25">
      <c r="A19" s="324">
        <v>5</v>
      </c>
      <c r="B19" s="271" t="s">
        <v>135</v>
      </c>
      <c r="C19" s="325" t="s">
        <v>136</v>
      </c>
      <c r="D19" s="326">
        <v>1244.1699314874002</v>
      </c>
      <c r="E19" s="326">
        <v>1244.1699319826625</v>
      </c>
      <c r="F19" s="327">
        <f t="shared" si="1"/>
        <v>3.9806650420359802E-8</v>
      </c>
      <c r="G19" s="326">
        <v>1244.1699314874002</v>
      </c>
      <c r="H19" s="264">
        <f t="shared" si="2"/>
        <v>1.4428138683797443E-13</v>
      </c>
      <c r="I19" s="264">
        <f t="shared" si="0"/>
        <v>1.1596598111646456E-14</v>
      </c>
      <c r="J19" s="327"/>
      <c r="K19" s="326">
        <v>0</v>
      </c>
      <c r="L19" s="328">
        <v>1.4428138683797443E-13</v>
      </c>
      <c r="M19" s="319"/>
      <c r="N19" s="329"/>
      <c r="O19" s="323"/>
      <c r="P19" s="323"/>
      <c r="Q19" s="278"/>
    </row>
    <row r="20" spans="1:17" s="82" customFormat="1" ht="17.649999999999999" customHeight="1" x14ac:dyDescent="0.25">
      <c r="A20" s="324">
        <v>6</v>
      </c>
      <c r="B20" s="271" t="s">
        <v>130</v>
      </c>
      <c r="C20" s="325" t="s">
        <v>137</v>
      </c>
      <c r="D20" s="326">
        <v>6251.2087574880006</v>
      </c>
      <c r="E20" s="326">
        <v>6251.2087574880006</v>
      </c>
      <c r="F20" s="327">
        <f t="shared" si="1"/>
        <v>0</v>
      </c>
      <c r="G20" s="326">
        <v>6251.2087574880006</v>
      </c>
      <c r="H20" s="264">
        <f t="shared" si="2"/>
        <v>0</v>
      </c>
      <c r="I20" s="264">
        <f t="shared" si="0"/>
        <v>0</v>
      </c>
      <c r="J20" s="327"/>
      <c r="K20" s="326">
        <v>0</v>
      </c>
      <c r="L20" s="328">
        <v>0</v>
      </c>
      <c r="M20" s="319"/>
      <c r="N20" s="329"/>
      <c r="O20" s="323"/>
      <c r="P20" s="323"/>
      <c r="Q20" s="278"/>
    </row>
    <row r="21" spans="1:17" s="82" customFormat="1" ht="17.649999999999999" customHeight="1" x14ac:dyDescent="0.25">
      <c r="A21" s="324">
        <v>7</v>
      </c>
      <c r="B21" s="271" t="s">
        <v>138</v>
      </c>
      <c r="C21" s="325" t="s">
        <v>139</v>
      </c>
      <c r="D21" s="326">
        <v>14238.830131659002</v>
      </c>
      <c r="E21" s="326">
        <v>14238.830132154259</v>
      </c>
      <c r="F21" s="327">
        <f t="shared" si="1"/>
        <v>3.478220378383412E-9</v>
      </c>
      <c r="G21" s="326">
        <v>14238.830131659002</v>
      </c>
      <c r="H21" s="264">
        <f t="shared" si="2"/>
        <v>0</v>
      </c>
      <c r="I21" s="264">
        <f t="shared" si="0"/>
        <v>0</v>
      </c>
      <c r="J21" s="327"/>
      <c r="K21" s="326">
        <v>0</v>
      </c>
      <c r="L21" s="328">
        <v>0</v>
      </c>
      <c r="M21" s="319"/>
      <c r="N21" s="329"/>
      <c r="O21" s="323"/>
      <c r="P21" s="323"/>
      <c r="Q21" s="278"/>
    </row>
    <row r="22" spans="1:17" s="82" customFormat="1" ht="17.649999999999999" customHeight="1" x14ac:dyDescent="0.25">
      <c r="A22" s="324">
        <v>9</v>
      </c>
      <c r="B22" s="271" t="s">
        <v>140</v>
      </c>
      <c r="C22" s="325" t="s">
        <v>141</v>
      </c>
      <c r="D22" s="326">
        <v>2030.9642466534001</v>
      </c>
      <c r="E22" s="326">
        <v>2030.9642471486584</v>
      </c>
      <c r="F22" s="327">
        <f t="shared" si="1"/>
        <v>2.4385386154790467E-8</v>
      </c>
      <c r="G22" s="326">
        <v>2030.9642466534001</v>
      </c>
      <c r="H22" s="264">
        <f t="shared" si="2"/>
        <v>0</v>
      </c>
      <c r="I22" s="264">
        <f t="shared" si="0"/>
        <v>0</v>
      </c>
      <c r="J22" s="327"/>
      <c r="K22" s="326">
        <v>0</v>
      </c>
      <c r="L22" s="328">
        <v>0</v>
      </c>
      <c r="M22" s="319"/>
      <c r="N22" s="329"/>
      <c r="O22" s="323"/>
      <c r="P22" s="323"/>
      <c r="Q22" s="278"/>
    </row>
    <row r="23" spans="1:17" s="82" customFormat="1" ht="17.649999999999999" customHeight="1" x14ac:dyDescent="0.25">
      <c r="A23" s="324">
        <v>10</v>
      </c>
      <c r="B23" s="271" t="s">
        <v>140</v>
      </c>
      <c r="C23" s="325" t="s">
        <v>142</v>
      </c>
      <c r="D23" s="326">
        <v>2693.9272752575998</v>
      </c>
      <c r="E23" s="326">
        <v>2693.9272752575998</v>
      </c>
      <c r="F23" s="327">
        <f t="shared" si="1"/>
        <v>0</v>
      </c>
      <c r="G23" s="326">
        <v>2693.9272752575998</v>
      </c>
      <c r="H23" s="264">
        <f t="shared" si="2"/>
        <v>0</v>
      </c>
      <c r="I23" s="264">
        <f t="shared" si="0"/>
        <v>0</v>
      </c>
      <c r="J23" s="327"/>
      <c r="K23" s="326">
        <v>0</v>
      </c>
      <c r="L23" s="328">
        <v>0</v>
      </c>
      <c r="M23" s="319"/>
      <c r="N23" s="329"/>
      <c r="O23" s="323"/>
      <c r="P23" s="323"/>
      <c r="Q23" s="278"/>
    </row>
    <row r="24" spans="1:17" s="82" customFormat="1" ht="17.649999999999999" customHeight="1" x14ac:dyDescent="0.25">
      <c r="A24" s="330">
        <v>11</v>
      </c>
      <c r="B24" s="271" t="s">
        <v>140</v>
      </c>
      <c r="C24" s="325" t="s">
        <v>143</v>
      </c>
      <c r="D24" s="326">
        <v>2160.7309388610001</v>
      </c>
      <c r="E24" s="326">
        <v>2160.7309393562587</v>
      </c>
      <c r="F24" s="327">
        <f t="shared" si="1"/>
        <v>2.2920886522115325E-8</v>
      </c>
      <c r="G24" s="326">
        <v>2160.7309388610001</v>
      </c>
      <c r="H24" s="264">
        <f t="shared" si="2"/>
        <v>0</v>
      </c>
      <c r="I24" s="264">
        <f t="shared" si="0"/>
        <v>0</v>
      </c>
      <c r="J24" s="327"/>
      <c r="K24" s="326">
        <v>0</v>
      </c>
      <c r="L24" s="328">
        <v>0</v>
      </c>
      <c r="M24" s="319"/>
      <c r="N24" s="329"/>
      <c r="O24" s="323"/>
      <c r="P24" s="323"/>
      <c r="Q24" s="278"/>
    </row>
    <row r="25" spans="1:17" s="82" customFormat="1" ht="17.649999999999999" customHeight="1" x14ac:dyDescent="0.25">
      <c r="A25" s="330">
        <v>12</v>
      </c>
      <c r="B25" s="271" t="s">
        <v>144</v>
      </c>
      <c r="C25" s="325" t="s">
        <v>145</v>
      </c>
      <c r="D25" s="326">
        <v>3557.1306101364003</v>
      </c>
      <c r="E25" s="326">
        <v>3557.1306101364003</v>
      </c>
      <c r="F25" s="327">
        <f t="shared" si="1"/>
        <v>0</v>
      </c>
      <c r="G25" s="326">
        <v>3557.1306101364003</v>
      </c>
      <c r="H25" s="264">
        <f t="shared" si="2"/>
        <v>5.7712554735189773E-13</v>
      </c>
      <c r="I25" s="264">
        <f t="shared" si="0"/>
        <v>1.6224468837532155E-14</v>
      </c>
      <c r="J25" s="327"/>
      <c r="K25" s="326">
        <v>0</v>
      </c>
      <c r="L25" s="328">
        <v>5.7712554735189773E-13</v>
      </c>
      <c r="M25" s="319"/>
      <c r="N25" s="329"/>
      <c r="O25" s="323"/>
      <c r="P25" s="323"/>
      <c r="Q25" s="278"/>
    </row>
    <row r="26" spans="1:17" s="82" customFormat="1" ht="17.649999999999999" customHeight="1" x14ac:dyDescent="0.25">
      <c r="A26" s="330">
        <v>13</v>
      </c>
      <c r="B26" s="271" t="s">
        <v>144</v>
      </c>
      <c r="C26" s="325" t="s">
        <v>146</v>
      </c>
      <c r="D26" s="326">
        <v>1028.6290627722001</v>
      </c>
      <c r="E26" s="326">
        <v>1028.6290632674625</v>
      </c>
      <c r="F26" s="327">
        <f t="shared" si="1"/>
        <v>4.8147825282285339E-8</v>
      </c>
      <c r="G26" s="326">
        <v>1028.6290627722001</v>
      </c>
      <c r="H26" s="264">
        <f t="shared" si="2"/>
        <v>0</v>
      </c>
      <c r="I26" s="264">
        <f t="shared" si="0"/>
        <v>0</v>
      </c>
      <c r="J26" s="327"/>
      <c r="K26" s="326">
        <v>0</v>
      </c>
      <c r="L26" s="328">
        <v>0</v>
      </c>
      <c r="M26" s="319"/>
      <c r="N26" s="329"/>
      <c r="O26" s="323"/>
      <c r="P26" s="323"/>
      <c r="Q26" s="278"/>
    </row>
    <row r="27" spans="1:17" s="82" customFormat="1" ht="17.649999999999999" customHeight="1" x14ac:dyDescent="0.25">
      <c r="A27" s="330">
        <v>14</v>
      </c>
      <c r="B27" s="271" t="s">
        <v>144</v>
      </c>
      <c r="C27" s="325" t="s">
        <v>147</v>
      </c>
      <c r="D27" s="326">
        <v>685.52533093500006</v>
      </c>
      <c r="E27" s="326">
        <v>685.52533143026255</v>
      </c>
      <c r="F27" s="327">
        <f t="shared" si="1"/>
        <v>7.2245697424477839E-8</v>
      </c>
      <c r="G27" s="326">
        <v>685.52533093500006</v>
      </c>
      <c r="H27" s="264">
        <f t="shared" si="2"/>
        <v>0</v>
      </c>
      <c r="I27" s="264">
        <f t="shared" si="0"/>
        <v>0</v>
      </c>
      <c r="J27" s="327"/>
      <c r="K27" s="326">
        <v>0</v>
      </c>
      <c r="L27" s="328">
        <v>0</v>
      </c>
      <c r="M27" s="319"/>
      <c r="N27" s="329"/>
      <c r="O27" s="323"/>
      <c r="P27" s="323"/>
      <c r="Q27" s="278"/>
    </row>
    <row r="28" spans="1:17" s="82" customFormat="1" ht="17.649999999999999" customHeight="1" x14ac:dyDescent="0.25">
      <c r="A28" s="330">
        <v>15</v>
      </c>
      <c r="B28" s="271" t="s">
        <v>144</v>
      </c>
      <c r="C28" s="325" t="s">
        <v>148</v>
      </c>
      <c r="D28" s="326">
        <v>1276.1900053668001</v>
      </c>
      <c r="E28" s="326">
        <v>1276.1900053668001</v>
      </c>
      <c r="F28" s="327">
        <f t="shared" si="1"/>
        <v>0</v>
      </c>
      <c r="G28" s="326">
        <v>1276.1900053668001</v>
      </c>
      <c r="H28" s="264">
        <f t="shared" si="2"/>
        <v>0</v>
      </c>
      <c r="I28" s="264">
        <f t="shared" si="0"/>
        <v>0</v>
      </c>
      <c r="J28" s="327"/>
      <c r="K28" s="326">
        <v>0</v>
      </c>
      <c r="L28" s="328">
        <v>0</v>
      </c>
      <c r="M28" s="319"/>
      <c r="N28" s="329"/>
      <c r="O28" s="323"/>
      <c r="P28" s="323"/>
      <c r="Q28" s="278"/>
    </row>
    <row r="29" spans="1:17" s="82" customFormat="1" ht="17.649999999999999" customHeight="1" x14ac:dyDescent="0.25">
      <c r="A29" s="330">
        <v>16</v>
      </c>
      <c r="B29" s="271" t="s">
        <v>144</v>
      </c>
      <c r="C29" s="325" t="s">
        <v>149</v>
      </c>
      <c r="D29" s="326">
        <v>1472.392950039</v>
      </c>
      <c r="E29" s="326">
        <v>1472.3929505342626</v>
      </c>
      <c r="F29" s="327">
        <f t="shared" si="1"/>
        <v>3.3636581520113396E-8</v>
      </c>
      <c r="G29" s="326">
        <v>1472.392950039</v>
      </c>
      <c r="H29" s="264">
        <f t="shared" si="2"/>
        <v>2.8856277367594887E-13</v>
      </c>
      <c r="I29" s="264">
        <f t="shared" si="0"/>
        <v>1.959821755267457E-14</v>
      </c>
      <c r="J29" s="327"/>
      <c r="K29" s="326">
        <v>0</v>
      </c>
      <c r="L29" s="328">
        <v>2.8856277367594887E-13</v>
      </c>
      <c r="M29" s="319"/>
      <c r="N29" s="329"/>
      <c r="O29" s="323"/>
      <c r="P29" s="323"/>
      <c r="Q29" s="278"/>
    </row>
    <row r="30" spans="1:17" s="82" customFormat="1" ht="17.649999999999999" customHeight="1" x14ac:dyDescent="0.25">
      <c r="A30" s="330">
        <v>17</v>
      </c>
      <c r="B30" s="271" t="s">
        <v>140</v>
      </c>
      <c r="C30" s="325" t="s">
        <v>150</v>
      </c>
      <c r="D30" s="326">
        <v>904.49986981860002</v>
      </c>
      <c r="E30" s="326">
        <v>904.49987031386252</v>
      </c>
      <c r="F30" s="327">
        <f t="shared" si="1"/>
        <v>5.4755403766648669E-8</v>
      </c>
      <c r="G30" s="326">
        <v>904.49986981860002</v>
      </c>
      <c r="H30" s="264">
        <f t="shared" si="2"/>
        <v>0</v>
      </c>
      <c r="I30" s="264">
        <f t="shared" si="0"/>
        <v>0</v>
      </c>
      <c r="J30" s="327"/>
      <c r="K30" s="326">
        <v>0</v>
      </c>
      <c r="L30" s="328">
        <v>0</v>
      </c>
      <c r="M30" s="319"/>
      <c r="N30" s="329"/>
      <c r="O30" s="323"/>
      <c r="P30" s="323"/>
      <c r="Q30" s="278"/>
    </row>
    <row r="31" spans="1:17" s="82" customFormat="1" ht="17.649999999999999" customHeight="1" x14ac:dyDescent="0.25">
      <c r="A31" s="330">
        <v>18</v>
      </c>
      <c r="B31" s="271" t="s">
        <v>140</v>
      </c>
      <c r="C31" s="325" t="s">
        <v>151</v>
      </c>
      <c r="D31" s="326">
        <v>835.71884571060014</v>
      </c>
      <c r="E31" s="326">
        <v>835.71884620586252</v>
      </c>
      <c r="F31" s="327">
        <f t="shared" si="1"/>
        <v>5.9261836327095807E-8</v>
      </c>
      <c r="G31" s="326">
        <v>835.71884571060014</v>
      </c>
      <c r="H31" s="264">
        <f t="shared" si="2"/>
        <v>1.4428138683797443E-13</v>
      </c>
      <c r="I31" s="264">
        <f t="shared" si="0"/>
        <v>1.7264345239192276E-14</v>
      </c>
      <c r="J31" s="327"/>
      <c r="K31" s="326">
        <v>0</v>
      </c>
      <c r="L31" s="328">
        <v>1.4428138683797443E-13</v>
      </c>
      <c r="M31" s="319"/>
      <c r="N31" s="329"/>
      <c r="O31" s="323"/>
      <c r="P31" s="323"/>
      <c r="Q31" s="278"/>
    </row>
    <row r="32" spans="1:17" s="82" customFormat="1" ht="17.649999999999999" customHeight="1" x14ac:dyDescent="0.25">
      <c r="A32" s="330">
        <v>19</v>
      </c>
      <c r="B32" s="271" t="s">
        <v>140</v>
      </c>
      <c r="C32" s="325" t="s">
        <v>152</v>
      </c>
      <c r="D32" s="326">
        <v>562.054797216</v>
      </c>
      <c r="E32" s="326">
        <v>562.054797216</v>
      </c>
      <c r="F32" s="327">
        <f t="shared" si="1"/>
        <v>0</v>
      </c>
      <c r="G32" s="326">
        <v>562.054797216</v>
      </c>
      <c r="H32" s="264">
        <f t="shared" si="2"/>
        <v>0</v>
      </c>
      <c r="I32" s="264">
        <f t="shared" si="0"/>
        <v>0</v>
      </c>
      <c r="J32" s="327"/>
      <c r="K32" s="326">
        <v>0</v>
      </c>
      <c r="L32" s="328">
        <v>0</v>
      </c>
      <c r="M32" s="319"/>
      <c r="N32" s="329"/>
      <c r="O32" s="323"/>
      <c r="P32" s="323"/>
      <c r="Q32" s="278"/>
    </row>
    <row r="33" spans="1:17" s="82" customFormat="1" ht="17.649999999999999" customHeight="1" x14ac:dyDescent="0.25">
      <c r="A33" s="330">
        <v>20</v>
      </c>
      <c r="B33" s="271" t="s">
        <v>140</v>
      </c>
      <c r="C33" s="325" t="s">
        <v>153</v>
      </c>
      <c r="D33" s="326">
        <v>573.0380013780001</v>
      </c>
      <c r="E33" s="326">
        <v>573.0380013780001</v>
      </c>
      <c r="F33" s="327">
        <f t="shared" si="1"/>
        <v>0</v>
      </c>
      <c r="G33" s="326">
        <v>573.0380013780001</v>
      </c>
      <c r="H33" s="264">
        <f t="shared" si="2"/>
        <v>-7.2140693418987217E-14</v>
      </c>
      <c r="I33" s="264">
        <f t="shared" si="0"/>
        <v>-1.2589163937733366E-14</v>
      </c>
      <c r="J33" s="327"/>
      <c r="K33" s="326">
        <v>0</v>
      </c>
      <c r="L33" s="328">
        <v>-7.2140693418987217E-14</v>
      </c>
      <c r="M33" s="319"/>
      <c r="N33" s="329"/>
      <c r="O33" s="323"/>
      <c r="P33" s="323"/>
      <c r="Q33" s="278"/>
    </row>
    <row r="34" spans="1:17" s="82" customFormat="1" ht="17.649999999999999" customHeight="1" x14ac:dyDescent="0.25">
      <c r="A34" s="330">
        <v>21</v>
      </c>
      <c r="B34" s="271" t="s">
        <v>144</v>
      </c>
      <c r="C34" s="325" t="s">
        <v>154</v>
      </c>
      <c r="D34" s="326">
        <v>740.72794780620006</v>
      </c>
      <c r="E34" s="326">
        <v>740.72794830146256</v>
      </c>
      <c r="F34" s="327">
        <f t="shared" si="1"/>
        <v>6.6861588265965111E-8</v>
      </c>
      <c r="G34" s="326">
        <v>740.72794780620006</v>
      </c>
      <c r="H34" s="264">
        <f t="shared" si="2"/>
        <v>1.4428138683797443E-13</v>
      </c>
      <c r="I34" s="264">
        <f t="shared" si="0"/>
        <v>1.9478323609743775E-14</v>
      </c>
      <c r="J34" s="327"/>
      <c r="K34" s="326">
        <v>0</v>
      </c>
      <c r="L34" s="328">
        <v>1.4428138683797443E-13</v>
      </c>
      <c r="M34" s="319"/>
      <c r="N34" s="329"/>
      <c r="O34" s="323"/>
      <c r="P34" s="323"/>
      <c r="Q34" s="278"/>
    </row>
    <row r="35" spans="1:17" s="82" customFormat="1" ht="17.649999999999999" customHeight="1" x14ac:dyDescent="0.25">
      <c r="A35" s="330">
        <v>22</v>
      </c>
      <c r="B35" s="271" t="s">
        <v>144</v>
      </c>
      <c r="C35" s="325" t="s">
        <v>155</v>
      </c>
      <c r="D35" s="326">
        <v>913.53763619999995</v>
      </c>
      <c r="E35" s="326">
        <v>913.53763619999995</v>
      </c>
      <c r="F35" s="327">
        <f t="shared" si="1"/>
        <v>0</v>
      </c>
      <c r="G35" s="326">
        <v>913.53763619999995</v>
      </c>
      <c r="H35" s="264">
        <f t="shared" si="2"/>
        <v>0</v>
      </c>
      <c r="I35" s="264">
        <f t="shared" si="0"/>
        <v>0</v>
      </c>
      <c r="J35" s="327"/>
      <c r="K35" s="326">
        <v>0</v>
      </c>
      <c r="L35" s="328">
        <v>0</v>
      </c>
      <c r="M35" s="319"/>
      <c r="N35" s="329"/>
      <c r="O35" s="323"/>
      <c r="P35" s="323"/>
      <c r="Q35" s="278"/>
    </row>
    <row r="36" spans="1:17" s="82" customFormat="1" ht="17.649999999999999" customHeight="1" x14ac:dyDescent="0.25">
      <c r="A36" s="330">
        <v>23</v>
      </c>
      <c r="B36" s="271" t="s">
        <v>144</v>
      </c>
      <c r="C36" s="325" t="s">
        <v>156</v>
      </c>
      <c r="D36" s="326">
        <v>494.22834876600001</v>
      </c>
      <c r="E36" s="326">
        <v>494.22834876600001</v>
      </c>
      <c r="F36" s="327">
        <f t="shared" si="1"/>
        <v>0</v>
      </c>
      <c r="G36" s="326">
        <v>494.22834876600001</v>
      </c>
      <c r="H36" s="264">
        <f t="shared" si="2"/>
        <v>7.2140693418987217E-14</v>
      </c>
      <c r="I36" s="264">
        <f t="shared" si="0"/>
        <v>1.4596632022244302E-14</v>
      </c>
      <c r="J36" s="327"/>
      <c r="K36" s="326">
        <v>0</v>
      </c>
      <c r="L36" s="328">
        <v>7.2140693418987217E-14</v>
      </c>
      <c r="M36" s="319"/>
      <c r="N36" s="329"/>
      <c r="O36" s="323"/>
      <c r="P36" s="323"/>
      <c r="Q36" s="278"/>
    </row>
    <row r="37" spans="1:17" s="82" customFormat="1" ht="17.649999999999999" customHeight="1" x14ac:dyDescent="0.25">
      <c r="A37" s="330">
        <v>24</v>
      </c>
      <c r="B37" s="271" t="s">
        <v>144</v>
      </c>
      <c r="C37" s="325" t="s">
        <v>157</v>
      </c>
      <c r="D37" s="326">
        <v>896.10654861180012</v>
      </c>
      <c r="E37" s="326">
        <v>896.10654910706262</v>
      </c>
      <c r="F37" s="327">
        <f t="shared" si="1"/>
        <v>5.5268259302465594E-8</v>
      </c>
      <c r="G37" s="326">
        <v>896.10654861180012</v>
      </c>
      <c r="H37" s="264">
        <f t="shared" si="2"/>
        <v>0</v>
      </c>
      <c r="I37" s="264">
        <f t="shared" si="0"/>
        <v>0</v>
      </c>
      <c r="J37" s="327"/>
      <c r="K37" s="326">
        <v>0</v>
      </c>
      <c r="L37" s="328">
        <v>0</v>
      </c>
      <c r="M37" s="319"/>
      <c r="N37" s="329"/>
      <c r="O37" s="323"/>
      <c r="P37" s="323"/>
      <c r="Q37" s="278"/>
    </row>
    <row r="38" spans="1:17" s="82" customFormat="1" ht="17.649999999999999" customHeight="1" x14ac:dyDescent="0.25">
      <c r="A38" s="330">
        <v>25</v>
      </c>
      <c r="B38" s="271" t="s">
        <v>128</v>
      </c>
      <c r="C38" s="325" t="s">
        <v>158</v>
      </c>
      <c r="D38" s="326">
        <v>2668.6137603906</v>
      </c>
      <c r="E38" s="326">
        <v>2668.6137608858585</v>
      </c>
      <c r="F38" s="327">
        <f t="shared" si="1"/>
        <v>1.8558637293608626E-8</v>
      </c>
      <c r="G38" s="326">
        <v>2668.6137603906</v>
      </c>
      <c r="H38" s="264">
        <f t="shared" si="2"/>
        <v>0</v>
      </c>
      <c r="I38" s="264">
        <f t="shared" si="0"/>
        <v>0</v>
      </c>
      <c r="J38" s="327"/>
      <c r="K38" s="326">
        <v>0</v>
      </c>
      <c r="L38" s="328">
        <v>0</v>
      </c>
      <c r="M38" s="319"/>
      <c r="N38" s="329"/>
      <c r="O38" s="323"/>
      <c r="P38" s="323"/>
      <c r="Q38" s="278"/>
    </row>
    <row r="39" spans="1:17" s="82" customFormat="1" ht="17.649999999999999" customHeight="1" x14ac:dyDescent="0.25">
      <c r="A39" s="330">
        <v>26</v>
      </c>
      <c r="B39" s="271" t="s">
        <v>159</v>
      </c>
      <c r="C39" s="325" t="s">
        <v>160</v>
      </c>
      <c r="D39" s="326">
        <v>2331.4265701109998</v>
      </c>
      <c r="E39" s="326">
        <v>2331.4265706062588</v>
      </c>
      <c r="F39" s="327">
        <f t="shared" si="1"/>
        <v>2.1242740899651835E-8</v>
      </c>
      <c r="G39" s="326">
        <v>2331.4265701109998</v>
      </c>
      <c r="H39" s="264">
        <f t="shared" si="2"/>
        <v>2.8856277367594887E-13</v>
      </c>
      <c r="I39" s="264">
        <f t="shared" si="0"/>
        <v>1.2377090375225143E-14</v>
      </c>
      <c r="J39" s="327"/>
      <c r="K39" s="326">
        <v>0</v>
      </c>
      <c r="L39" s="328">
        <v>2.8856277367594887E-13</v>
      </c>
      <c r="M39" s="319"/>
      <c r="N39" s="329"/>
      <c r="O39" s="323"/>
      <c r="P39" s="323"/>
      <c r="Q39" s="278"/>
    </row>
    <row r="40" spans="1:17" s="82" customFormat="1" ht="17.649999999999999" customHeight="1" x14ac:dyDescent="0.25">
      <c r="A40" s="330">
        <v>27</v>
      </c>
      <c r="B40" s="271" t="s">
        <v>140</v>
      </c>
      <c r="C40" s="325" t="s">
        <v>751</v>
      </c>
      <c r="D40" s="326">
        <v>2476.0215118512001</v>
      </c>
      <c r="E40" s="326">
        <v>2476.0215118512001</v>
      </c>
      <c r="F40" s="327">
        <f t="shared" si="1"/>
        <v>0</v>
      </c>
      <c r="G40" s="326">
        <v>2476.0215118512001</v>
      </c>
      <c r="H40" s="264">
        <f t="shared" si="2"/>
        <v>2.8856277367594887E-13</v>
      </c>
      <c r="I40" s="264">
        <f t="shared" si="0"/>
        <v>1.1654291866802264E-14</v>
      </c>
      <c r="J40" s="327"/>
      <c r="K40" s="326">
        <v>0</v>
      </c>
      <c r="L40" s="328">
        <v>2.8856277367594887E-13</v>
      </c>
      <c r="M40" s="319"/>
      <c r="N40" s="329"/>
      <c r="O40" s="323"/>
      <c r="P40" s="323"/>
      <c r="Q40" s="278"/>
    </row>
    <row r="41" spans="1:17" s="82" customFormat="1" ht="17.649999999999999" customHeight="1" x14ac:dyDescent="0.25">
      <c r="A41" s="330">
        <v>28</v>
      </c>
      <c r="B41" s="271" t="s">
        <v>140</v>
      </c>
      <c r="C41" s="325" t="s">
        <v>162</v>
      </c>
      <c r="D41" s="326">
        <v>6777.3044399058008</v>
      </c>
      <c r="E41" s="326">
        <v>6777.3044404010589</v>
      </c>
      <c r="F41" s="327">
        <f t="shared" si="1"/>
        <v>7.3076051876341808E-9</v>
      </c>
      <c r="G41" s="326">
        <v>6777.3044399058008</v>
      </c>
      <c r="H41" s="264">
        <f t="shared" si="2"/>
        <v>-1.1542510947037955E-12</v>
      </c>
      <c r="I41" s="264">
        <f t="shared" si="0"/>
        <v>-1.7031123580977728E-14</v>
      </c>
      <c r="J41" s="327"/>
      <c r="K41" s="326">
        <v>0</v>
      </c>
      <c r="L41" s="328">
        <v>-1.1542510947037955E-12</v>
      </c>
      <c r="M41" s="319"/>
      <c r="N41" s="329"/>
      <c r="O41" s="323"/>
      <c r="P41" s="323"/>
      <c r="Q41" s="278"/>
    </row>
    <row r="42" spans="1:17" s="82" customFormat="1" ht="17.649999999999999" customHeight="1" x14ac:dyDescent="0.25">
      <c r="A42" s="330">
        <v>29</v>
      </c>
      <c r="B42" s="271" t="s">
        <v>140</v>
      </c>
      <c r="C42" s="325" t="s">
        <v>163</v>
      </c>
      <c r="D42" s="326">
        <v>906.17111838180006</v>
      </c>
      <c r="E42" s="326">
        <v>906.17111887706255</v>
      </c>
      <c r="F42" s="327">
        <f t="shared" si="1"/>
        <v>5.4654407222187729E-8</v>
      </c>
      <c r="G42" s="326">
        <v>906.17111838180006</v>
      </c>
      <c r="H42" s="264">
        <f t="shared" si="2"/>
        <v>-2.8856277367594887E-13</v>
      </c>
      <c r="I42" s="264">
        <f t="shared" si="0"/>
        <v>-3.1844181266065849E-14</v>
      </c>
      <c r="J42" s="327"/>
      <c r="K42" s="326">
        <v>0</v>
      </c>
      <c r="L42" s="328">
        <v>-2.8856277367594887E-13</v>
      </c>
      <c r="M42" s="319"/>
      <c r="N42" s="329"/>
      <c r="O42" s="323"/>
      <c r="P42" s="323"/>
      <c r="Q42" s="278"/>
    </row>
    <row r="43" spans="1:17" s="82" customFormat="1" ht="17.649999999999999" customHeight="1" x14ac:dyDescent="0.25">
      <c r="A43" s="330">
        <v>30</v>
      </c>
      <c r="B43" s="271" t="s">
        <v>140</v>
      </c>
      <c r="C43" s="325" t="s">
        <v>164</v>
      </c>
      <c r="D43" s="326">
        <v>2674.0868638878001</v>
      </c>
      <c r="E43" s="326">
        <v>2674.0868643830586</v>
      </c>
      <c r="F43" s="327">
        <f t="shared" si="1"/>
        <v>1.8520651678954891E-8</v>
      </c>
      <c r="G43" s="326">
        <v>2674.0868638878001</v>
      </c>
      <c r="H43" s="264">
        <f t="shared" si="2"/>
        <v>0</v>
      </c>
      <c r="I43" s="264">
        <f t="shared" si="0"/>
        <v>0</v>
      </c>
      <c r="J43" s="327"/>
      <c r="K43" s="326">
        <v>0</v>
      </c>
      <c r="L43" s="328">
        <v>0</v>
      </c>
      <c r="M43" s="319"/>
      <c r="N43" s="329"/>
      <c r="O43" s="323"/>
      <c r="P43" s="323"/>
      <c r="Q43" s="278"/>
    </row>
    <row r="44" spans="1:17" s="82" customFormat="1" ht="17.649999999999999" customHeight="1" x14ac:dyDescent="0.25">
      <c r="A44" s="330">
        <v>31</v>
      </c>
      <c r="B44" s="271" t="s">
        <v>140</v>
      </c>
      <c r="C44" s="325" t="s">
        <v>165</v>
      </c>
      <c r="D44" s="326">
        <v>5594.8849132517998</v>
      </c>
      <c r="E44" s="326">
        <v>5594.8849137470579</v>
      </c>
      <c r="F44" s="327">
        <f t="shared" si="1"/>
        <v>8.8519840346634737E-9</v>
      </c>
      <c r="G44" s="326">
        <v>5594.884892946</v>
      </c>
      <c r="H44" s="264">
        <f t="shared" si="2"/>
        <v>0</v>
      </c>
      <c r="I44" s="264">
        <f t="shared" si="0"/>
        <v>0</v>
      </c>
      <c r="J44" s="327"/>
      <c r="K44" s="326">
        <v>0</v>
      </c>
      <c r="L44" s="328">
        <v>0</v>
      </c>
      <c r="M44" s="319"/>
      <c r="N44" s="329"/>
      <c r="O44" s="323"/>
      <c r="P44" s="323"/>
      <c r="Q44" s="278"/>
    </row>
    <row r="45" spans="1:17" s="82" customFormat="1" ht="17.649999999999999" customHeight="1" x14ac:dyDescent="0.25">
      <c r="A45" s="330">
        <v>32</v>
      </c>
      <c r="B45" s="271" t="s">
        <v>144</v>
      </c>
      <c r="C45" s="325" t="s">
        <v>166</v>
      </c>
      <c r="D45" s="326">
        <v>1305.6617825694</v>
      </c>
      <c r="E45" s="326">
        <v>1305.6617830646626</v>
      </c>
      <c r="F45" s="327">
        <f t="shared" si="1"/>
        <v>3.7931926044620923E-8</v>
      </c>
      <c r="G45" s="326">
        <v>1305.661823181</v>
      </c>
      <c r="H45" s="264">
        <f t="shared" si="2"/>
        <v>0</v>
      </c>
      <c r="I45" s="264">
        <f t="shared" si="0"/>
        <v>0</v>
      </c>
      <c r="J45" s="327"/>
      <c r="K45" s="326">
        <v>0</v>
      </c>
      <c r="L45" s="328">
        <v>0</v>
      </c>
      <c r="M45" s="319"/>
      <c r="N45" s="329"/>
      <c r="O45" s="323"/>
      <c r="P45" s="323"/>
      <c r="Q45" s="278"/>
    </row>
    <row r="46" spans="1:17" s="82" customFormat="1" ht="17.649999999999999" customHeight="1" x14ac:dyDescent="0.25">
      <c r="A46" s="330">
        <v>33</v>
      </c>
      <c r="B46" s="271" t="s">
        <v>144</v>
      </c>
      <c r="C46" s="325" t="s">
        <v>167</v>
      </c>
      <c r="D46" s="326">
        <v>1575.5951885706002</v>
      </c>
      <c r="E46" s="326">
        <v>1575.5951890658625</v>
      </c>
      <c r="F46" s="327">
        <f t="shared" si="1"/>
        <v>3.1433344815923192E-8</v>
      </c>
      <c r="G46" s="326">
        <v>1575.5951885706002</v>
      </c>
      <c r="H46" s="264">
        <f t="shared" si="2"/>
        <v>0</v>
      </c>
      <c r="I46" s="264">
        <f t="shared" si="0"/>
        <v>0</v>
      </c>
      <c r="J46" s="327"/>
      <c r="K46" s="326">
        <v>0</v>
      </c>
      <c r="L46" s="328">
        <v>0</v>
      </c>
      <c r="M46" s="319"/>
      <c r="N46" s="329"/>
      <c r="O46" s="323"/>
      <c r="P46" s="323"/>
      <c r="Q46" s="278"/>
    </row>
    <row r="47" spans="1:17" s="82" customFormat="1" ht="17.649999999999999" customHeight="1" x14ac:dyDescent="0.25">
      <c r="A47" s="330">
        <v>34</v>
      </c>
      <c r="B47" s="271" t="s">
        <v>144</v>
      </c>
      <c r="C47" s="325" t="s">
        <v>168</v>
      </c>
      <c r="D47" s="326">
        <v>1472.0672043954</v>
      </c>
      <c r="E47" s="326">
        <v>1472.0672048906627</v>
      </c>
      <c r="F47" s="327">
        <f t="shared" si="1"/>
        <v>3.3644028007984161E-8</v>
      </c>
      <c r="G47" s="326">
        <v>1472.0671840896</v>
      </c>
      <c r="H47" s="264">
        <f t="shared" si="2"/>
        <v>-2.8856277367594887E-13</v>
      </c>
      <c r="I47" s="264">
        <f t="shared" si="0"/>
        <v>-1.96025543342895E-14</v>
      </c>
      <c r="J47" s="327"/>
      <c r="K47" s="326">
        <v>0</v>
      </c>
      <c r="L47" s="328">
        <v>-2.8856277367594887E-13</v>
      </c>
      <c r="M47" s="319"/>
      <c r="N47" s="329"/>
      <c r="O47" s="323"/>
      <c r="P47" s="323"/>
      <c r="Q47" s="278"/>
    </row>
    <row r="48" spans="1:17" s="82" customFormat="1" ht="17.649999999999999" customHeight="1" x14ac:dyDescent="0.25">
      <c r="A48" s="330">
        <v>35</v>
      </c>
      <c r="B48" s="271" t="s">
        <v>144</v>
      </c>
      <c r="C48" s="325" t="s">
        <v>169</v>
      </c>
      <c r="D48" s="326">
        <v>822.3334044912001</v>
      </c>
      <c r="E48" s="326">
        <v>822.3334044912001</v>
      </c>
      <c r="F48" s="327">
        <f t="shared" si="1"/>
        <v>0</v>
      </c>
      <c r="G48" s="326">
        <v>822.3334044912001</v>
      </c>
      <c r="H48" s="264">
        <f t="shared" si="2"/>
        <v>0</v>
      </c>
      <c r="I48" s="264">
        <f t="shared" si="0"/>
        <v>0</v>
      </c>
      <c r="J48" s="327"/>
      <c r="K48" s="326">
        <v>0</v>
      </c>
      <c r="L48" s="328">
        <v>0</v>
      </c>
      <c r="M48" s="319"/>
      <c r="N48" s="329"/>
      <c r="O48" s="323"/>
      <c r="P48" s="323"/>
      <c r="Q48" s="278"/>
    </row>
    <row r="49" spans="1:17" s="82" customFormat="1" ht="17.649999999999999" customHeight="1" x14ac:dyDescent="0.25">
      <c r="A49" s="330">
        <v>36</v>
      </c>
      <c r="B49" s="271" t="s">
        <v>144</v>
      </c>
      <c r="C49" s="325" t="s">
        <v>170</v>
      </c>
      <c r="D49" s="326">
        <v>174.39272856180003</v>
      </c>
      <c r="E49" s="326">
        <v>174.39272905706335</v>
      </c>
      <c r="F49" s="327">
        <f t="shared" si="1"/>
        <v>2.8399310281201906E-7</v>
      </c>
      <c r="G49" s="326">
        <v>174.39272856180003</v>
      </c>
      <c r="H49" s="264">
        <f t="shared" si="2"/>
        <v>3.6070346709493608E-14</v>
      </c>
      <c r="I49" s="264">
        <f t="shared" si="0"/>
        <v>2.0683400566368203E-14</v>
      </c>
      <c r="J49" s="327"/>
      <c r="K49" s="326">
        <v>0</v>
      </c>
      <c r="L49" s="328">
        <v>3.6070346709493608E-14</v>
      </c>
      <c r="M49" s="319"/>
      <c r="N49" s="329"/>
      <c r="O49" s="323"/>
      <c r="P49" s="323"/>
      <c r="Q49" s="278"/>
    </row>
    <row r="50" spans="1:17" s="82" customFormat="1" ht="17.649999999999999" customHeight="1" x14ac:dyDescent="0.25">
      <c r="A50" s="330">
        <v>37</v>
      </c>
      <c r="B50" s="271" t="s">
        <v>144</v>
      </c>
      <c r="C50" s="325" t="s">
        <v>171</v>
      </c>
      <c r="D50" s="326">
        <v>3516.4520213022001</v>
      </c>
      <c r="E50" s="326">
        <v>3516.4520217974587</v>
      </c>
      <c r="F50" s="327">
        <f t="shared" si="1"/>
        <v>1.4084051258578256E-8</v>
      </c>
      <c r="G50" s="326">
        <v>3516.4519806906001</v>
      </c>
      <c r="H50" s="264">
        <f t="shared" si="2"/>
        <v>0</v>
      </c>
      <c r="I50" s="264">
        <f t="shared" si="0"/>
        <v>0</v>
      </c>
      <c r="J50" s="327"/>
      <c r="K50" s="326">
        <v>0</v>
      </c>
      <c r="L50" s="328">
        <v>0</v>
      </c>
      <c r="M50" s="319"/>
      <c r="N50" s="329"/>
      <c r="O50" s="323"/>
      <c r="P50" s="323"/>
      <c r="Q50" s="278"/>
    </row>
    <row r="51" spans="1:17" s="82" customFormat="1" ht="17.649999999999999" customHeight="1" x14ac:dyDescent="0.25">
      <c r="A51" s="330">
        <v>38</v>
      </c>
      <c r="B51" s="271" t="s">
        <v>130</v>
      </c>
      <c r="C51" s="325" t="s">
        <v>172</v>
      </c>
      <c r="D51" s="326">
        <v>2311.1748850680001</v>
      </c>
      <c r="E51" s="326">
        <v>2311.1748850680001</v>
      </c>
      <c r="F51" s="327">
        <f t="shared" si="1"/>
        <v>0</v>
      </c>
      <c r="G51" s="326">
        <v>2311.1748850680001</v>
      </c>
      <c r="H51" s="264">
        <f t="shared" si="2"/>
        <v>2.8856277367594887E-13</v>
      </c>
      <c r="I51" s="264">
        <f t="shared" si="0"/>
        <v>1.248554471322315E-14</v>
      </c>
      <c r="J51" s="327"/>
      <c r="K51" s="326">
        <v>0</v>
      </c>
      <c r="L51" s="328">
        <v>2.8856277367594887E-13</v>
      </c>
      <c r="M51" s="319"/>
      <c r="N51" s="329"/>
      <c r="O51" s="323"/>
      <c r="P51" s="323"/>
      <c r="Q51" s="278"/>
    </row>
    <row r="52" spans="1:17" s="82" customFormat="1" ht="17.649999999999999" customHeight="1" x14ac:dyDescent="0.25">
      <c r="A52" s="330">
        <v>39</v>
      </c>
      <c r="B52" s="271" t="s">
        <v>140</v>
      </c>
      <c r="C52" s="325" t="s">
        <v>173</v>
      </c>
      <c r="D52" s="326">
        <v>1333.533259674</v>
      </c>
      <c r="E52" s="326">
        <v>1333.533259674</v>
      </c>
      <c r="F52" s="327">
        <f t="shared" si="1"/>
        <v>0</v>
      </c>
      <c r="G52" s="326">
        <v>1333.533259674</v>
      </c>
      <c r="H52" s="264">
        <f t="shared" si="2"/>
        <v>0</v>
      </c>
      <c r="I52" s="264">
        <f t="shared" si="0"/>
        <v>0</v>
      </c>
      <c r="J52" s="327"/>
      <c r="K52" s="326">
        <v>0</v>
      </c>
      <c r="L52" s="328">
        <v>0</v>
      </c>
      <c r="M52" s="319"/>
      <c r="N52" s="329"/>
      <c r="O52" s="323"/>
      <c r="P52" s="323"/>
      <c r="Q52" s="278"/>
    </row>
    <row r="53" spans="1:17" s="82" customFormat="1" ht="17.649999999999999" customHeight="1" x14ac:dyDescent="0.25">
      <c r="A53" s="330">
        <v>40</v>
      </c>
      <c r="B53" s="271" t="s">
        <v>140</v>
      </c>
      <c r="C53" s="325" t="s">
        <v>752</v>
      </c>
      <c r="D53" s="326">
        <v>300.57883813800004</v>
      </c>
      <c r="E53" s="326">
        <v>300.57883813800004</v>
      </c>
      <c r="F53" s="327">
        <f t="shared" si="1"/>
        <v>0</v>
      </c>
      <c r="G53" s="326">
        <v>300.57883813800004</v>
      </c>
      <c r="H53" s="264">
        <f t="shared" si="2"/>
        <v>-3.6070346709493608E-14</v>
      </c>
      <c r="I53" s="264">
        <f t="shared" si="0"/>
        <v>-1.2000294808822568E-14</v>
      </c>
      <c r="J53" s="327"/>
      <c r="K53" s="326">
        <v>0</v>
      </c>
      <c r="L53" s="328">
        <v>-3.6070346709493608E-14</v>
      </c>
      <c r="M53" s="319"/>
      <c r="N53" s="329"/>
      <c r="O53" s="323"/>
      <c r="P53" s="323"/>
      <c r="Q53" s="278"/>
    </row>
    <row r="54" spans="1:17" s="82" customFormat="1" ht="17.649999999999999" customHeight="1" x14ac:dyDescent="0.25">
      <c r="A54" s="330">
        <v>41</v>
      </c>
      <c r="B54" s="271" t="s">
        <v>140</v>
      </c>
      <c r="C54" s="325" t="s">
        <v>753</v>
      </c>
      <c r="D54" s="326">
        <v>5021.7142946940003</v>
      </c>
      <c r="E54" s="326">
        <v>5021.7142946940003</v>
      </c>
      <c r="F54" s="327">
        <f t="shared" si="1"/>
        <v>0</v>
      </c>
      <c r="G54" s="326">
        <v>5021.7142946940003</v>
      </c>
      <c r="H54" s="264">
        <f t="shared" si="2"/>
        <v>5.7712554735189773E-13</v>
      </c>
      <c r="I54" s="264">
        <f t="shared" si="0"/>
        <v>1.149260020550542E-14</v>
      </c>
      <c r="J54" s="327"/>
      <c r="K54" s="326">
        <v>0</v>
      </c>
      <c r="L54" s="328">
        <v>5.7712554735189773E-13</v>
      </c>
      <c r="M54" s="319"/>
      <c r="N54" s="329"/>
      <c r="O54" s="323"/>
      <c r="P54" s="323"/>
      <c r="Q54" s="278"/>
    </row>
    <row r="55" spans="1:17" s="82" customFormat="1" ht="17.649999999999999" customHeight="1" x14ac:dyDescent="0.25">
      <c r="A55" s="330">
        <v>42</v>
      </c>
      <c r="B55" s="271" t="s">
        <v>140</v>
      </c>
      <c r="C55" s="325" t="s">
        <v>176</v>
      </c>
      <c r="D55" s="326">
        <v>2180.7932114016003</v>
      </c>
      <c r="E55" s="326">
        <v>2180.7932114016003</v>
      </c>
      <c r="F55" s="327">
        <f t="shared" si="1"/>
        <v>0</v>
      </c>
      <c r="G55" s="326">
        <v>2180.7932114016003</v>
      </c>
      <c r="H55" s="264">
        <f t="shared" si="2"/>
        <v>5.7712554735189773E-13</v>
      </c>
      <c r="I55" s="264">
        <f t="shared" si="0"/>
        <v>2.6464019804105037E-14</v>
      </c>
      <c r="J55" s="327"/>
      <c r="K55" s="326">
        <v>0</v>
      </c>
      <c r="L55" s="328">
        <v>5.7712554735189773E-13</v>
      </c>
      <c r="M55" s="319"/>
      <c r="N55" s="329"/>
      <c r="O55" s="323"/>
      <c r="P55" s="323"/>
      <c r="Q55" s="278"/>
    </row>
    <row r="56" spans="1:17" s="82" customFormat="1" ht="17.649999999999999" customHeight="1" x14ac:dyDescent="0.25">
      <c r="A56" s="330">
        <v>43</v>
      </c>
      <c r="B56" s="271" t="s">
        <v>140</v>
      </c>
      <c r="C56" s="325" t="s">
        <v>177</v>
      </c>
      <c r="D56" s="326">
        <v>888.37387660800005</v>
      </c>
      <c r="E56" s="326">
        <v>888.37387660800005</v>
      </c>
      <c r="F56" s="327">
        <f t="shared" si="1"/>
        <v>0</v>
      </c>
      <c r="G56" s="326">
        <v>888.37387660800005</v>
      </c>
      <c r="H56" s="264">
        <f t="shared" si="2"/>
        <v>-2.8856277367594887E-13</v>
      </c>
      <c r="I56" s="264">
        <f t="shared" si="0"/>
        <v>-3.2482131822442006E-14</v>
      </c>
      <c r="J56" s="327"/>
      <c r="K56" s="326">
        <v>0</v>
      </c>
      <c r="L56" s="328">
        <v>-2.8856277367594887E-13</v>
      </c>
      <c r="M56" s="319"/>
      <c r="N56" s="329"/>
      <c r="O56" s="323"/>
      <c r="P56" s="323"/>
      <c r="Q56" s="278"/>
    </row>
    <row r="57" spans="1:17" s="82" customFormat="1" ht="17.649999999999999" customHeight="1" x14ac:dyDescent="0.25">
      <c r="A57" s="330">
        <v>44</v>
      </c>
      <c r="B57" s="271" t="s">
        <v>144</v>
      </c>
      <c r="C57" s="325" t="s">
        <v>178</v>
      </c>
      <c r="D57" s="326">
        <v>446.6666826</v>
      </c>
      <c r="E57" s="326">
        <v>446.6666826</v>
      </c>
      <c r="F57" s="327">
        <f t="shared" si="1"/>
        <v>0</v>
      </c>
      <c r="G57" s="326">
        <v>446.6666826</v>
      </c>
      <c r="H57" s="264">
        <f t="shared" si="2"/>
        <v>0</v>
      </c>
      <c r="I57" s="264">
        <f t="shared" si="0"/>
        <v>0</v>
      </c>
      <c r="J57" s="327"/>
      <c r="K57" s="326">
        <v>0</v>
      </c>
      <c r="L57" s="328">
        <v>0</v>
      </c>
      <c r="M57" s="319"/>
      <c r="N57" s="329"/>
      <c r="O57" s="323"/>
      <c r="P57" s="323"/>
      <c r="Q57" s="278"/>
    </row>
    <row r="58" spans="1:17" s="82" customFormat="1" ht="17.649999999999999" customHeight="1" x14ac:dyDescent="0.25">
      <c r="A58" s="330">
        <v>45</v>
      </c>
      <c r="B58" s="271" t="s">
        <v>144</v>
      </c>
      <c r="C58" s="325" t="s">
        <v>179</v>
      </c>
      <c r="D58" s="326">
        <v>1163.391570648</v>
      </c>
      <c r="E58" s="326">
        <v>1163.391570648</v>
      </c>
      <c r="F58" s="327">
        <f t="shared" si="1"/>
        <v>0</v>
      </c>
      <c r="G58" s="326">
        <v>1163.391570648</v>
      </c>
      <c r="H58" s="264">
        <f t="shared" si="2"/>
        <v>1.4428138683797443E-13</v>
      </c>
      <c r="I58" s="264">
        <f t="shared" si="0"/>
        <v>1.2401790633364383E-14</v>
      </c>
      <c r="J58" s="327"/>
      <c r="K58" s="326">
        <v>0</v>
      </c>
      <c r="L58" s="328">
        <v>1.4428138683797443E-13</v>
      </c>
      <c r="M58" s="319"/>
      <c r="N58" s="329"/>
      <c r="O58" s="323"/>
      <c r="P58" s="323"/>
      <c r="Q58" s="278"/>
    </row>
    <row r="59" spans="1:17" s="82" customFormat="1" ht="17.649999999999999" customHeight="1" x14ac:dyDescent="0.25">
      <c r="A59" s="330">
        <v>46</v>
      </c>
      <c r="B59" s="271" t="s">
        <v>144</v>
      </c>
      <c r="C59" s="325" t="s">
        <v>180</v>
      </c>
      <c r="D59" s="326">
        <v>434.57721845400005</v>
      </c>
      <c r="E59" s="326">
        <v>434.57721845400005</v>
      </c>
      <c r="F59" s="327">
        <f t="shared" si="1"/>
        <v>0</v>
      </c>
      <c r="G59" s="326">
        <v>434.57721845400005</v>
      </c>
      <c r="H59" s="264">
        <f t="shared" si="2"/>
        <v>0</v>
      </c>
      <c r="I59" s="264">
        <f t="shared" si="0"/>
        <v>0</v>
      </c>
      <c r="J59" s="327"/>
      <c r="K59" s="326">
        <v>0</v>
      </c>
      <c r="L59" s="328">
        <v>0</v>
      </c>
      <c r="M59" s="319"/>
      <c r="N59" s="329"/>
      <c r="O59" s="323"/>
      <c r="P59" s="323"/>
      <c r="Q59" s="278"/>
    </row>
    <row r="60" spans="1:17" s="82" customFormat="1" ht="17.649999999999999" customHeight="1" x14ac:dyDescent="0.25">
      <c r="A60" s="330">
        <v>47</v>
      </c>
      <c r="B60" s="271" t="s">
        <v>144</v>
      </c>
      <c r="C60" s="325" t="s">
        <v>181</v>
      </c>
      <c r="D60" s="326">
        <v>909.68201150760001</v>
      </c>
      <c r="E60" s="326">
        <v>909.68201150760001</v>
      </c>
      <c r="F60" s="327">
        <f t="shared" si="1"/>
        <v>0</v>
      </c>
      <c r="G60" s="326">
        <v>909.68197089600005</v>
      </c>
      <c r="H60" s="264">
        <f t="shared" si="2"/>
        <v>2.8856277367594887E-13</v>
      </c>
      <c r="I60" s="264">
        <f t="shared" si="0"/>
        <v>3.172127952686663E-14</v>
      </c>
      <c r="J60" s="327"/>
      <c r="K60" s="326">
        <v>0</v>
      </c>
      <c r="L60" s="328">
        <v>2.8856277367594887E-13</v>
      </c>
      <c r="M60" s="319"/>
      <c r="N60" s="329"/>
      <c r="O60" s="323"/>
      <c r="P60" s="323"/>
      <c r="Q60" s="278"/>
    </row>
    <row r="61" spans="1:17" s="82" customFormat="1" ht="17.649999999999999" customHeight="1" x14ac:dyDescent="0.25">
      <c r="A61" s="330">
        <v>48</v>
      </c>
      <c r="B61" s="271" t="s">
        <v>132</v>
      </c>
      <c r="C61" s="325" t="s">
        <v>182</v>
      </c>
      <c r="D61" s="326">
        <v>1137.1627312344001</v>
      </c>
      <c r="E61" s="326">
        <v>1137.1627312344001</v>
      </c>
      <c r="F61" s="327">
        <f t="shared" si="1"/>
        <v>0</v>
      </c>
      <c r="G61" s="326">
        <v>1137.1626500112</v>
      </c>
      <c r="H61" s="264">
        <f t="shared" si="2"/>
        <v>-1.4428138683797443E-13</v>
      </c>
      <c r="I61" s="264">
        <f t="shared" si="0"/>
        <v>-1.2687839908484843E-14</v>
      </c>
      <c r="J61" s="327"/>
      <c r="K61" s="326">
        <v>0</v>
      </c>
      <c r="L61" s="328">
        <v>-1.4428138683797443E-13</v>
      </c>
      <c r="M61" s="319"/>
      <c r="N61" s="329"/>
      <c r="O61" s="323"/>
      <c r="P61" s="323"/>
      <c r="Q61" s="278"/>
    </row>
    <row r="62" spans="1:17" s="82" customFormat="1" ht="17.649999999999999" customHeight="1" x14ac:dyDescent="0.25">
      <c r="A62" s="330">
        <v>49</v>
      </c>
      <c r="B62" s="271" t="s">
        <v>140</v>
      </c>
      <c r="C62" s="325" t="s">
        <v>183</v>
      </c>
      <c r="D62" s="326">
        <v>2575.9121383782003</v>
      </c>
      <c r="E62" s="326">
        <v>2575.9121388734584</v>
      </c>
      <c r="F62" s="327">
        <f t="shared" si="1"/>
        <v>1.9226504832658975E-8</v>
      </c>
      <c r="G62" s="326">
        <v>2575.9121383782003</v>
      </c>
      <c r="H62" s="264">
        <f t="shared" si="2"/>
        <v>0</v>
      </c>
      <c r="I62" s="264">
        <f t="shared" si="0"/>
        <v>0</v>
      </c>
      <c r="J62" s="327"/>
      <c r="K62" s="326">
        <v>0</v>
      </c>
      <c r="L62" s="328">
        <v>0</v>
      </c>
      <c r="M62" s="319"/>
      <c r="N62" s="329"/>
      <c r="O62" s="323"/>
      <c r="P62" s="323"/>
      <c r="Q62" s="278"/>
    </row>
    <row r="63" spans="1:17" s="82" customFormat="1" ht="17.649999999999999" customHeight="1" x14ac:dyDescent="0.25">
      <c r="A63" s="330">
        <v>50</v>
      </c>
      <c r="B63" s="271" t="s">
        <v>140</v>
      </c>
      <c r="C63" s="325" t="s">
        <v>184</v>
      </c>
      <c r="D63" s="326">
        <v>3096.0713592485999</v>
      </c>
      <c r="E63" s="326">
        <v>3096.0713597438589</v>
      </c>
      <c r="F63" s="327">
        <f t="shared" si="1"/>
        <v>1.5996363345038844E-8</v>
      </c>
      <c r="G63" s="326">
        <v>3096.0713592485999</v>
      </c>
      <c r="H63" s="264">
        <f t="shared" si="2"/>
        <v>0</v>
      </c>
      <c r="I63" s="264">
        <f t="shared" si="0"/>
        <v>0</v>
      </c>
      <c r="J63" s="327"/>
      <c r="K63" s="326">
        <v>0</v>
      </c>
      <c r="L63" s="328">
        <v>0</v>
      </c>
      <c r="M63" s="319"/>
      <c r="N63" s="329"/>
      <c r="O63" s="323"/>
      <c r="P63" s="323"/>
      <c r="Q63" s="278"/>
    </row>
    <row r="64" spans="1:17" s="82" customFormat="1" ht="17.649999999999999" customHeight="1" x14ac:dyDescent="0.25">
      <c r="A64" s="330">
        <v>51</v>
      </c>
      <c r="B64" s="271" t="s">
        <v>140</v>
      </c>
      <c r="C64" s="325" t="s">
        <v>185</v>
      </c>
      <c r="D64" s="326">
        <v>581.23975766759997</v>
      </c>
      <c r="E64" s="326">
        <v>581.23975766759997</v>
      </c>
      <c r="F64" s="327">
        <f t="shared" si="1"/>
        <v>0</v>
      </c>
      <c r="G64" s="326">
        <v>581.23975766759997</v>
      </c>
      <c r="H64" s="264">
        <f t="shared" si="2"/>
        <v>7.2140693418987217E-14</v>
      </c>
      <c r="I64" s="264">
        <f t="shared" si="0"/>
        <v>1.2411520799690912E-14</v>
      </c>
      <c r="J64" s="327"/>
      <c r="K64" s="326">
        <v>0</v>
      </c>
      <c r="L64" s="328">
        <v>7.2140693418987217E-14</v>
      </c>
      <c r="M64" s="319"/>
      <c r="N64" s="329"/>
      <c r="O64" s="323"/>
      <c r="P64" s="323"/>
      <c r="Q64" s="278"/>
    </row>
    <row r="65" spans="1:17" s="82" customFormat="1" ht="17.649999999999999" customHeight="1" x14ac:dyDescent="0.25">
      <c r="A65" s="330">
        <v>52</v>
      </c>
      <c r="B65" s="271" t="s">
        <v>140</v>
      </c>
      <c r="C65" s="325" t="s">
        <v>186</v>
      </c>
      <c r="D65" s="326">
        <v>558.73689041340003</v>
      </c>
      <c r="E65" s="326">
        <v>558.73689090866253</v>
      </c>
      <c r="F65" s="327">
        <f t="shared" si="1"/>
        <v>8.8639666273593321E-8</v>
      </c>
      <c r="G65" s="326">
        <v>558.73689041340003</v>
      </c>
      <c r="H65" s="264">
        <f t="shared" si="2"/>
        <v>0</v>
      </c>
      <c r="I65" s="264">
        <f t="shared" si="0"/>
        <v>0</v>
      </c>
      <c r="J65" s="327"/>
      <c r="K65" s="326">
        <v>0</v>
      </c>
      <c r="L65" s="328">
        <v>0</v>
      </c>
      <c r="M65" s="319"/>
      <c r="N65" s="329"/>
      <c r="O65" s="323"/>
      <c r="P65" s="323"/>
      <c r="Q65" s="278"/>
    </row>
    <row r="66" spans="1:17" s="82" customFormat="1" ht="17.649999999999999" customHeight="1" x14ac:dyDescent="0.25">
      <c r="A66" s="330">
        <v>53</v>
      </c>
      <c r="B66" s="271" t="s">
        <v>140</v>
      </c>
      <c r="C66" s="325" t="s">
        <v>187</v>
      </c>
      <c r="D66" s="326">
        <v>338.48454814740006</v>
      </c>
      <c r="E66" s="326">
        <v>338.48454864266256</v>
      </c>
      <c r="F66" s="327">
        <f t="shared" si="1"/>
        <v>1.4631760336669686E-7</v>
      </c>
      <c r="G66" s="326">
        <v>338.48454814740006</v>
      </c>
      <c r="H66" s="264">
        <f t="shared" si="2"/>
        <v>-7.2140693418987217E-14</v>
      </c>
      <c r="I66" s="264">
        <f t="shared" si="0"/>
        <v>-2.131284683696035E-14</v>
      </c>
      <c r="J66" s="327"/>
      <c r="K66" s="326">
        <v>0</v>
      </c>
      <c r="L66" s="328">
        <v>-7.2140693418987217E-14</v>
      </c>
      <c r="M66" s="319"/>
      <c r="N66" s="329"/>
      <c r="O66" s="323"/>
      <c r="P66" s="323"/>
      <c r="Q66" s="278"/>
    </row>
    <row r="67" spans="1:17" s="82" customFormat="1" ht="17.649999999999999" customHeight="1" x14ac:dyDescent="0.25">
      <c r="A67" s="330">
        <v>54</v>
      </c>
      <c r="B67" s="271" t="s">
        <v>140</v>
      </c>
      <c r="C67" s="325" t="s">
        <v>188</v>
      </c>
      <c r="D67" s="326">
        <v>527.71969969020006</v>
      </c>
      <c r="E67" s="326">
        <v>527.71970018546256</v>
      </c>
      <c r="F67" s="327">
        <f t="shared" si="1"/>
        <v>9.3849521931588242E-8</v>
      </c>
      <c r="G67" s="326">
        <v>527.71969969020006</v>
      </c>
      <c r="H67" s="264">
        <f t="shared" si="2"/>
        <v>-1.4428138683797443E-13</v>
      </c>
      <c r="I67" s="264">
        <f t="shared" si="0"/>
        <v>-2.7340534527566049E-14</v>
      </c>
      <c r="J67" s="327"/>
      <c r="K67" s="326">
        <v>0</v>
      </c>
      <c r="L67" s="328">
        <v>-1.4428138683797443E-13</v>
      </c>
      <c r="M67" s="319"/>
      <c r="N67" s="329"/>
      <c r="O67" s="323"/>
      <c r="P67" s="323"/>
      <c r="Q67" s="278"/>
    </row>
    <row r="68" spans="1:17" s="82" customFormat="1" ht="17.649999999999999" customHeight="1" x14ac:dyDescent="0.25">
      <c r="A68" s="330">
        <v>55</v>
      </c>
      <c r="B68" s="271" t="s">
        <v>140</v>
      </c>
      <c r="C68" s="325" t="s">
        <v>189</v>
      </c>
      <c r="D68" s="326">
        <v>430.05300499080005</v>
      </c>
      <c r="E68" s="326">
        <v>430.05300499080005</v>
      </c>
      <c r="F68" s="327">
        <f t="shared" si="1"/>
        <v>0</v>
      </c>
      <c r="G68" s="326">
        <v>430.05300499080005</v>
      </c>
      <c r="H68" s="264">
        <f t="shared" si="2"/>
        <v>0</v>
      </c>
      <c r="I68" s="264">
        <f t="shared" si="0"/>
        <v>0</v>
      </c>
      <c r="J68" s="327"/>
      <c r="K68" s="326">
        <v>0</v>
      </c>
      <c r="L68" s="328">
        <v>0</v>
      </c>
      <c r="M68" s="319"/>
      <c r="N68" s="329"/>
      <c r="O68" s="323"/>
      <c r="P68" s="323"/>
      <c r="Q68" s="278"/>
    </row>
    <row r="69" spans="1:17" s="82" customFormat="1" ht="17.649999999999999" customHeight="1" x14ac:dyDescent="0.25">
      <c r="A69" s="330">
        <v>57</v>
      </c>
      <c r="B69" s="271" t="s">
        <v>140</v>
      </c>
      <c r="C69" s="325" t="s">
        <v>190</v>
      </c>
      <c r="D69" s="326">
        <v>279.37952202060001</v>
      </c>
      <c r="E69" s="326">
        <v>279.37952251586256</v>
      </c>
      <c r="F69" s="327">
        <f t="shared" si="1"/>
        <v>1.7727231238495733E-7</v>
      </c>
      <c r="G69" s="326">
        <v>279.37952202060001</v>
      </c>
      <c r="H69" s="264">
        <f t="shared" si="2"/>
        <v>-7.2140693418987217E-14</v>
      </c>
      <c r="I69" s="264">
        <f t="shared" si="0"/>
        <v>-2.5821754139081978E-14</v>
      </c>
      <c r="J69" s="327"/>
      <c r="K69" s="326">
        <v>0</v>
      </c>
      <c r="L69" s="328">
        <v>-7.2140693418987217E-14</v>
      </c>
      <c r="M69" s="319"/>
      <c r="N69" s="329"/>
      <c r="O69" s="323"/>
      <c r="P69" s="323"/>
      <c r="Q69" s="278"/>
    </row>
    <row r="70" spans="1:17" s="82" customFormat="1" ht="17.649999999999999" customHeight="1" x14ac:dyDescent="0.25">
      <c r="A70" s="330">
        <v>58</v>
      </c>
      <c r="B70" s="271" t="s">
        <v>144</v>
      </c>
      <c r="C70" s="325" t="s">
        <v>191</v>
      </c>
      <c r="D70" s="326">
        <v>1583.4537362286001</v>
      </c>
      <c r="E70" s="326">
        <v>1583.4537367238627</v>
      </c>
      <c r="F70" s="327">
        <f t="shared" si="1"/>
        <v>3.127735226371442E-8</v>
      </c>
      <c r="G70" s="326">
        <v>1583.4537362286001</v>
      </c>
      <c r="H70" s="264">
        <f t="shared" si="2"/>
        <v>0</v>
      </c>
      <c r="I70" s="264">
        <f t="shared" si="0"/>
        <v>0</v>
      </c>
      <c r="J70" s="327"/>
      <c r="K70" s="326">
        <v>0</v>
      </c>
      <c r="L70" s="328">
        <v>0</v>
      </c>
      <c r="M70" s="319"/>
      <c r="N70" s="329"/>
      <c r="O70" s="323"/>
      <c r="P70" s="323"/>
      <c r="Q70" s="278"/>
    </row>
    <row r="71" spans="1:17" s="82" customFormat="1" ht="17.649999999999999" customHeight="1" x14ac:dyDescent="0.25">
      <c r="A71" s="330">
        <v>59</v>
      </c>
      <c r="B71" s="271" t="s">
        <v>144</v>
      </c>
      <c r="C71" s="325" t="s">
        <v>192</v>
      </c>
      <c r="D71" s="326">
        <v>615.11594411340002</v>
      </c>
      <c r="E71" s="326">
        <v>615.11594460866252</v>
      </c>
      <c r="F71" s="327">
        <f t="shared" si="1"/>
        <v>8.051530642205762E-8</v>
      </c>
      <c r="G71" s="326">
        <v>615.11594411340002</v>
      </c>
      <c r="H71" s="264">
        <f t="shared" si="2"/>
        <v>1.4428138683797443E-13</v>
      </c>
      <c r="I71" s="264">
        <f t="shared" si="0"/>
        <v>2.3455966001623715E-14</v>
      </c>
      <c r="J71" s="327"/>
      <c r="K71" s="326">
        <v>0</v>
      </c>
      <c r="L71" s="328">
        <v>1.4428138683797443E-13</v>
      </c>
      <c r="M71" s="319"/>
      <c r="N71" s="329"/>
      <c r="O71" s="323"/>
      <c r="P71" s="323"/>
      <c r="Q71" s="278"/>
    </row>
    <row r="72" spans="1:17" s="82" customFormat="1" ht="17.649999999999999" customHeight="1" x14ac:dyDescent="0.25">
      <c r="A72" s="330">
        <v>60</v>
      </c>
      <c r="B72" s="271" t="s">
        <v>193</v>
      </c>
      <c r="C72" s="325" t="s">
        <v>194</v>
      </c>
      <c r="D72" s="326">
        <v>2301.8739352128</v>
      </c>
      <c r="E72" s="326">
        <v>2301.8739352128</v>
      </c>
      <c r="F72" s="327">
        <f t="shared" si="1"/>
        <v>0</v>
      </c>
      <c r="G72" s="326">
        <v>2300.0709426192002</v>
      </c>
      <c r="H72" s="264">
        <f t="shared" si="2"/>
        <v>-5.7712554735189773E-13</v>
      </c>
      <c r="I72" s="264">
        <f t="shared" si="0"/>
        <v>-2.5071987589039907E-14</v>
      </c>
      <c r="J72" s="327"/>
      <c r="K72" s="326">
        <v>0</v>
      </c>
      <c r="L72" s="328">
        <v>-5.7712554735189773E-13</v>
      </c>
      <c r="M72" s="319"/>
      <c r="N72" s="329"/>
      <c r="O72" s="323"/>
      <c r="P72" s="323"/>
      <c r="Q72" s="278"/>
    </row>
    <row r="73" spans="1:17" s="82" customFormat="1" ht="17.649999999999999" customHeight="1" x14ac:dyDescent="0.25">
      <c r="A73" s="330">
        <v>61</v>
      </c>
      <c r="B73" s="271" t="s">
        <v>130</v>
      </c>
      <c r="C73" s="325" t="s">
        <v>195</v>
      </c>
      <c r="D73" s="326">
        <v>1563.2964122382002</v>
      </c>
      <c r="E73" s="326">
        <v>1563.2964127334626</v>
      </c>
      <c r="F73" s="327">
        <f t="shared" si="1"/>
        <v>3.1680642109677137E-8</v>
      </c>
      <c r="G73" s="326">
        <v>1563.2964122382002</v>
      </c>
      <c r="H73" s="264">
        <f t="shared" si="2"/>
        <v>5.7712554735189773E-13</v>
      </c>
      <c r="I73" s="264">
        <f t="shared" si="0"/>
        <v>3.6917218171234677E-14</v>
      </c>
      <c r="J73" s="327"/>
      <c r="K73" s="326">
        <v>0</v>
      </c>
      <c r="L73" s="328">
        <v>5.7712554735189773E-13</v>
      </c>
      <c r="M73" s="319"/>
      <c r="N73" s="329"/>
      <c r="O73" s="323"/>
      <c r="P73" s="323"/>
      <c r="Q73" s="278"/>
    </row>
    <row r="74" spans="1:17" s="82" customFormat="1" ht="17.649999999999999" customHeight="1" x14ac:dyDescent="0.25">
      <c r="A74" s="330">
        <v>62</v>
      </c>
      <c r="B74" s="271" t="s">
        <v>196</v>
      </c>
      <c r="C74" s="325" t="s">
        <v>754</v>
      </c>
      <c r="D74" s="326">
        <v>12874.405333552202</v>
      </c>
      <c r="E74" s="326">
        <v>12874.405334047458</v>
      </c>
      <c r="F74" s="327">
        <f t="shared" si="1"/>
        <v>3.8468357388410368E-9</v>
      </c>
      <c r="G74" s="326">
        <v>12874.405333552202</v>
      </c>
      <c r="H74" s="264">
        <f t="shared" si="2"/>
        <v>31.166720066167425</v>
      </c>
      <c r="I74" s="264">
        <f t="shared" si="0"/>
        <v>0.24208279339896491</v>
      </c>
      <c r="J74" s="327"/>
      <c r="K74" s="326">
        <v>0</v>
      </c>
      <c r="L74" s="328">
        <v>31.166720066167425</v>
      </c>
      <c r="M74" s="319"/>
      <c r="N74" s="329"/>
      <c r="O74" s="323"/>
      <c r="P74" s="323"/>
      <c r="Q74" s="278"/>
    </row>
    <row r="75" spans="1:17" s="82" customFormat="1" ht="17.649999999999999" customHeight="1" x14ac:dyDescent="0.25">
      <c r="A75" s="330">
        <v>63</v>
      </c>
      <c r="B75" s="271" t="s">
        <v>159</v>
      </c>
      <c r="C75" s="325" t="s">
        <v>755</v>
      </c>
      <c r="D75" s="326">
        <v>16924.565925361803</v>
      </c>
      <c r="E75" s="326">
        <v>16924.565925857059</v>
      </c>
      <c r="F75" s="327">
        <f t="shared" si="1"/>
        <v>2.926256570390251E-9</v>
      </c>
      <c r="G75" s="326">
        <v>16924.565661386401</v>
      </c>
      <c r="H75" s="264">
        <f t="shared" si="2"/>
        <v>8231.3665536230274</v>
      </c>
      <c r="I75" s="264">
        <f t="shared" si="0"/>
        <v>48.635613992600469</v>
      </c>
      <c r="J75" s="331"/>
      <c r="K75" s="326">
        <v>0</v>
      </c>
      <c r="L75" s="328">
        <v>8231.3665536230274</v>
      </c>
      <c r="M75" s="319"/>
      <c r="N75" s="329"/>
      <c r="O75" s="323"/>
      <c r="P75" s="323"/>
      <c r="Q75" s="278"/>
    </row>
    <row r="76" spans="1:17" s="82" customFormat="1" ht="17.649999999999999" customHeight="1" x14ac:dyDescent="0.25">
      <c r="A76" s="330">
        <v>64</v>
      </c>
      <c r="B76" s="271" t="s">
        <v>140</v>
      </c>
      <c r="C76" s="325" t="s">
        <v>200</v>
      </c>
      <c r="D76" s="326">
        <v>135.9153696708</v>
      </c>
      <c r="E76" s="326">
        <v>135.9153696708</v>
      </c>
      <c r="F76" s="327">
        <f t="shared" si="1"/>
        <v>0</v>
      </c>
      <c r="G76" s="326">
        <v>135.9153696708</v>
      </c>
      <c r="H76" s="264">
        <f t="shared" si="2"/>
        <v>1.8035173354746804E-14</v>
      </c>
      <c r="I76" s="264">
        <f t="shared" si="0"/>
        <v>1.3269414193869108E-14</v>
      </c>
      <c r="J76" s="327"/>
      <c r="K76" s="326">
        <v>0</v>
      </c>
      <c r="L76" s="328">
        <v>1.8035173354746804E-14</v>
      </c>
      <c r="M76" s="319"/>
      <c r="N76" s="329"/>
      <c r="O76" s="323"/>
      <c r="P76" s="323"/>
      <c r="Q76" s="278"/>
    </row>
    <row r="77" spans="1:17" s="82" customFormat="1" ht="17.649999999999999" customHeight="1" x14ac:dyDescent="0.25">
      <c r="A77" s="330">
        <v>65</v>
      </c>
      <c r="B77" s="271" t="s">
        <v>140</v>
      </c>
      <c r="C77" s="325" t="s">
        <v>201</v>
      </c>
      <c r="D77" s="326">
        <v>1387.2012657102</v>
      </c>
      <c r="E77" s="326">
        <v>1387.2012662054628</v>
      </c>
      <c r="F77" s="327">
        <f t="shared" si="1"/>
        <v>3.5702313994079304E-8</v>
      </c>
      <c r="G77" s="326">
        <v>1387.2012657102</v>
      </c>
      <c r="H77" s="264">
        <f t="shared" si="2"/>
        <v>-2.8856277367594887E-13</v>
      </c>
      <c r="I77" s="264">
        <f t="shared" si="0"/>
        <v>-2.0801795723938513E-14</v>
      </c>
      <c r="J77" s="327"/>
      <c r="K77" s="326">
        <v>0</v>
      </c>
      <c r="L77" s="328">
        <v>-2.8856277367594887E-13</v>
      </c>
      <c r="M77" s="319"/>
      <c r="N77" s="329"/>
      <c r="O77" s="323"/>
      <c r="P77" s="323"/>
      <c r="Q77" s="278"/>
    </row>
    <row r="78" spans="1:17" s="82" customFormat="1" ht="17.649999999999999" customHeight="1" x14ac:dyDescent="0.25">
      <c r="A78" s="330">
        <v>66</v>
      </c>
      <c r="B78" s="271" t="s">
        <v>140</v>
      </c>
      <c r="C78" s="325" t="s">
        <v>202</v>
      </c>
      <c r="D78" s="326">
        <v>1522.378418022</v>
      </c>
      <c r="E78" s="326">
        <v>1522.378418022</v>
      </c>
      <c r="F78" s="327">
        <f t="shared" si="1"/>
        <v>0</v>
      </c>
      <c r="G78" s="326">
        <v>1522.378418022</v>
      </c>
      <c r="H78" s="264">
        <f t="shared" si="2"/>
        <v>0</v>
      </c>
      <c r="I78" s="264">
        <f t="shared" ref="I78:I141" si="3">+H78/E78*100</f>
        <v>0</v>
      </c>
      <c r="J78" s="327"/>
      <c r="K78" s="326">
        <v>0</v>
      </c>
      <c r="L78" s="328">
        <v>0</v>
      </c>
      <c r="M78" s="319"/>
      <c r="N78" s="329"/>
      <c r="O78" s="323"/>
      <c r="P78" s="323"/>
      <c r="Q78" s="278"/>
    </row>
    <row r="79" spans="1:17" s="82" customFormat="1" ht="17.649999999999999" customHeight="1" x14ac:dyDescent="0.25">
      <c r="A79" s="330">
        <v>67</v>
      </c>
      <c r="B79" s="271" t="s">
        <v>140</v>
      </c>
      <c r="C79" s="325" t="s">
        <v>203</v>
      </c>
      <c r="D79" s="326">
        <v>415.30417144200004</v>
      </c>
      <c r="E79" s="326">
        <v>415.30417144200004</v>
      </c>
      <c r="F79" s="327">
        <f t="shared" si="1"/>
        <v>0</v>
      </c>
      <c r="G79" s="326">
        <v>415.30417144200004</v>
      </c>
      <c r="H79" s="264">
        <f t="shared" si="2"/>
        <v>-7.2140693418987217E-14</v>
      </c>
      <c r="I79" s="264">
        <f t="shared" si="3"/>
        <v>-1.7370567978766892E-14</v>
      </c>
      <c r="J79" s="327"/>
      <c r="K79" s="326">
        <v>0</v>
      </c>
      <c r="L79" s="328">
        <v>-7.2140693418987217E-14</v>
      </c>
      <c r="M79" s="319"/>
      <c r="N79" s="329"/>
      <c r="O79" s="323"/>
      <c r="P79" s="323"/>
      <c r="Q79" s="278"/>
    </row>
    <row r="80" spans="1:17" s="82" customFormat="1" ht="17.649999999999999" customHeight="1" x14ac:dyDescent="0.25">
      <c r="A80" s="330">
        <v>68</v>
      </c>
      <c r="B80" s="271" t="s">
        <v>140</v>
      </c>
      <c r="C80" s="325" t="s">
        <v>204</v>
      </c>
      <c r="D80" s="326">
        <v>1885.0871763954001</v>
      </c>
      <c r="E80" s="326">
        <v>1885.0871768906627</v>
      </c>
      <c r="F80" s="327">
        <f t="shared" ref="F80:F143" si="4">E80/D80*100-100</f>
        <v>2.6272672926097584E-8</v>
      </c>
      <c r="G80" s="326">
        <v>1885.0871763954001</v>
      </c>
      <c r="H80" s="264">
        <f t="shared" ref="H80:H143" si="5">+K80+L80</f>
        <v>170.29091809696226</v>
      </c>
      <c r="I80" s="264">
        <f t="shared" si="3"/>
        <v>9.0335831777205566</v>
      </c>
      <c r="J80" s="327"/>
      <c r="K80" s="326">
        <v>0</v>
      </c>
      <c r="L80" s="328">
        <v>170.29091809696226</v>
      </c>
      <c r="M80" s="319"/>
      <c r="N80" s="329"/>
      <c r="O80" s="323"/>
      <c r="P80" s="323"/>
      <c r="Q80" s="278"/>
    </row>
    <row r="81" spans="1:17" s="82" customFormat="1" ht="17.649999999999999" customHeight="1" x14ac:dyDescent="0.25">
      <c r="A81" s="330">
        <v>69</v>
      </c>
      <c r="B81" s="271" t="s">
        <v>140</v>
      </c>
      <c r="C81" s="325" t="s">
        <v>205</v>
      </c>
      <c r="D81" s="326">
        <v>674.36664404940007</v>
      </c>
      <c r="E81" s="326">
        <v>674.36664454466256</v>
      </c>
      <c r="F81" s="327">
        <f t="shared" si="4"/>
        <v>7.3441142944830062E-8</v>
      </c>
      <c r="G81" s="326">
        <v>674.36664404940007</v>
      </c>
      <c r="H81" s="264">
        <f t="shared" si="5"/>
        <v>0</v>
      </c>
      <c r="I81" s="264">
        <f t="shared" si="3"/>
        <v>0</v>
      </c>
      <c r="J81" s="327"/>
      <c r="K81" s="326">
        <v>0</v>
      </c>
      <c r="L81" s="328">
        <v>0</v>
      </c>
      <c r="M81" s="319"/>
      <c r="N81" s="329"/>
      <c r="O81" s="323"/>
      <c r="P81" s="323"/>
      <c r="Q81" s="278"/>
    </row>
    <row r="82" spans="1:17" s="82" customFormat="1" ht="17.649999999999999" customHeight="1" x14ac:dyDescent="0.25">
      <c r="A82" s="330">
        <v>70</v>
      </c>
      <c r="B82" s="271" t="s">
        <v>140</v>
      </c>
      <c r="C82" s="325" t="s">
        <v>206</v>
      </c>
      <c r="D82" s="326">
        <v>753.58951969140003</v>
      </c>
      <c r="E82" s="326">
        <v>753.58952018666253</v>
      </c>
      <c r="F82" s="327">
        <f t="shared" si="4"/>
        <v>6.572045663233439E-8</v>
      </c>
      <c r="G82" s="326">
        <v>753.58951969140003</v>
      </c>
      <c r="H82" s="264">
        <f t="shared" si="5"/>
        <v>1.4428138683797443E-13</v>
      </c>
      <c r="I82" s="264">
        <f t="shared" si="3"/>
        <v>1.9145885521634676E-14</v>
      </c>
      <c r="J82" s="327"/>
      <c r="K82" s="326">
        <v>0</v>
      </c>
      <c r="L82" s="328">
        <v>1.4428138683797443E-13</v>
      </c>
      <c r="M82" s="319"/>
      <c r="N82" s="329"/>
      <c r="O82" s="323"/>
      <c r="P82" s="323"/>
      <c r="Q82" s="278"/>
    </row>
    <row r="83" spans="1:17" s="82" customFormat="1" ht="17.649999999999999" customHeight="1" x14ac:dyDescent="0.25">
      <c r="A83" s="330">
        <v>71</v>
      </c>
      <c r="B83" s="271" t="s">
        <v>207</v>
      </c>
      <c r="C83" s="325" t="s">
        <v>208</v>
      </c>
      <c r="D83" s="326">
        <v>275.65738765740002</v>
      </c>
      <c r="E83" s="326">
        <v>275.65738815266252</v>
      </c>
      <c r="F83" s="327">
        <f t="shared" si="4"/>
        <v>1.7966597454233124E-7</v>
      </c>
      <c r="G83" s="326">
        <v>275.65738765740002</v>
      </c>
      <c r="H83" s="264">
        <f t="shared" si="5"/>
        <v>-7.2140693418987217E-14</v>
      </c>
      <c r="I83" s="264">
        <f t="shared" si="3"/>
        <v>-2.6170418976412416E-14</v>
      </c>
      <c r="J83" s="327"/>
      <c r="K83" s="326">
        <v>0</v>
      </c>
      <c r="L83" s="328">
        <v>-7.2140693418987217E-14</v>
      </c>
      <c r="M83" s="319"/>
      <c r="N83" s="329"/>
      <c r="O83" s="323"/>
      <c r="P83" s="323"/>
      <c r="Q83" s="278"/>
    </row>
    <row r="84" spans="1:17" s="82" customFormat="1" ht="17.649999999999999" customHeight="1" x14ac:dyDescent="0.25">
      <c r="A84" s="330">
        <v>72</v>
      </c>
      <c r="B84" s="271" t="s">
        <v>209</v>
      </c>
      <c r="C84" s="325" t="s">
        <v>210</v>
      </c>
      <c r="D84" s="326">
        <v>627.61660070940002</v>
      </c>
      <c r="E84" s="326">
        <v>627.61660120466252</v>
      </c>
      <c r="F84" s="327">
        <f t="shared" si="4"/>
        <v>7.8911625678301789E-8</v>
      </c>
      <c r="G84" s="326">
        <v>627.61668193260005</v>
      </c>
      <c r="H84" s="264">
        <f t="shared" si="5"/>
        <v>0</v>
      </c>
      <c r="I84" s="264">
        <f t="shared" si="3"/>
        <v>0</v>
      </c>
      <c r="J84" s="327"/>
      <c r="K84" s="326">
        <v>0</v>
      </c>
      <c r="L84" s="328">
        <v>0</v>
      </c>
      <c r="M84" s="319"/>
      <c r="N84" s="329"/>
      <c r="O84" s="323"/>
      <c r="P84" s="323"/>
      <c r="Q84" s="278"/>
    </row>
    <row r="85" spans="1:17" s="82" customFormat="1" ht="17.649999999999999" customHeight="1" x14ac:dyDescent="0.25">
      <c r="A85" s="330">
        <v>73</v>
      </c>
      <c r="B85" s="271" t="s">
        <v>209</v>
      </c>
      <c r="C85" s="325" t="s">
        <v>211</v>
      </c>
      <c r="D85" s="326">
        <v>859.79116855259997</v>
      </c>
      <c r="E85" s="326">
        <v>859.79116904786258</v>
      </c>
      <c r="F85" s="327">
        <f t="shared" si="4"/>
        <v>5.7602662195677112E-8</v>
      </c>
      <c r="G85" s="326">
        <v>859.79116855259997</v>
      </c>
      <c r="H85" s="264">
        <f t="shared" si="5"/>
        <v>1.4428138683797443E-13</v>
      </c>
      <c r="I85" s="264">
        <f t="shared" si="3"/>
        <v>1.6780980316156587E-14</v>
      </c>
      <c r="J85" s="327"/>
      <c r="K85" s="326">
        <v>0</v>
      </c>
      <c r="L85" s="328">
        <v>1.4428138683797443E-13</v>
      </c>
      <c r="M85" s="319"/>
      <c r="N85" s="329"/>
      <c r="O85" s="323"/>
      <c r="P85" s="323"/>
      <c r="Q85" s="278"/>
    </row>
    <row r="86" spans="1:17" s="82" customFormat="1" ht="17.649999999999999" customHeight="1" x14ac:dyDescent="0.25">
      <c r="A86" s="330">
        <v>74</v>
      </c>
      <c r="B86" s="271" t="s">
        <v>209</v>
      </c>
      <c r="C86" s="325" t="s">
        <v>212</v>
      </c>
      <c r="D86" s="326">
        <v>128.90190879720001</v>
      </c>
      <c r="E86" s="326">
        <v>128.90190879720001</v>
      </c>
      <c r="F86" s="327">
        <f t="shared" si="4"/>
        <v>0</v>
      </c>
      <c r="G86" s="326">
        <v>128.90190879720001</v>
      </c>
      <c r="H86" s="264">
        <f t="shared" si="5"/>
        <v>1.8035173354746804E-14</v>
      </c>
      <c r="I86" s="264">
        <f t="shared" si="3"/>
        <v>1.3991393551139221E-14</v>
      </c>
      <c r="J86" s="327"/>
      <c r="K86" s="326">
        <v>0</v>
      </c>
      <c r="L86" s="328">
        <v>1.8035173354746804E-14</v>
      </c>
      <c r="M86" s="319"/>
      <c r="N86" s="329"/>
      <c r="O86" s="323"/>
      <c r="P86" s="323"/>
      <c r="Q86" s="278"/>
    </row>
    <row r="87" spans="1:17" s="82" customFormat="1" ht="17.649999999999999" customHeight="1" x14ac:dyDescent="0.25">
      <c r="A87" s="330">
        <v>75</v>
      </c>
      <c r="B87" s="271" t="s">
        <v>209</v>
      </c>
      <c r="C87" s="325" t="s">
        <v>213</v>
      </c>
      <c r="D87" s="326">
        <v>234.6350216292</v>
      </c>
      <c r="E87" s="326">
        <v>234.6350216292</v>
      </c>
      <c r="F87" s="327">
        <f t="shared" si="4"/>
        <v>0</v>
      </c>
      <c r="G87" s="326">
        <v>234.6350216292</v>
      </c>
      <c r="H87" s="264">
        <f t="shared" si="5"/>
        <v>0</v>
      </c>
      <c r="I87" s="264">
        <f t="shared" si="3"/>
        <v>0</v>
      </c>
      <c r="J87" s="327"/>
      <c r="K87" s="326">
        <v>0</v>
      </c>
      <c r="L87" s="328">
        <v>0</v>
      </c>
      <c r="M87" s="319"/>
      <c r="N87" s="329"/>
      <c r="O87" s="323"/>
      <c r="P87" s="323"/>
      <c r="Q87" s="278"/>
    </row>
    <row r="88" spans="1:17" s="82" customFormat="1" ht="17.649999999999999" customHeight="1" x14ac:dyDescent="0.25">
      <c r="A88" s="330">
        <v>76</v>
      </c>
      <c r="B88" s="271" t="s">
        <v>209</v>
      </c>
      <c r="C88" s="325" t="s">
        <v>214</v>
      </c>
      <c r="D88" s="326">
        <v>381.05866310580001</v>
      </c>
      <c r="E88" s="326">
        <v>381.05866360106256</v>
      </c>
      <c r="F88" s="327">
        <f t="shared" si="4"/>
        <v>1.2997017506677366E-7</v>
      </c>
      <c r="G88" s="326">
        <v>381.05866310580001</v>
      </c>
      <c r="H88" s="264">
        <f t="shared" si="5"/>
        <v>0</v>
      </c>
      <c r="I88" s="264">
        <f t="shared" si="3"/>
        <v>0</v>
      </c>
      <c r="J88" s="327"/>
      <c r="K88" s="326">
        <v>0</v>
      </c>
      <c r="L88" s="328">
        <v>0</v>
      </c>
      <c r="M88" s="319"/>
      <c r="N88" s="329"/>
      <c r="O88" s="323"/>
      <c r="P88" s="323"/>
      <c r="Q88" s="278"/>
    </row>
    <row r="89" spans="1:17" s="82" customFormat="1" ht="17.649999999999999" customHeight="1" x14ac:dyDescent="0.25">
      <c r="A89" s="330">
        <v>77</v>
      </c>
      <c r="B89" s="271" t="s">
        <v>209</v>
      </c>
      <c r="C89" s="325" t="s">
        <v>215</v>
      </c>
      <c r="D89" s="326">
        <v>292.47710821920003</v>
      </c>
      <c r="E89" s="326">
        <v>292.47710821920003</v>
      </c>
      <c r="F89" s="327">
        <f t="shared" si="4"/>
        <v>0</v>
      </c>
      <c r="G89" s="326">
        <v>292.47710821920003</v>
      </c>
      <c r="H89" s="264">
        <f t="shared" si="5"/>
        <v>0</v>
      </c>
      <c r="I89" s="264">
        <f t="shared" si="3"/>
        <v>0</v>
      </c>
      <c r="J89" s="327"/>
      <c r="K89" s="326">
        <v>0</v>
      </c>
      <c r="L89" s="328">
        <v>0</v>
      </c>
      <c r="M89" s="319"/>
      <c r="N89" s="329"/>
      <c r="O89" s="323"/>
      <c r="P89" s="323"/>
      <c r="Q89" s="278"/>
    </row>
    <row r="90" spans="1:17" s="82" customFormat="1" ht="17.649999999999999" customHeight="1" x14ac:dyDescent="0.25">
      <c r="A90" s="330">
        <v>78</v>
      </c>
      <c r="B90" s="271" t="s">
        <v>209</v>
      </c>
      <c r="C90" s="325" t="s">
        <v>216</v>
      </c>
      <c r="D90" s="326">
        <v>5.0083037352000002</v>
      </c>
      <c r="E90" s="326">
        <v>5.0083037352000002</v>
      </c>
      <c r="F90" s="327">
        <f t="shared" si="4"/>
        <v>0</v>
      </c>
      <c r="G90" s="326">
        <v>5.0083037352000002</v>
      </c>
      <c r="H90" s="264">
        <f t="shared" si="5"/>
        <v>0</v>
      </c>
      <c r="I90" s="264">
        <f t="shared" si="3"/>
        <v>0</v>
      </c>
      <c r="J90" s="327"/>
      <c r="K90" s="326">
        <v>0</v>
      </c>
      <c r="L90" s="328">
        <v>0</v>
      </c>
      <c r="M90" s="319"/>
      <c r="N90" s="329"/>
      <c r="O90" s="323"/>
      <c r="P90" s="323"/>
      <c r="Q90" s="278"/>
    </row>
    <row r="91" spans="1:17" s="82" customFormat="1" ht="17.649999999999999" customHeight="1" x14ac:dyDescent="0.25">
      <c r="A91" s="330">
        <v>79</v>
      </c>
      <c r="B91" s="271" t="s">
        <v>209</v>
      </c>
      <c r="C91" s="325" t="s">
        <v>218</v>
      </c>
      <c r="D91" s="326">
        <v>2586.7071280800005</v>
      </c>
      <c r="E91" s="326">
        <v>2586.7071280800005</v>
      </c>
      <c r="F91" s="327">
        <f t="shared" si="4"/>
        <v>0</v>
      </c>
      <c r="G91" s="326">
        <v>2586.7071280800005</v>
      </c>
      <c r="H91" s="264">
        <f t="shared" si="5"/>
        <v>2.8856277367594887E-13</v>
      </c>
      <c r="I91" s="264">
        <f t="shared" si="3"/>
        <v>1.115560283355837E-14</v>
      </c>
      <c r="J91" s="327"/>
      <c r="K91" s="326">
        <v>0</v>
      </c>
      <c r="L91" s="328">
        <v>2.8856277367594887E-13</v>
      </c>
      <c r="M91" s="319"/>
      <c r="N91" s="329"/>
      <c r="O91" s="323"/>
      <c r="P91" s="323"/>
      <c r="Q91" s="278"/>
    </row>
    <row r="92" spans="1:17" s="82" customFormat="1" ht="17.649999999999999" customHeight="1" x14ac:dyDescent="0.25">
      <c r="A92" s="330">
        <v>80</v>
      </c>
      <c r="B92" s="271" t="s">
        <v>209</v>
      </c>
      <c r="C92" s="325" t="s">
        <v>219</v>
      </c>
      <c r="D92" s="326">
        <v>598.81804199999999</v>
      </c>
      <c r="E92" s="326">
        <v>598.81804199999999</v>
      </c>
      <c r="F92" s="327">
        <f t="shared" si="4"/>
        <v>0</v>
      </c>
      <c r="G92" s="326">
        <v>598.81804199999999</v>
      </c>
      <c r="H92" s="264">
        <f t="shared" si="5"/>
        <v>-7.2140693418987217E-14</v>
      </c>
      <c r="I92" s="264">
        <f t="shared" si="3"/>
        <v>-1.2047181006444561E-14</v>
      </c>
      <c r="J92" s="327"/>
      <c r="K92" s="326">
        <v>0</v>
      </c>
      <c r="L92" s="328">
        <v>-7.2140693418987217E-14</v>
      </c>
      <c r="M92" s="319"/>
      <c r="N92" s="329"/>
      <c r="O92" s="323"/>
      <c r="P92" s="323"/>
      <c r="Q92" s="278"/>
    </row>
    <row r="93" spans="1:17" s="82" customFormat="1" ht="17.649999999999999" customHeight="1" x14ac:dyDescent="0.25">
      <c r="A93" s="330">
        <v>82</v>
      </c>
      <c r="B93" s="271" t="s">
        <v>209</v>
      </c>
      <c r="C93" s="325" t="s">
        <v>220</v>
      </c>
      <c r="D93" s="326">
        <v>12.183439388400002</v>
      </c>
      <c r="E93" s="326">
        <v>12.183439388400002</v>
      </c>
      <c r="F93" s="327">
        <f t="shared" si="4"/>
        <v>0</v>
      </c>
      <c r="G93" s="326">
        <v>12.183439388400002</v>
      </c>
      <c r="H93" s="264">
        <f t="shared" si="5"/>
        <v>2.2543966693433505E-15</v>
      </c>
      <c r="I93" s="264">
        <f t="shared" si="3"/>
        <v>1.8503778756348462E-14</v>
      </c>
      <c r="J93" s="327"/>
      <c r="K93" s="326">
        <v>0</v>
      </c>
      <c r="L93" s="328">
        <v>2.2543966693433505E-15</v>
      </c>
      <c r="M93" s="319"/>
      <c r="N93" s="329"/>
      <c r="O93" s="323"/>
      <c r="P93" s="323"/>
      <c r="Q93" s="278"/>
    </row>
    <row r="94" spans="1:17" s="82" customFormat="1" ht="17.649999999999999" customHeight="1" x14ac:dyDescent="0.25">
      <c r="A94" s="332">
        <v>83</v>
      </c>
      <c r="B94" s="333" t="s">
        <v>209</v>
      </c>
      <c r="C94" s="325" t="s">
        <v>221</v>
      </c>
      <c r="D94" s="326">
        <v>18.585776905200003</v>
      </c>
      <c r="E94" s="326">
        <v>18.585776905200003</v>
      </c>
      <c r="F94" s="327">
        <f t="shared" si="4"/>
        <v>0</v>
      </c>
      <c r="G94" s="326">
        <v>18.585776905200003</v>
      </c>
      <c r="H94" s="264">
        <f t="shared" si="5"/>
        <v>4.508793338686701E-15</v>
      </c>
      <c r="I94" s="264">
        <f t="shared" si="3"/>
        <v>2.4259375121549062E-14</v>
      </c>
      <c r="J94" s="327"/>
      <c r="K94" s="326">
        <v>0</v>
      </c>
      <c r="L94" s="328">
        <v>4.508793338686701E-15</v>
      </c>
      <c r="M94" s="319"/>
      <c r="N94" s="329"/>
      <c r="O94" s="323"/>
      <c r="P94" s="323"/>
      <c r="Q94" s="278"/>
    </row>
    <row r="95" spans="1:17" s="82" customFormat="1" ht="17.649999999999999" customHeight="1" x14ac:dyDescent="0.25">
      <c r="A95" s="332">
        <v>84</v>
      </c>
      <c r="B95" s="333" t="s">
        <v>209</v>
      </c>
      <c r="C95" s="325" t="s">
        <v>222</v>
      </c>
      <c r="D95" s="326">
        <v>274.31105220000001</v>
      </c>
      <c r="E95" s="326">
        <v>274.31105220000001</v>
      </c>
      <c r="F95" s="327">
        <f t="shared" si="4"/>
        <v>0</v>
      </c>
      <c r="G95" s="326">
        <v>274.31105220000001</v>
      </c>
      <c r="H95" s="264">
        <f t="shared" si="5"/>
        <v>0</v>
      </c>
      <c r="I95" s="264">
        <f t="shared" si="3"/>
        <v>0</v>
      </c>
      <c r="J95" s="327"/>
      <c r="K95" s="326">
        <v>0</v>
      </c>
      <c r="L95" s="328">
        <v>0</v>
      </c>
      <c r="M95" s="319"/>
      <c r="N95" s="329"/>
      <c r="O95" s="323"/>
      <c r="P95" s="323"/>
      <c r="Q95" s="278"/>
    </row>
    <row r="96" spans="1:17" s="82" customFormat="1" ht="17.649999999999999" customHeight="1" x14ac:dyDescent="0.25">
      <c r="A96" s="332">
        <v>87</v>
      </c>
      <c r="B96" s="333" t="s">
        <v>209</v>
      </c>
      <c r="C96" s="325" t="s">
        <v>223</v>
      </c>
      <c r="D96" s="326">
        <v>999.04596917399999</v>
      </c>
      <c r="E96" s="326">
        <v>999.04596917399999</v>
      </c>
      <c r="F96" s="327">
        <f t="shared" si="4"/>
        <v>0</v>
      </c>
      <c r="G96" s="326">
        <v>999.04596917399999</v>
      </c>
      <c r="H96" s="264">
        <f t="shared" si="5"/>
        <v>-2.8856277367594887E-13</v>
      </c>
      <c r="I96" s="264">
        <f t="shared" si="3"/>
        <v>-2.8883833435064984E-14</v>
      </c>
      <c r="J96" s="327"/>
      <c r="K96" s="326">
        <v>0</v>
      </c>
      <c r="L96" s="328">
        <v>-2.8856277367594887E-13</v>
      </c>
      <c r="M96" s="319"/>
      <c r="N96" s="329"/>
      <c r="O96" s="323"/>
      <c r="P96" s="323"/>
      <c r="Q96" s="278"/>
    </row>
    <row r="97" spans="1:17" s="82" customFormat="1" ht="17.649999999999999" customHeight="1" x14ac:dyDescent="0.25">
      <c r="A97" s="332">
        <v>90</v>
      </c>
      <c r="B97" s="333" t="s">
        <v>209</v>
      </c>
      <c r="C97" s="325" t="s">
        <v>224</v>
      </c>
      <c r="D97" s="326">
        <v>272.90995200000003</v>
      </c>
      <c r="E97" s="326">
        <v>272.90995200000003</v>
      </c>
      <c r="F97" s="327">
        <f t="shared" si="4"/>
        <v>0</v>
      </c>
      <c r="G97" s="326">
        <v>272.90995200000003</v>
      </c>
      <c r="H97" s="264">
        <f t="shared" si="5"/>
        <v>-3.6070346709493608E-14</v>
      </c>
      <c r="I97" s="264">
        <f t="shared" si="3"/>
        <v>-1.3216940769347102E-14</v>
      </c>
      <c r="J97" s="327"/>
      <c r="K97" s="326">
        <v>0</v>
      </c>
      <c r="L97" s="328">
        <v>-3.6070346709493608E-14</v>
      </c>
      <c r="M97" s="319"/>
      <c r="N97" s="329"/>
      <c r="O97" s="323"/>
      <c r="P97" s="323"/>
      <c r="Q97" s="278"/>
    </row>
    <row r="98" spans="1:17" s="82" customFormat="1" ht="17.649999999999999" customHeight="1" x14ac:dyDescent="0.25">
      <c r="A98" s="271">
        <v>91</v>
      </c>
      <c r="B98" s="271" t="s">
        <v>209</v>
      </c>
      <c r="C98" s="325" t="s">
        <v>225</v>
      </c>
      <c r="D98" s="326">
        <v>233.83223182620003</v>
      </c>
      <c r="E98" s="326">
        <v>233.83223232146256</v>
      </c>
      <c r="F98" s="327">
        <f t="shared" si="4"/>
        <v>2.1180251508212677E-7</v>
      </c>
      <c r="G98" s="326">
        <v>233.83223182620003</v>
      </c>
      <c r="H98" s="264">
        <f t="shared" si="5"/>
        <v>-3.6070346709493608E-14</v>
      </c>
      <c r="I98" s="264">
        <f t="shared" si="3"/>
        <v>-1.5425737654467429E-14</v>
      </c>
      <c r="J98" s="334"/>
      <c r="K98" s="326">
        <v>0</v>
      </c>
      <c r="L98" s="328">
        <v>-3.6070346709493608E-14</v>
      </c>
      <c r="M98" s="319"/>
      <c r="N98" s="329"/>
      <c r="O98" s="323"/>
      <c r="P98" s="323"/>
      <c r="Q98" s="278"/>
    </row>
    <row r="99" spans="1:17" s="82" customFormat="1" ht="17.649999999999999" customHeight="1" x14ac:dyDescent="0.25">
      <c r="A99" s="332">
        <v>92</v>
      </c>
      <c r="B99" s="333" t="s">
        <v>209</v>
      </c>
      <c r="C99" s="325" t="s">
        <v>226</v>
      </c>
      <c r="D99" s="326">
        <v>656.90262045360009</v>
      </c>
      <c r="E99" s="326">
        <v>656.90262045360009</v>
      </c>
      <c r="F99" s="327">
        <f t="shared" si="4"/>
        <v>0</v>
      </c>
      <c r="G99" s="326">
        <v>656.90262045360009</v>
      </c>
      <c r="H99" s="264">
        <f t="shared" si="5"/>
        <v>1.4428138683797443E-13</v>
      </c>
      <c r="I99" s="264">
        <f t="shared" si="3"/>
        <v>2.1963892721016427E-14</v>
      </c>
      <c r="J99" s="327"/>
      <c r="K99" s="326">
        <v>0</v>
      </c>
      <c r="L99" s="328">
        <v>1.4428138683797443E-13</v>
      </c>
      <c r="M99" s="319"/>
      <c r="N99" s="329"/>
      <c r="O99" s="323"/>
      <c r="P99" s="323"/>
      <c r="Q99" s="278"/>
    </row>
    <row r="100" spans="1:17" s="82" customFormat="1" ht="17.649999999999999" customHeight="1" x14ac:dyDescent="0.25">
      <c r="A100" s="332">
        <v>93</v>
      </c>
      <c r="B100" s="333" t="s">
        <v>209</v>
      </c>
      <c r="C100" s="325" t="s">
        <v>227</v>
      </c>
      <c r="D100" s="326">
        <v>352.68894258660004</v>
      </c>
      <c r="E100" s="326">
        <v>352.68894308186248</v>
      </c>
      <c r="F100" s="327">
        <f t="shared" si="4"/>
        <v>1.4042471718767047E-7</v>
      </c>
      <c r="G100" s="326">
        <v>352.68894258660004</v>
      </c>
      <c r="H100" s="264">
        <f t="shared" si="5"/>
        <v>0</v>
      </c>
      <c r="I100" s="264">
        <f t="shared" si="3"/>
        <v>0</v>
      </c>
      <c r="J100" s="327"/>
      <c r="K100" s="326">
        <v>0</v>
      </c>
      <c r="L100" s="328">
        <v>0</v>
      </c>
      <c r="M100" s="319"/>
      <c r="N100" s="329"/>
      <c r="O100" s="323"/>
      <c r="P100" s="323"/>
      <c r="Q100" s="278"/>
    </row>
    <row r="101" spans="1:17" s="82" customFormat="1" ht="17.649999999999999" customHeight="1" x14ac:dyDescent="0.25">
      <c r="A101" s="332">
        <v>94</v>
      </c>
      <c r="B101" s="333" t="s">
        <v>209</v>
      </c>
      <c r="C101" s="325" t="s">
        <v>228</v>
      </c>
      <c r="D101" s="326">
        <v>117.57058200000002</v>
      </c>
      <c r="E101" s="326">
        <v>117.57058200000002</v>
      </c>
      <c r="F101" s="327">
        <f t="shared" si="4"/>
        <v>0</v>
      </c>
      <c r="G101" s="326">
        <v>117.57058200000002</v>
      </c>
      <c r="H101" s="264">
        <f t="shared" si="5"/>
        <v>0</v>
      </c>
      <c r="I101" s="264">
        <f t="shared" si="3"/>
        <v>0</v>
      </c>
      <c r="J101" s="327"/>
      <c r="K101" s="326">
        <v>0</v>
      </c>
      <c r="L101" s="328">
        <v>0</v>
      </c>
      <c r="M101" s="319"/>
      <c r="N101" s="329"/>
      <c r="O101" s="323"/>
      <c r="P101" s="323"/>
      <c r="Q101" s="278"/>
    </row>
    <row r="102" spans="1:17" s="82" customFormat="1" ht="17.649999999999999" customHeight="1" x14ac:dyDescent="0.25">
      <c r="A102" s="332">
        <v>95</v>
      </c>
      <c r="B102" s="333" t="s">
        <v>144</v>
      </c>
      <c r="C102" s="325" t="s">
        <v>229</v>
      </c>
      <c r="D102" s="326">
        <v>156.43364956200003</v>
      </c>
      <c r="E102" s="326">
        <v>156.43364956200003</v>
      </c>
      <c r="F102" s="327">
        <f t="shared" si="4"/>
        <v>0</v>
      </c>
      <c r="G102" s="326">
        <v>156.43364956200003</v>
      </c>
      <c r="H102" s="264">
        <f t="shared" si="5"/>
        <v>3.6070346709493608E-14</v>
      </c>
      <c r="I102" s="264">
        <f t="shared" si="3"/>
        <v>2.3057920601154094E-14</v>
      </c>
      <c r="J102" s="327"/>
      <c r="K102" s="326">
        <v>0</v>
      </c>
      <c r="L102" s="328">
        <v>3.6070346709493608E-14</v>
      </c>
      <c r="M102" s="319"/>
      <c r="N102" s="329"/>
      <c r="O102" s="323"/>
      <c r="P102" s="323"/>
      <c r="Q102" s="278"/>
    </row>
    <row r="103" spans="1:17" s="82" customFormat="1" ht="17.649999999999999" customHeight="1" x14ac:dyDescent="0.25">
      <c r="A103" s="332">
        <v>98</v>
      </c>
      <c r="B103" s="333" t="s">
        <v>144</v>
      </c>
      <c r="C103" s="325" t="s">
        <v>230</v>
      </c>
      <c r="D103" s="326">
        <v>70.651675627200007</v>
      </c>
      <c r="E103" s="326">
        <v>70.651675627200007</v>
      </c>
      <c r="F103" s="327">
        <f t="shared" si="4"/>
        <v>0</v>
      </c>
      <c r="G103" s="326">
        <v>70.651675627200007</v>
      </c>
      <c r="H103" s="264">
        <f t="shared" si="5"/>
        <v>0</v>
      </c>
      <c r="I103" s="264">
        <f t="shared" si="3"/>
        <v>0</v>
      </c>
      <c r="J103" s="327"/>
      <c r="K103" s="326">
        <v>0</v>
      </c>
      <c r="L103" s="328">
        <v>0</v>
      </c>
      <c r="M103" s="319"/>
      <c r="N103" s="329"/>
      <c r="O103" s="323"/>
      <c r="P103" s="323"/>
      <c r="Q103" s="278"/>
    </row>
    <row r="104" spans="1:17" s="82" customFormat="1" ht="17.649999999999999" customHeight="1" x14ac:dyDescent="0.25">
      <c r="A104" s="332">
        <v>99</v>
      </c>
      <c r="B104" s="333" t="s">
        <v>144</v>
      </c>
      <c r="C104" s="325" t="s">
        <v>231</v>
      </c>
      <c r="D104" s="326">
        <v>910.00408180140005</v>
      </c>
      <c r="E104" s="326">
        <v>910.00408229666266</v>
      </c>
      <c r="F104" s="327">
        <f t="shared" si="4"/>
        <v>5.4424219797510887E-8</v>
      </c>
      <c r="G104" s="326">
        <v>910.00408180140005</v>
      </c>
      <c r="H104" s="264">
        <f t="shared" si="5"/>
        <v>-1.4428138683797443E-13</v>
      </c>
      <c r="I104" s="264">
        <f t="shared" si="3"/>
        <v>-1.5855026328435577E-14</v>
      </c>
      <c r="J104" s="327"/>
      <c r="K104" s="326">
        <v>0</v>
      </c>
      <c r="L104" s="328">
        <v>-1.4428138683797443E-13</v>
      </c>
      <c r="M104" s="319"/>
      <c r="N104" s="329"/>
      <c r="O104" s="323"/>
      <c r="P104" s="323"/>
      <c r="Q104" s="278"/>
    </row>
    <row r="105" spans="1:17" s="82" customFormat="1" ht="17.649999999999999" customHeight="1" x14ac:dyDescent="0.25">
      <c r="A105" s="332">
        <v>100</v>
      </c>
      <c r="B105" s="333" t="s">
        <v>232</v>
      </c>
      <c r="C105" s="325" t="s">
        <v>233</v>
      </c>
      <c r="D105" s="326">
        <v>1616.7294192510001</v>
      </c>
      <c r="E105" s="326">
        <v>1616.7294197462627</v>
      </c>
      <c r="F105" s="327">
        <f t="shared" si="4"/>
        <v>3.0633600545115769E-8</v>
      </c>
      <c r="G105" s="326">
        <v>1616.7294192510001</v>
      </c>
      <c r="H105" s="264">
        <f t="shared" si="5"/>
        <v>0</v>
      </c>
      <c r="I105" s="264">
        <f t="shared" si="3"/>
        <v>0</v>
      </c>
      <c r="J105" s="327"/>
      <c r="K105" s="326">
        <v>0</v>
      </c>
      <c r="L105" s="328">
        <v>0</v>
      </c>
      <c r="M105" s="319"/>
      <c r="N105" s="329"/>
      <c r="O105" s="323"/>
      <c r="P105" s="323"/>
      <c r="Q105" s="278"/>
    </row>
    <row r="106" spans="1:17" s="82" customFormat="1" ht="17.649999999999999" customHeight="1" x14ac:dyDescent="0.25">
      <c r="A106" s="332">
        <v>101</v>
      </c>
      <c r="B106" s="333" t="s">
        <v>232</v>
      </c>
      <c r="C106" s="325" t="s">
        <v>234</v>
      </c>
      <c r="D106" s="326">
        <v>566.20012475700003</v>
      </c>
      <c r="E106" s="326">
        <v>566.20012525226252</v>
      </c>
      <c r="F106" s="327">
        <f t="shared" si="4"/>
        <v>8.7471278220618842E-8</v>
      </c>
      <c r="G106" s="326">
        <v>566.20012475700003</v>
      </c>
      <c r="H106" s="264">
        <f t="shared" si="5"/>
        <v>-2.1642208025696164E-13</v>
      </c>
      <c r="I106" s="264">
        <f t="shared" si="3"/>
        <v>-3.8223601621518158E-14</v>
      </c>
      <c r="J106" s="327"/>
      <c r="K106" s="326">
        <v>0</v>
      </c>
      <c r="L106" s="328">
        <v>-2.1642208025696164E-13</v>
      </c>
      <c r="M106" s="319"/>
      <c r="N106" s="329"/>
      <c r="O106" s="323"/>
      <c r="P106" s="323"/>
      <c r="Q106" s="278"/>
    </row>
    <row r="107" spans="1:17" s="82" customFormat="1" ht="17.649999999999999" customHeight="1" x14ac:dyDescent="0.25">
      <c r="A107" s="332">
        <v>102</v>
      </c>
      <c r="B107" s="333" t="s">
        <v>232</v>
      </c>
      <c r="C107" s="325" t="s">
        <v>235</v>
      </c>
      <c r="D107" s="326">
        <v>391.68816053760003</v>
      </c>
      <c r="E107" s="326">
        <v>391.68816053760003</v>
      </c>
      <c r="F107" s="327">
        <f t="shared" si="4"/>
        <v>0</v>
      </c>
      <c r="G107" s="326">
        <v>391.68816053760003</v>
      </c>
      <c r="H107" s="264">
        <f t="shared" si="5"/>
        <v>0</v>
      </c>
      <c r="I107" s="264">
        <f t="shared" si="3"/>
        <v>0</v>
      </c>
      <c r="J107" s="327"/>
      <c r="K107" s="326">
        <v>0</v>
      </c>
      <c r="L107" s="328">
        <v>0</v>
      </c>
      <c r="M107" s="319"/>
      <c r="N107" s="329"/>
      <c r="O107" s="323"/>
      <c r="P107" s="323"/>
      <c r="Q107" s="278"/>
    </row>
    <row r="108" spans="1:17" s="82" customFormat="1" ht="17.649999999999999" customHeight="1" x14ac:dyDescent="0.25">
      <c r="A108" s="332">
        <v>103</v>
      </c>
      <c r="B108" s="333" t="s">
        <v>254</v>
      </c>
      <c r="C108" s="325" t="s">
        <v>236</v>
      </c>
      <c r="D108" s="326">
        <v>135.86919428160002</v>
      </c>
      <c r="E108" s="326">
        <v>135.86919428160002</v>
      </c>
      <c r="F108" s="327">
        <f t="shared" si="4"/>
        <v>0</v>
      </c>
      <c r="G108" s="326">
        <v>135.86919428160002</v>
      </c>
      <c r="H108" s="264">
        <f t="shared" si="5"/>
        <v>3.6070346709493608E-14</v>
      </c>
      <c r="I108" s="264">
        <f t="shared" si="3"/>
        <v>2.6547847656132313E-14</v>
      </c>
      <c r="J108" s="327"/>
      <c r="K108" s="326">
        <v>0</v>
      </c>
      <c r="L108" s="328">
        <v>3.6070346709493608E-14</v>
      </c>
      <c r="M108" s="319"/>
      <c r="N108" s="329"/>
      <c r="O108" s="323"/>
      <c r="P108" s="323"/>
      <c r="Q108" s="278"/>
    </row>
    <row r="109" spans="1:17" s="82" customFormat="1" ht="17.649999999999999" customHeight="1" x14ac:dyDescent="0.25">
      <c r="A109" s="332">
        <v>104</v>
      </c>
      <c r="B109" s="333" t="s">
        <v>232</v>
      </c>
      <c r="C109" s="325" t="s">
        <v>237</v>
      </c>
      <c r="D109" s="326">
        <v>3782.6396772948001</v>
      </c>
      <c r="E109" s="326">
        <v>3782.6396772948001</v>
      </c>
      <c r="F109" s="327">
        <f t="shared" si="4"/>
        <v>0</v>
      </c>
      <c r="G109" s="326">
        <v>3782.6396772948001</v>
      </c>
      <c r="H109" s="264">
        <f t="shared" si="5"/>
        <v>189.84545497547393</v>
      </c>
      <c r="I109" s="264">
        <f t="shared" si="3"/>
        <v>5.0188617254510524</v>
      </c>
      <c r="J109" s="327"/>
      <c r="K109" s="326">
        <v>0</v>
      </c>
      <c r="L109" s="328">
        <v>189.84545497547393</v>
      </c>
      <c r="M109" s="319"/>
      <c r="N109" s="329"/>
      <c r="O109" s="323"/>
      <c r="P109" s="323"/>
      <c r="Q109" s="278"/>
    </row>
    <row r="110" spans="1:17" s="82" customFormat="1" ht="17.649999999999999" customHeight="1" x14ac:dyDescent="0.25">
      <c r="A110" s="332">
        <v>105</v>
      </c>
      <c r="B110" s="333" t="s">
        <v>232</v>
      </c>
      <c r="C110" s="325" t="s">
        <v>756</v>
      </c>
      <c r="D110" s="326">
        <v>2060.2182035394003</v>
      </c>
      <c r="E110" s="326">
        <v>2060.2182040346588</v>
      </c>
      <c r="F110" s="327">
        <f t="shared" si="4"/>
        <v>2.4039124468799855E-8</v>
      </c>
      <c r="G110" s="326">
        <v>2060.2182035394003</v>
      </c>
      <c r="H110" s="264">
        <f t="shared" si="5"/>
        <v>0</v>
      </c>
      <c r="I110" s="264">
        <f t="shared" si="3"/>
        <v>0</v>
      </c>
      <c r="J110" s="327"/>
      <c r="K110" s="326">
        <v>0</v>
      </c>
      <c r="L110" s="328">
        <v>0</v>
      </c>
      <c r="M110" s="319"/>
      <c r="N110" s="329"/>
      <c r="O110" s="323"/>
      <c r="P110" s="323"/>
      <c r="Q110" s="278"/>
    </row>
    <row r="111" spans="1:17" s="82" customFormat="1" ht="17.649999999999999" customHeight="1" x14ac:dyDescent="0.25">
      <c r="A111" s="332">
        <v>106</v>
      </c>
      <c r="B111" s="333" t="s">
        <v>130</v>
      </c>
      <c r="C111" s="325" t="s">
        <v>239</v>
      </c>
      <c r="D111" s="326">
        <v>1512.7061563080003</v>
      </c>
      <c r="E111" s="326">
        <v>1512.7061563080003</v>
      </c>
      <c r="F111" s="327">
        <f t="shared" si="4"/>
        <v>0</v>
      </c>
      <c r="G111" s="326">
        <v>1512.7061563080003</v>
      </c>
      <c r="H111" s="264">
        <f t="shared" si="5"/>
        <v>0</v>
      </c>
      <c r="I111" s="264">
        <f t="shared" si="3"/>
        <v>0</v>
      </c>
      <c r="J111" s="327"/>
      <c r="K111" s="326">
        <v>0</v>
      </c>
      <c r="L111" s="328">
        <v>0</v>
      </c>
      <c r="M111" s="319"/>
      <c r="N111" s="329"/>
      <c r="O111" s="323"/>
      <c r="P111" s="323"/>
      <c r="Q111" s="278"/>
    </row>
    <row r="112" spans="1:17" s="82" customFormat="1" ht="17.649999999999999" customHeight="1" x14ac:dyDescent="0.25">
      <c r="A112" s="332">
        <v>107</v>
      </c>
      <c r="B112" s="333" t="s">
        <v>132</v>
      </c>
      <c r="C112" s="325" t="s">
        <v>240</v>
      </c>
      <c r="D112" s="326">
        <v>1228.3126043166001</v>
      </c>
      <c r="E112" s="326">
        <v>1228.3126048118625</v>
      </c>
      <c r="F112" s="327">
        <f t="shared" si="4"/>
        <v>4.0320543348570936E-8</v>
      </c>
      <c r="G112" s="326">
        <v>1228.3126043166001</v>
      </c>
      <c r="H112" s="264">
        <f t="shared" si="5"/>
        <v>0</v>
      </c>
      <c r="I112" s="264">
        <f t="shared" si="3"/>
        <v>0</v>
      </c>
      <c r="J112" s="327"/>
      <c r="K112" s="326">
        <v>0</v>
      </c>
      <c r="L112" s="328">
        <v>0</v>
      </c>
      <c r="M112" s="319"/>
      <c r="N112" s="329"/>
      <c r="O112" s="323"/>
      <c r="P112" s="323"/>
      <c r="Q112" s="278"/>
    </row>
    <row r="113" spans="1:17" s="82" customFormat="1" ht="17.649999999999999" customHeight="1" x14ac:dyDescent="0.25">
      <c r="A113" s="332">
        <v>108</v>
      </c>
      <c r="B113" s="333" t="s">
        <v>757</v>
      </c>
      <c r="C113" s="325" t="s">
        <v>241</v>
      </c>
      <c r="D113" s="326">
        <v>695.70834443640001</v>
      </c>
      <c r="E113" s="326">
        <v>695.70834443640001</v>
      </c>
      <c r="F113" s="327">
        <f t="shared" si="4"/>
        <v>0</v>
      </c>
      <c r="G113" s="326">
        <v>695.70834443640001</v>
      </c>
      <c r="H113" s="264">
        <f t="shared" si="5"/>
        <v>0</v>
      </c>
      <c r="I113" s="264">
        <f t="shared" si="3"/>
        <v>0</v>
      </c>
      <c r="J113" s="327"/>
      <c r="K113" s="326">
        <v>0</v>
      </c>
      <c r="L113" s="328">
        <v>0</v>
      </c>
      <c r="M113" s="319"/>
      <c r="N113" s="329"/>
      <c r="O113" s="323"/>
      <c r="P113" s="323"/>
      <c r="Q113" s="278"/>
    </row>
    <row r="114" spans="1:17" s="82" customFormat="1" ht="17.649999999999999" customHeight="1" x14ac:dyDescent="0.25">
      <c r="A114" s="332">
        <v>110</v>
      </c>
      <c r="B114" s="333" t="s">
        <v>209</v>
      </c>
      <c r="C114" s="325" t="s">
        <v>242</v>
      </c>
      <c r="D114" s="326">
        <v>106.6282331076</v>
      </c>
      <c r="E114" s="326">
        <v>106.6282331076</v>
      </c>
      <c r="F114" s="327">
        <f t="shared" si="4"/>
        <v>0</v>
      </c>
      <c r="G114" s="326">
        <v>106.6282331076</v>
      </c>
      <c r="H114" s="264">
        <f t="shared" si="5"/>
        <v>1.8035173354746804E-14</v>
      </c>
      <c r="I114" s="264">
        <f t="shared" si="3"/>
        <v>1.6914069406502558E-14</v>
      </c>
      <c r="J114" s="327"/>
      <c r="K114" s="326">
        <v>0</v>
      </c>
      <c r="L114" s="328">
        <v>1.8035173354746804E-14</v>
      </c>
      <c r="M114" s="319"/>
      <c r="N114" s="329"/>
      <c r="O114" s="323"/>
      <c r="P114" s="323"/>
      <c r="Q114" s="278"/>
    </row>
    <row r="115" spans="1:17" s="82" customFormat="1" ht="17.649999999999999" customHeight="1" x14ac:dyDescent="0.25">
      <c r="A115" s="332">
        <v>111</v>
      </c>
      <c r="B115" s="333" t="s">
        <v>217</v>
      </c>
      <c r="C115" s="325" t="s">
        <v>243</v>
      </c>
      <c r="D115" s="326">
        <v>639.09636290460003</v>
      </c>
      <c r="E115" s="326">
        <v>639.09636339986253</v>
      </c>
      <c r="F115" s="327">
        <f t="shared" si="4"/>
        <v>7.7494192396443395E-8</v>
      </c>
      <c r="G115" s="326">
        <v>639.09636290460003</v>
      </c>
      <c r="H115" s="264">
        <f t="shared" si="5"/>
        <v>-1.4428138683797443E-13</v>
      </c>
      <c r="I115" s="264">
        <f t="shared" si="3"/>
        <v>-2.2575842251773554E-14</v>
      </c>
      <c r="J115" s="327"/>
      <c r="K115" s="326">
        <v>0</v>
      </c>
      <c r="L115" s="328">
        <v>-1.4428138683797443E-13</v>
      </c>
      <c r="M115" s="319"/>
      <c r="N115" s="329"/>
      <c r="O115" s="323"/>
      <c r="P115" s="323"/>
      <c r="Q115" s="278"/>
    </row>
    <row r="116" spans="1:17" s="82" customFormat="1" ht="17.649999999999999" customHeight="1" x14ac:dyDescent="0.25">
      <c r="A116" s="332">
        <v>112</v>
      </c>
      <c r="B116" s="333" t="s">
        <v>217</v>
      </c>
      <c r="C116" s="325" t="s">
        <v>244</v>
      </c>
      <c r="D116" s="326">
        <v>277.98163013700002</v>
      </c>
      <c r="E116" s="326">
        <v>277.98163063226252</v>
      </c>
      <c r="F116" s="327">
        <f t="shared" si="4"/>
        <v>1.7816374509038724E-7</v>
      </c>
      <c r="G116" s="326">
        <v>277.98163013700002</v>
      </c>
      <c r="H116" s="264">
        <f t="shared" si="5"/>
        <v>0</v>
      </c>
      <c r="I116" s="264">
        <f t="shared" si="3"/>
        <v>0</v>
      </c>
      <c r="J116" s="327"/>
      <c r="K116" s="326">
        <v>0</v>
      </c>
      <c r="L116" s="328">
        <v>0</v>
      </c>
      <c r="M116" s="319"/>
      <c r="N116" s="329"/>
      <c r="O116" s="323"/>
      <c r="P116" s="323"/>
      <c r="Q116" s="278"/>
    </row>
    <row r="117" spans="1:17" s="82" customFormat="1" ht="17.649999999999999" customHeight="1" x14ac:dyDescent="0.25">
      <c r="A117" s="332">
        <v>113</v>
      </c>
      <c r="B117" s="333" t="s">
        <v>217</v>
      </c>
      <c r="C117" s="325" t="s">
        <v>245</v>
      </c>
      <c r="D117" s="326">
        <v>727.93892854440003</v>
      </c>
      <c r="E117" s="326">
        <v>727.93892854440003</v>
      </c>
      <c r="F117" s="327">
        <f t="shared" si="4"/>
        <v>0</v>
      </c>
      <c r="G117" s="326">
        <v>727.93892854440003</v>
      </c>
      <c r="H117" s="264">
        <f t="shared" si="5"/>
        <v>0</v>
      </c>
      <c r="I117" s="264">
        <f t="shared" si="3"/>
        <v>0</v>
      </c>
      <c r="J117" s="327"/>
      <c r="K117" s="326">
        <v>0</v>
      </c>
      <c r="L117" s="328">
        <v>0</v>
      </c>
      <c r="M117" s="319"/>
      <c r="N117" s="329"/>
      <c r="O117" s="323"/>
      <c r="P117" s="323"/>
      <c r="Q117" s="278"/>
    </row>
    <row r="118" spans="1:17" s="82" customFormat="1" ht="17.649999999999999" customHeight="1" x14ac:dyDescent="0.25">
      <c r="A118" s="332">
        <v>114</v>
      </c>
      <c r="B118" s="333" t="s">
        <v>209</v>
      </c>
      <c r="C118" s="325" t="s">
        <v>246</v>
      </c>
      <c r="D118" s="326">
        <v>620.34219000000007</v>
      </c>
      <c r="E118" s="326">
        <v>620.34219000000007</v>
      </c>
      <c r="F118" s="327">
        <f t="shared" si="4"/>
        <v>0</v>
      </c>
      <c r="G118" s="326">
        <v>620.34219000000007</v>
      </c>
      <c r="H118" s="264">
        <f t="shared" si="5"/>
        <v>0</v>
      </c>
      <c r="I118" s="264">
        <f t="shared" si="3"/>
        <v>0</v>
      </c>
      <c r="J118" s="327"/>
      <c r="K118" s="326">
        <v>0</v>
      </c>
      <c r="L118" s="328">
        <v>0</v>
      </c>
      <c r="M118" s="319"/>
      <c r="N118" s="329"/>
      <c r="O118" s="323"/>
      <c r="P118" s="323"/>
      <c r="Q118" s="278"/>
    </row>
    <row r="119" spans="1:17" s="82" customFormat="1" ht="17.649999999999999" customHeight="1" x14ac:dyDescent="0.25">
      <c r="A119" s="332">
        <v>117</v>
      </c>
      <c r="B119" s="333" t="s">
        <v>209</v>
      </c>
      <c r="C119" s="325" t="s">
        <v>247</v>
      </c>
      <c r="D119" s="326">
        <v>897.51636000000008</v>
      </c>
      <c r="E119" s="326">
        <v>897.51636000000008</v>
      </c>
      <c r="F119" s="327">
        <f t="shared" si="4"/>
        <v>0</v>
      </c>
      <c r="G119" s="326">
        <v>897.51636000000008</v>
      </c>
      <c r="H119" s="264">
        <f t="shared" si="5"/>
        <v>1.4428138683797443E-13</v>
      </c>
      <c r="I119" s="264">
        <f t="shared" si="3"/>
        <v>1.6075627505884619E-14</v>
      </c>
      <c r="J119" s="327"/>
      <c r="K119" s="326">
        <v>0</v>
      </c>
      <c r="L119" s="328">
        <v>1.4428138683797443E-13</v>
      </c>
      <c r="M119" s="319"/>
      <c r="N119" s="329"/>
      <c r="O119" s="323"/>
      <c r="P119" s="323"/>
      <c r="Q119" s="278"/>
    </row>
    <row r="120" spans="1:17" s="82" customFormat="1" ht="17.649999999999999" customHeight="1" x14ac:dyDescent="0.25">
      <c r="A120" s="332">
        <v>118</v>
      </c>
      <c r="B120" s="333" t="s">
        <v>209</v>
      </c>
      <c r="C120" s="325" t="s">
        <v>248</v>
      </c>
      <c r="D120" s="326">
        <v>418.78549932300001</v>
      </c>
      <c r="E120" s="326">
        <v>418.78549981826256</v>
      </c>
      <c r="F120" s="327">
        <f t="shared" si="4"/>
        <v>1.1826162449324329E-7</v>
      </c>
      <c r="G120" s="326">
        <v>418.78549932300001</v>
      </c>
      <c r="H120" s="264">
        <f t="shared" si="5"/>
        <v>-7.2140693418987217E-14</v>
      </c>
      <c r="I120" s="264">
        <f t="shared" si="3"/>
        <v>-1.7226167918968926E-14</v>
      </c>
      <c r="J120" s="327"/>
      <c r="K120" s="326">
        <v>0</v>
      </c>
      <c r="L120" s="328">
        <v>-7.2140693418987217E-14</v>
      </c>
      <c r="M120" s="319"/>
      <c r="N120" s="329"/>
      <c r="O120" s="323"/>
      <c r="P120" s="323"/>
      <c r="Q120" s="278"/>
    </row>
    <row r="121" spans="1:17" s="82" customFormat="1" ht="17.649999999999999" customHeight="1" x14ac:dyDescent="0.25">
      <c r="A121" s="332">
        <v>122</v>
      </c>
      <c r="B121" s="333" t="s">
        <v>144</v>
      </c>
      <c r="C121" s="325" t="s">
        <v>249</v>
      </c>
      <c r="D121" s="326">
        <v>219.39748839180004</v>
      </c>
      <c r="E121" s="326">
        <v>219.39748888706256</v>
      </c>
      <c r="F121" s="327">
        <f t="shared" si="4"/>
        <v>2.2573756552901614E-7</v>
      </c>
      <c r="G121" s="326">
        <v>219.39748839180004</v>
      </c>
      <c r="H121" s="264">
        <f t="shared" si="5"/>
        <v>-7.2140693418987217E-14</v>
      </c>
      <c r="I121" s="264">
        <f t="shared" si="3"/>
        <v>-3.2881275799889615E-14</v>
      </c>
      <c r="J121" s="327"/>
      <c r="K121" s="326">
        <v>0</v>
      </c>
      <c r="L121" s="328">
        <v>-7.2140693418987217E-14</v>
      </c>
      <c r="M121" s="319"/>
      <c r="N121" s="329"/>
      <c r="O121" s="323"/>
      <c r="P121" s="323"/>
      <c r="Q121" s="278"/>
    </row>
    <row r="122" spans="1:17" s="82" customFormat="1" ht="17.649999999999999" customHeight="1" x14ac:dyDescent="0.25">
      <c r="A122" s="332">
        <v>123</v>
      </c>
      <c r="B122" s="333" t="s">
        <v>250</v>
      </c>
      <c r="C122" s="325" t="s">
        <v>251</v>
      </c>
      <c r="D122" s="326">
        <v>107.58374283240001</v>
      </c>
      <c r="E122" s="326">
        <v>107.58374283240001</v>
      </c>
      <c r="F122" s="327">
        <f t="shared" si="4"/>
        <v>0</v>
      </c>
      <c r="G122" s="326">
        <v>107.58374283240001</v>
      </c>
      <c r="H122" s="264">
        <f t="shared" si="5"/>
        <v>-1.8035173354746804E-14</v>
      </c>
      <c r="I122" s="264">
        <f t="shared" si="3"/>
        <v>-1.6763846358127741E-14</v>
      </c>
      <c r="J122" s="327"/>
      <c r="K122" s="326">
        <v>0</v>
      </c>
      <c r="L122" s="328">
        <v>-1.8035173354746804E-14</v>
      </c>
      <c r="M122" s="319"/>
      <c r="N122" s="329"/>
      <c r="O122" s="323"/>
      <c r="P122" s="323"/>
      <c r="Q122" s="278"/>
    </row>
    <row r="123" spans="1:17" s="82" customFormat="1" ht="17.649999999999999" customHeight="1" x14ac:dyDescent="0.25">
      <c r="A123" s="332">
        <v>124</v>
      </c>
      <c r="B123" s="333" t="s">
        <v>250</v>
      </c>
      <c r="C123" s="325" t="s">
        <v>252</v>
      </c>
      <c r="D123" s="326">
        <v>1092.5054645598</v>
      </c>
      <c r="E123" s="326">
        <v>1092.5054650550626</v>
      </c>
      <c r="F123" s="327">
        <f t="shared" si="4"/>
        <v>4.5332740228332113E-8</v>
      </c>
      <c r="G123" s="326">
        <v>1092.5054645598</v>
      </c>
      <c r="H123" s="264">
        <f t="shared" si="5"/>
        <v>-2.8856277367594887E-13</v>
      </c>
      <c r="I123" s="264">
        <f t="shared" si="3"/>
        <v>-2.6412936402236234E-14</v>
      </c>
      <c r="J123" s="327"/>
      <c r="K123" s="326">
        <v>0</v>
      </c>
      <c r="L123" s="328">
        <v>-2.8856277367594887E-13</v>
      </c>
      <c r="M123" s="319"/>
      <c r="N123" s="329"/>
      <c r="O123" s="323"/>
      <c r="P123" s="323"/>
      <c r="Q123" s="278"/>
    </row>
    <row r="124" spans="1:17" s="82" customFormat="1" ht="17.649999999999999" customHeight="1" x14ac:dyDescent="0.25">
      <c r="A124" s="332">
        <v>126</v>
      </c>
      <c r="B124" s="333" t="s">
        <v>232</v>
      </c>
      <c r="C124" s="325" t="s">
        <v>253</v>
      </c>
      <c r="D124" s="326">
        <v>1715.5284465816001</v>
      </c>
      <c r="E124" s="326">
        <v>1715.5284465816001</v>
      </c>
      <c r="F124" s="327">
        <f t="shared" si="4"/>
        <v>0</v>
      </c>
      <c r="G124" s="326">
        <v>1715.5284465816001</v>
      </c>
      <c r="H124" s="264">
        <f t="shared" si="5"/>
        <v>-2.8856277367594887E-13</v>
      </c>
      <c r="I124" s="264">
        <f t="shared" si="3"/>
        <v>-1.6820634729254734E-14</v>
      </c>
      <c r="J124" s="327"/>
      <c r="K124" s="326">
        <v>0</v>
      </c>
      <c r="L124" s="328">
        <v>-2.8856277367594887E-13</v>
      </c>
      <c r="M124" s="319"/>
      <c r="N124" s="329"/>
      <c r="O124" s="323"/>
      <c r="P124" s="323"/>
      <c r="Q124" s="278"/>
    </row>
    <row r="125" spans="1:17" s="82" customFormat="1" ht="17.649999999999999" customHeight="1" x14ac:dyDescent="0.25">
      <c r="A125" s="332">
        <v>127</v>
      </c>
      <c r="B125" s="333" t="s">
        <v>254</v>
      </c>
      <c r="C125" s="325" t="s">
        <v>255</v>
      </c>
      <c r="D125" s="326">
        <v>1446.9115671234001</v>
      </c>
      <c r="E125" s="326">
        <v>1446.9115676186627</v>
      </c>
      <c r="F125" s="327">
        <f t="shared" si="4"/>
        <v>3.4228946788061876E-8</v>
      </c>
      <c r="G125" s="326">
        <v>1446.9115671234001</v>
      </c>
      <c r="H125" s="264">
        <f t="shared" si="5"/>
        <v>-5.7712554735189773E-13</v>
      </c>
      <c r="I125" s="264">
        <f t="shared" si="3"/>
        <v>-3.9886718737188274E-14</v>
      </c>
      <c r="J125" s="327"/>
      <c r="K125" s="326">
        <v>0</v>
      </c>
      <c r="L125" s="328">
        <v>-5.7712554735189773E-13</v>
      </c>
      <c r="M125" s="319"/>
      <c r="N125" s="329"/>
      <c r="O125" s="323"/>
      <c r="P125" s="323"/>
      <c r="Q125" s="278"/>
    </row>
    <row r="126" spans="1:17" s="82" customFormat="1" ht="17.649999999999999" customHeight="1" x14ac:dyDescent="0.25">
      <c r="A126" s="332">
        <v>128</v>
      </c>
      <c r="B126" s="333" t="s">
        <v>232</v>
      </c>
      <c r="C126" s="325" t="s">
        <v>256</v>
      </c>
      <c r="D126" s="326">
        <v>1349.3446957368001</v>
      </c>
      <c r="E126" s="326">
        <v>1349.3446957368001</v>
      </c>
      <c r="F126" s="327">
        <f t="shared" si="4"/>
        <v>0</v>
      </c>
      <c r="G126" s="326">
        <v>1349.3446957368001</v>
      </c>
      <c r="H126" s="264">
        <f t="shared" si="5"/>
        <v>-2.8856277367594887E-13</v>
      </c>
      <c r="I126" s="264">
        <f t="shared" si="3"/>
        <v>-2.138540097186814E-14</v>
      </c>
      <c r="J126" s="327"/>
      <c r="K126" s="326">
        <v>0</v>
      </c>
      <c r="L126" s="328">
        <v>-2.8856277367594887E-13</v>
      </c>
      <c r="M126" s="319"/>
      <c r="N126" s="329"/>
      <c r="O126" s="323"/>
      <c r="P126" s="323"/>
      <c r="Q126" s="278"/>
    </row>
    <row r="127" spans="1:17" s="82" customFormat="1" ht="17.649999999999999" customHeight="1" x14ac:dyDescent="0.25">
      <c r="A127" s="332">
        <v>130</v>
      </c>
      <c r="B127" s="333" t="s">
        <v>232</v>
      </c>
      <c r="C127" s="325" t="s">
        <v>257</v>
      </c>
      <c r="D127" s="326">
        <v>1862.937751896</v>
      </c>
      <c r="E127" s="326">
        <v>1862.937751896</v>
      </c>
      <c r="F127" s="327">
        <f t="shared" si="4"/>
        <v>0</v>
      </c>
      <c r="G127" s="326">
        <v>1862.937751896</v>
      </c>
      <c r="H127" s="264">
        <f t="shared" si="5"/>
        <v>47.844299574889199</v>
      </c>
      <c r="I127" s="264">
        <f t="shared" si="3"/>
        <v>2.5682178336981893</v>
      </c>
      <c r="J127" s="335"/>
      <c r="K127" s="326">
        <v>0</v>
      </c>
      <c r="L127" s="328">
        <v>47.844299574889199</v>
      </c>
      <c r="M127" s="319"/>
      <c r="N127" s="329"/>
      <c r="O127" s="323"/>
      <c r="P127" s="323"/>
      <c r="Q127" s="278"/>
    </row>
    <row r="128" spans="1:17" s="82" customFormat="1" ht="17.649999999999999" customHeight="1" x14ac:dyDescent="0.25">
      <c r="A128" s="332">
        <v>132</v>
      </c>
      <c r="B128" s="333" t="s">
        <v>258</v>
      </c>
      <c r="C128" s="325" t="s">
        <v>259</v>
      </c>
      <c r="D128" s="326">
        <v>2216.7435744000004</v>
      </c>
      <c r="E128" s="326">
        <v>2216.7435744000004</v>
      </c>
      <c r="F128" s="327">
        <f t="shared" si="4"/>
        <v>0</v>
      </c>
      <c r="G128" s="326">
        <v>2216.7435744000004</v>
      </c>
      <c r="H128" s="264">
        <f t="shared" si="5"/>
        <v>1.7313766420556931E-12</v>
      </c>
      <c r="I128" s="264">
        <f t="shared" si="3"/>
        <v>7.810450708193977E-14</v>
      </c>
      <c r="J128" s="335"/>
      <c r="K128" s="326">
        <v>0</v>
      </c>
      <c r="L128" s="328">
        <v>1.7313766420556931E-12</v>
      </c>
      <c r="M128" s="319"/>
      <c r="N128" s="329"/>
      <c r="O128" s="323"/>
      <c r="P128" s="323"/>
      <c r="Q128" s="278"/>
    </row>
    <row r="129" spans="1:17" s="82" customFormat="1" ht="17.649999999999999" customHeight="1" x14ac:dyDescent="0.25">
      <c r="A129" s="332">
        <v>136</v>
      </c>
      <c r="B129" s="333" t="s">
        <v>757</v>
      </c>
      <c r="C129" s="325" t="s">
        <v>260</v>
      </c>
      <c r="D129" s="326">
        <v>138.11420352960002</v>
      </c>
      <c r="E129" s="326">
        <v>138.11420352960002</v>
      </c>
      <c r="F129" s="327">
        <f t="shared" si="4"/>
        <v>0</v>
      </c>
      <c r="G129" s="326">
        <v>138.11420352960002</v>
      </c>
      <c r="H129" s="264">
        <f t="shared" si="5"/>
        <v>-3.6070346709493608E-14</v>
      </c>
      <c r="I129" s="264">
        <f t="shared" si="3"/>
        <v>-2.6116319529557416E-14</v>
      </c>
      <c r="J129" s="335"/>
      <c r="K129" s="326">
        <v>0</v>
      </c>
      <c r="L129" s="328">
        <v>-3.6070346709493608E-14</v>
      </c>
      <c r="M129" s="319"/>
      <c r="N129" s="329"/>
      <c r="O129" s="323"/>
      <c r="P129" s="323"/>
      <c r="Q129" s="278"/>
    </row>
    <row r="130" spans="1:17" s="82" customFormat="1" ht="17.649999999999999" customHeight="1" x14ac:dyDescent="0.25">
      <c r="A130" s="332">
        <v>138</v>
      </c>
      <c r="B130" s="333" t="s">
        <v>144</v>
      </c>
      <c r="C130" s="325" t="s">
        <v>261</v>
      </c>
      <c r="D130" s="326">
        <v>181.89224937</v>
      </c>
      <c r="E130" s="326">
        <v>181.89224937</v>
      </c>
      <c r="F130" s="327">
        <f t="shared" si="4"/>
        <v>0</v>
      </c>
      <c r="G130" s="326">
        <v>181.89224937</v>
      </c>
      <c r="H130" s="264">
        <f t="shared" si="5"/>
        <v>-7.2140693418987217E-14</v>
      </c>
      <c r="I130" s="264">
        <f t="shared" si="3"/>
        <v>-3.9661224526527615E-14</v>
      </c>
      <c r="J130" s="335"/>
      <c r="K130" s="326">
        <v>0</v>
      </c>
      <c r="L130" s="328">
        <v>-7.2140693418987217E-14</v>
      </c>
      <c r="M130" s="319"/>
      <c r="N130" s="329"/>
      <c r="O130" s="323"/>
      <c r="P130" s="323"/>
      <c r="Q130" s="278"/>
    </row>
    <row r="131" spans="1:17" s="82" customFormat="1" ht="17.649999999999999" customHeight="1" x14ac:dyDescent="0.25">
      <c r="A131" s="332">
        <v>139</v>
      </c>
      <c r="B131" s="333" t="s">
        <v>144</v>
      </c>
      <c r="C131" s="325" t="s">
        <v>262</v>
      </c>
      <c r="D131" s="326">
        <v>243.08538182820001</v>
      </c>
      <c r="E131" s="326">
        <v>243.08538232346254</v>
      </c>
      <c r="F131" s="327">
        <f t="shared" si="4"/>
        <v>2.037401571897135E-7</v>
      </c>
      <c r="G131" s="326">
        <v>243.08538182820001</v>
      </c>
      <c r="H131" s="264">
        <f t="shared" si="5"/>
        <v>3.6070346709493608E-14</v>
      </c>
      <c r="I131" s="264">
        <f t="shared" si="3"/>
        <v>1.4838550292380994E-14</v>
      </c>
      <c r="J131" s="335"/>
      <c r="K131" s="326">
        <v>0</v>
      </c>
      <c r="L131" s="328">
        <v>3.6070346709493608E-14</v>
      </c>
      <c r="M131" s="319"/>
      <c r="N131" s="329"/>
      <c r="O131" s="323"/>
      <c r="P131" s="323"/>
      <c r="Q131" s="278"/>
    </row>
    <row r="132" spans="1:17" s="82" customFormat="1" ht="17.649999999999999" customHeight="1" x14ac:dyDescent="0.25">
      <c r="A132" s="271">
        <v>140</v>
      </c>
      <c r="B132" s="271" t="s">
        <v>144</v>
      </c>
      <c r="C132" s="325" t="s">
        <v>263</v>
      </c>
      <c r="D132" s="326">
        <v>265.54075381620004</v>
      </c>
      <c r="E132" s="326">
        <v>265.54075431146254</v>
      </c>
      <c r="F132" s="327">
        <f t="shared" si="4"/>
        <v>1.8651091693300259E-7</v>
      </c>
      <c r="G132" s="326">
        <v>265.54075381620004</v>
      </c>
      <c r="H132" s="264">
        <f t="shared" si="5"/>
        <v>39.730659645888736</v>
      </c>
      <c r="I132" s="264">
        <f t="shared" si="3"/>
        <v>14.962170213347809</v>
      </c>
      <c r="J132" s="335"/>
      <c r="K132" s="326">
        <v>0</v>
      </c>
      <c r="L132" s="328">
        <v>39.730659645888736</v>
      </c>
      <c r="M132" s="319"/>
      <c r="N132" s="329"/>
      <c r="O132" s="323"/>
      <c r="P132" s="323"/>
      <c r="Q132" s="278"/>
    </row>
    <row r="133" spans="1:17" s="82" customFormat="1" ht="17.649999999999999" customHeight="1" x14ac:dyDescent="0.25">
      <c r="A133" s="332">
        <v>141</v>
      </c>
      <c r="B133" s="333" t="s">
        <v>144</v>
      </c>
      <c r="C133" s="325" t="s">
        <v>264</v>
      </c>
      <c r="D133" s="326">
        <v>236.04637625820004</v>
      </c>
      <c r="E133" s="326">
        <v>236.04637675346257</v>
      </c>
      <c r="F133" s="327">
        <f t="shared" si="4"/>
        <v>2.0981576653866796E-7</v>
      </c>
      <c r="G133" s="326">
        <v>236.04637625820004</v>
      </c>
      <c r="H133" s="264">
        <f t="shared" si="5"/>
        <v>0</v>
      </c>
      <c r="I133" s="264">
        <f t="shared" si="3"/>
        <v>0</v>
      </c>
      <c r="J133" s="335"/>
      <c r="K133" s="326">
        <v>0</v>
      </c>
      <c r="L133" s="328">
        <v>0</v>
      </c>
      <c r="M133" s="319"/>
      <c r="N133" s="329"/>
      <c r="O133" s="323"/>
      <c r="P133" s="323"/>
      <c r="Q133" s="278"/>
    </row>
    <row r="134" spans="1:17" s="82" customFormat="1" ht="17.649999999999999" customHeight="1" x14ac:dyDescent="0.25">
      <c r="A134" s="332">
        <v>142</v>
      </c>
      <c r="B134" s="333" t="s">
        <v>232</v>
      </c>
      <c r="C134" s="325" t="s">
        <v>265</v>
      </c>
      <c r="D134" s="326">
        <v>846.4216267746001</v>
      </c>
      <c r="E134" s="326">
        <v>846.42162726986248</v>
      </c>
      <c r="F134" s="327">
        <f t="shared" si="4"/>
        <v>5.851248374710849E-8</v>
      </c>
      <c r="G134" s="326">
        <v>846.4216267746001</v>
      </c>
      <c r="H134" s="264">
        <f t="shared" si="5"/>
        <v>-2.8856277367594887E-13</v>
      </c>
      <c r="I134" s="264">
        <f t="shared" si="3"/>
        <v>-3.4092084178745487E-14</v>
      </c>
      <c r="J134" s="335"/>
      <c r="K134" s="326">
        <v>0</v>
      </c>
      <c r="L134" s="328">
        <v>-2.8856277367594887E-13</v>
      </c>
      <c r="M134" s="319"/>
      <c r="N134" s="329"/>
      <c r="O134" s="323"/>
      <c r="P134" s="323"/>
      <c r="Q134" s="278"/>
    </row>
    <row r="135" spans="1:17" s="82" customFormat="1" ht="17.649999999999999" customHeight="1" x14ac:dyDescent="0.25">
      <c r="A135" s="332">
        <v>143</v>
      </c>
      <c r="B135" s="333" t="s">
        <v>232</v>
      </c>
      <c r="C135" s="325" t="s">
        <v>266</v>
      </c>
      <c r="D135" s="326">
        <v>1635.3990997218002</v>
      </c>
      <c r="E135" s="326">
        <v>1635.3991002170628</v>
      </c>
      <c r="F135" s="327">
        <f t="shared" si="4"/>
        <v>3.0283914043138793E-8</v>
      </c>
      <c r="G135" s="326">
        <v>1635.3990997218002</v>
      </c>
      <c r="H135" s="264">
        <f t="shared" si="5"/>
        <v>-5.7712554735189773E-13</v>
      </c>
      <c r="I135" s="264">
        <f t="shared" si="3"/>
        <v>-3.5289584498077391E-14</v>
      </c>
      <c r="J135" s="335"/>
      <c r="K135" s="326">
        <v>0</v>
      </c>
      <c r="L135" s="328">
        <v>-5.7712554735189773E-13</v>
      </c>
      <c r="M135" s="319"/>
      <c r="N135" s="329"/>
      <c r="O135" s="323"/>
      <c r="P135" s="323"/>
      <c r="Q135" s="278"/>
    </row>
    <row r="136" spans="1:17" s="82" customFormat="1" ht="17.649999999999999" customHeight="1" x14ac:dyDescent="0.25">
      <c r="A136" s="332">
        <v>144</v>
      </c>
      <c r="B136" s="333" t="s">
        <v>232</v>
      </c>
      <c r="C136" s="325" t="s">
        <v>267</v>
      </c>
      <c r="D136" s="326">
        <v>1123.070851233</v>
      </c>
      <c r="E136" s="326">
        <v>1123.0708517282626</v>
      </c>
      <c r="F136" s="327">
        <f t="shared" si="4"/>
        <v>4.4098968032812991E-8</v>
      </c>
      <c r="G136" s="326">
        <v>1123.070851233</v>
      </c>
      <c r="H136" s="264">
        <f t="shared" si="5"/>
        <v>-1.4428138683797443E-13</v>
      </c>
      <c r="I136" s="264">
        <f t="shared" si="3"/>
        <v>-1.2847042251692654E-14</v>
      </c>
      <c r="J136" s="335"/>
      <c r="K136" s="326">
        <v>0</v>
      </c>
      <c r="L136" s="328">
        <v>-1.4428138683797443E-13</v>
      </c>
      <c r="M136" s="319"/>
      <c r="N136" s="329"/>
      <c r="O136" s="323"/>
      <c r="P136" s="323"/>
      <c r="Q136" s="278"/>
    </row>
    <row r="137" spans="1:17" s="82" customFormat="1" ht="17.649999999999999" customHeight="1" x14ac:dyDescent="0.25">
      <c r="A137" s="332">
        <v>146</v>
      </c>
      <c r="B137" s="333" t="s">
        <v>159</v>
      </c>
      <c r="C137" s="325" t="s">
        <v>268</v>
      </c>
      <c r="D137" s="326">
        <v>25382.25</v>
      </c>
      <c r="E137" s="326">
        <v>25382.25</v>
      </c>
      <c r="F137" s="327">
        <f t="shared" si="4"/>
        <v>0</v>
      </c>
      <c r="G137" s="326">
        <v>25382.249939082598</v>
      </c>
      <c r="H137" s="264">
        <f t="shared" si="5"/>
        <v>15267.376108361348</v>
      </c>
      <c r="I137" s="264">
        <f t="shared" si="3"/>
        <v>60.149813780737915</v>
      </c>
      <c r="J137" s="335"/>
      <c r="K137" s="326">
        <v>0</v>
      </c>
      <c r="L137" s="328">
        <v>15267.376108361348</v>
      </c>
      <c r="M137" s="319"/>
      <c r="N137" s="329"/>
      <c r="O137" s="323"/>
      <c r="P137" s="323"/>
      <c r="Q137" s="278"/>
    </row>
    <row r="138" spans="1:17" s="82" customFormat="1" ht="17.649999999999999" customHeight="1" x14ac:dyDescent="0.25">
      <c r="A138" s="332">
        <v>147</v>
      </c>
      <c r="B138" s="333" t="s">
        <v>196</v>
      </c>
      <c r="C138" s="325" t="s">
        <v>269</v>
      </c>
      <c r="D138" s="326">
        <v>3539.3009400000005</v>
      </c>
      <c r="E138" s="326">
        <v>3539.3009400000005</v>
      </c>
      <c r="F138" s="327">
        <f t="shared" si="4"/>
        <v>0</v>
      </c>
      <c r="G138" s="326">
        <v>3539.3009400000005</v>
      </c>
      <c r="H138" s="264">
        <f t="shared" si="5"/>
        <v>1.1542510947037955E-12</v>
      </c>
      <c r="I138" s="264">
        <f t="shared" si="3"/>
        <v>3.2612403247738387E-14</v>
      </c>
      <c r="J138" s="335"/>
      <c r="K138" s="326">
        <v>0</v>
      </c>
      <c r="L138" s="328">
        <v>1.1542510947037955E-12</v>
      </c>
      <c r="M138" s="319"/>
      <c r="N138" s="329"/>
      <c r="O138" s="323"/>
      <c r="P138" s="323"/>
      <c r="Q138" s="278"/>
    </row>
    <row r="139" spans="1:17" s="82" customFormat="1" ht="17.649999999999999" customHeight="1" x14ac:dyDescent="0.25">
      <c r="A139" s="332">
        <v>148</v>
      </c>
      <c r="B139" s="333" t="s">
        <v>270</v>
      </c>
      <c r="C139" s="325" t="s">
        <v>271</v>
      </c>
      <c r="D139" s="326">
        <v>560.91202740360006</v>
      </c>
      <c r="E139" s="326">
        <v>560.91202740360006</v>
      </c>
      <c r="F139" s="327">
        <f t="shared" si="4"/>
        <v>0</v>
      </c>
      <c r="G139" s="326">
        <v>560.91202740360006</v>
      </c>
      <c r="H139" s="264">
        <f t="shared" si="5"/>
        <v>7.2140693418987217E-14</v>
      </c>
      <c r="I139" s="264">
        <f t="shared" si="3"/>
        <v>1.2861320473536382E-14</v>
      </c>
      <c r="J139" s="335"/>
      <c r="K139" s="326">
        <v>0</v>
      </c>
      <c r="L139" s="328">
        <v>7.2140693418987217E-14</v>
      </c>
      <c r="M139" s="319"/>
      <c r="N139" s="329"/>
      <c r="O139" s="323"/>
      <c r="P139" s="323"/>
      <c r="Q139" s="278"/>
    </row>
    <row r="140" spans="1:17" s="82" customFormat="1" ht="17.649999999999999" customHeight="1" x14ac:dyDescent="0.25">
      <c r="A140" s="332">
        <v>149</v>
      </c>
      <c r="B140" s="333" t="s">
        <v>270</v>
      </c>
      <c r="C140" s="325" t="s">
        <v>272</v>
      </c>
      <c r="D140" s="326">
        <v>909.13671955439997</v>
      </c>
      <c r="E140" s="326">
        <v>909.13671955439997</v>
      </c>
      <c r="F140" s="327">
        <f t="shared" si="4"/>
        <v>0</v>
      </c>
      <c r="G140" s="326">
        <v>909.13671955439997</v>
      </c>
      <c r="H140" s="264">
        <f t="shared" si="5"/>
        <v>0</v>
      </c>
      <c r="I140" s="264">
        <f t="shared" si="3"/>
        <v>0</v>
      </c>
      <c r="J140" s="335"/>
      <c r="K140" s="326">
        <v>0</v>
      </c>
      <c r="L140" s="328">
        <v>0</v>
      </c>
      <c r="M140" s="319"/>
      <c r="N140" s="329"/>
      <c r="O140" s="323"/>
      <c r="P140" s="323"/>
      <c r="Q140" s="278"/>
    </row>
    <row r="141" spans="1:17" s="82" customFormat="1" ht="17.649999999999999" customHeight="1" x14ac:dyDescent="0.25">
      <c r="A141" s="332">
        <v>150</v>
      </c>
      <c r="B141" s="333" t="s">
        <v>270</v>
      </c>
      <c r="C141" s="325" t="s">
        <v>273</v>
      </c>
      <c r="D141" s="326">
        <v>962.64392396040012</v>
      </c>
      <c r="E141" s="326">
        <v>962.64392396040012</v>
      </c>
      <c r="F141" s="327">
        <f t="shared" si="4"/>
        <v>0</v>
      </c>
      <c r="G141" s="326">
        <v>962.64392396040012</v>
      </c>
      <c r="H141" s="264">
        <f t="shared" si="5"/>
        <v>4.2418910836607173</v>
      </c>
      <c r="I141" s="264">
        <f t="shared" si="3"/>
        <v>0.44065006572827176</v>
      </c>
      <c r="J141" s="335"/>
      <c r="K141" s="326">
        <v>0</v>
      </c>
      <c r="L141" s="328">
        <v>4.2418910836607173</v>
      </c>
      <c r="M141" s="319"/>
      <c r="N141" s="329"/>
      <c r="O141" s="323"/>
      <c r="P141" s="323"/>
      <c r="Q141" s="278"/>
    </row>
    <row r="142" spans="1:17" s="82" customFormat="1" ht="17.649999999999999" customHeight="1" x14ac:dyDescent="0.25">
      <c r="A142" s="332">
        <v>151</v>
      </c>
      <c r="B142" s="333" t="s">
        <v>144</v>
      </c>
      <c r="C142" s="325" t="s">
        <v>274</v>
      </c>
      <c r="D142" s="326">
        <v>314.84754104580003</v>
      </c>
      <c r="E142" s="326">
        <v>314.84754154106253</v>
      </c>
      <c r="F142" s="327">
        <f t="shared" si="4"/>
        <v>1.5730232405530842E-7</v>
      </c>
      <c r="G142" s="326">
        <v>314.84754104580003</v>
      </c>
      <c r="H142" s="264">
        <f t="shared" si="5"/>
        <v>14.12315778407697</v>
      </c>
      <c r="I142" s="264">
        <f t="shared" ref="I142:I205" si="6">+H142/E142*100</f>
        <v>4.4857132169269374</v>
      </c>
      <c r="J142" s="335"/>
      <c r="K142" s="326">
        <v>0</v>
      </c>
      <c r="L142" s="328">
        <v>14.12315778407697</v>
      </c>
      <c r="M142" s="319"/>
      <c r="N142" s="329"/>
      <c r="O142" s="323"/>
      <c r="P142" s="323"/>
      <c r="Q142" s="278"/>
    </row>
    <row r="143" spans="1:17" s="82" customFormat="1" ht="17.649999999999999" customHeight="1" x14ac:dyDescent="0.25">
      <c r="A143" s="332">
        <v>152</v>
      </c>
      <c r="B143" s="333" t="s">
        <v>144</v>
      </c>
      <c r="C143" s="325" t="s">
        <v>275</v>
      </c>
      <c r="D143" s="326">
        <v>1232.3782925100002</v>
      </c>
      <c r="E143" s="326">
        <v>1232.3782925100002</v>
      </c>
      <c r="F143" s="327">
        <f t="shared" si="4"/>
        <v>0</v>
      </c>
      <c r="G143" s="326">
        <v>1232.3782925100002</v>
      </c>
      <c r="H143" s="264">
        <f t="shared" si="5"/>
        <v>73.727027103714619</v>
      </c>
      <c r="I143" s="264">
        <f t="shared" si="6"/>
        <v>5.9824996554875911</v>
      </c>
      <c r="J143" s="335"/>
      <c r="K143" s="326">
        <v>0</v>
      </c>
      <c r="L143" s="328">
        <v>73.727027103714619</v>
      </c>
      <c r="M143" s="319"/>
      <c r="N143" s="329"/>
      <c r="O143" s="323"/>
      <c r="P143" s="323"/>
      <c r="Q143" s="278"/>
    </row>
    <row r="144" spans="1:17" s="82" customFormat="1" ht="17.649999999999999" customHeight="1" x14ac:dyDescent="0.25">
      <c r="A144" s="332">
        <v>156</v>
      </c>
      <c r="B144" s="333" t="s">
        <v>209</v>
      </c>
      <c r="C144" s="325" t="s">
        <v>276</v>
      </c>
      <c r="D144" s="326">
        <v>343.14826245660004</v>
      </c>
      <c r="E144" s="326">
        <v>343.14826295186248</v>
      </c>
      <c r="F144" s="327">
        <f t="shared" ref="F144:F207" si="7">E144/D144*100-100</f>
        <v>1.4432899320127035E-7</v>
      </c>
      <c r="G144" s="326">
        <v>343.14826245660004</v>
      </c>
      <c r="H144" s="264">
        <f t="shared" ref="H144:H207" si="8">+K144+L144</f>
        <v>3.5237529579468889</v>
      </c>
      <c r="I144" s="264">
        <f t="shared" si="6"/>
        <v>1.0268893473726277</v>
      </c>
      <c r="J144" s="335"/>
      <c r="K144" s="326">
        <v>0</v>
      </c>
      <c r="L144" s="328">
        <v>3.5237529579468889</v>
      </c>
      <c r="M144" s="319"/>
      <c r="N144" s="329"/>
      <c r="O144" s="323"/>
      <c r="P144" s="323"/>
      <c r="Q144" s="278"/>
    </row>
    <row r="145" spans="1:17" s="82" customFormat="1" ht="17.649999999999999" customHeight="1" x14ac:dyDescent="0.25">
      <c r="A145" s="332">
        <v>157</v>
      </c>
      <c r="B145" s="333" t="s">
        <v>209</v>
      </c>
      <c r="C145" s="325" t="s">
        <v>277</v>
      </c>
      <c r="D145" s="326">
        <v>3089.8184318082003</v>
      </c>
      <c r="E145" s="326">
        <v>3089.8184323034588</v>
      </c>
      <c r="F145" s="327">
        <f t="shared" si="7"/>
        <v>1.6028735672080074E-8</v>
      </c>
      <c r="G145" s="326">
        <v>3089.8184318082003</v>
      </c>
      <c r="H145" s="264">
        <f t="shared" si="8"/>
        <v>64.856656030987551</v>
      </c>
      <c r="I145" s="264">
        <f t="shared" si="6"/>
        <v>2.0990442465137646</v>
      </c>
      <c r="J145" s="335"/>
      <c r="K145" s="326">
        <v>0</v>
      </c>
      <c r="L145" s="328">
        <v>64.856656030987551</v>
      </c>
      <c r="M145" s="319"/>
      <c r="N145" s="329"/>
      <c r="O145" s="323"/>
      <c r="P145" s="323"/>
      <c r="Q145" s="278"/>
    </row>
    <row r="146" spans="1:17" s="82" customFormat="1" ht="17.649999999999999" customHeight="1" x14ac:dyDescent="0.25">
      <c r="A146" s="332">
        <v>158</v>
      </c>
      <c r="B146" s="333" t="s">
        <v>209</v>
      </c>
      <c r="C146" s="325" t="s">
        <v>278</v>
      </c>
      <c r="D146" s="326">
        <v>267.73197300000004</v>
      </c>
      <c r="E146" s="326">
        <v>267.73197300000004</v>
      </c>
      <c r="F146" s="327">
        <f t="shared" si="7"/>
        <v>0</v>
      </c>
      <c r="G146" s="326">
        <v>267.73197300000004</v>
      </c>
      <c r="H146" s="264">
        <f t="shared" si="8"/>
        <v>7.2140693418987217E-14</v>
      </c>
      <c r="I146" s="264">
        <f t="shared" si="6"/>
        <v>2.694511701782708E-14</v>
      </c>
      <c r="J146" s="335"/>
      <c r="K146" s="326">
        <v>0</v>
      </c>
      <c r="L146" s="328">
        <v>7.2140693418987217E-14</v>
      </c>
      <c r="M146" s="319"/>
      <c r="N146" s="329"/>
      <c r="O146" s="323"/>
      <c r="P146" s="323"/>
      <c r="Q146" s="278"/>
    </row>
    <row r="147" spans="1:17" s="82" customFormat="1" ht="17.649999999999999" customHeight="1" x14ac:dyDescent="0.25">
      <c r="A147" s="332">
        <v>159</v>
      </c>
      <c r="B147" s="333" t="s">
        <v>209</v>
      </c>
      <c r="C147" s="325" t="s">
        <v>279</v>
      </c>
      <c r="D147" s="326">
        <v>91.299973555800008</v>
      </c>
      <c r="E147" s="326">
        <v>91.299974051063344</v>
      </c>
      <c r="F147" s="327">
        <f t="shared" si="7"/>
        <v>5.4245725777946063E-7</v>
      </c>
      <c r="G147" s="326">
        <v>91.299973555800008</v>
      </c>
      <c r="H147" s="264">
        <f t="shared" si="8"/>
        <v>0</v>
      </c>
      <c r="I147" s="264">
        <f t="shared" si="6"/>
        <v>0</v>
      </c>
      <c r="J147" s="335"/>
      <c r="K147" s="326">
        <v>0</v>
      </c>
      <c r="L147" s="328">
        <v>0</v>
      </c>
      <c r="M147" s="319"/>
      <c r="N147" s="329"/>
      <c r="O147" s="323"/>
      <c r="P147" s="323"/>
      <c r="Q147" s="278"/>
    </row>
    <row r="148" spans="1:17" s="82" customFormat="1" ht="17.649999999999999" customHeight="1" x14ac:dyDescent="0.25">
      <c r="A148" s="332">
        <v>160</v>
      </c>
      <c r="B148" s="333" t="s">
        <v>209</v>
      </c>
      <c r="C148" s="325" t="s">
        <v>280</v>
      </c>
      <c r="D148" s="326">
        <v>22.031793</v>
      </c>
      <c r="E148" s="326">
        <v>22.031793</v>
      </c>
      <c r="F148" s="327">
        <f t="shared" si="7"/>
        <v>0</v>
      </c>
      <c r="G148" s="326">
        <v>22.031793</v>
      </c>
      <c r="H148" s="264">
        <f t="shared" si="8"/>
        <v>0</v>
      </c>
      <c r="I148" s="264">
        <f t="shared" si="6"/>
        <v>0</v>
      </c>
      <c r="J148" s="335"/>
      <c r="K148" s="326">
        <v>0</v>
      </c>
      <c r="L148" s="328">
        <v>0</v>
      </c>
      <c r="M148" s="319"/>
      <c r="N148" s="329"/>
      <c r="O148" s="323"/>
      <c r="P148" s="323"/>
      <c r="Q148" s="278"/>
    </row>
    <row r="149" spans="1:17" s="82" customFormat="1" ht="17.649999999999999" customHeight="1" x14ac:dyDescent="0.25">
      <c r="A149" s="332">
        <v>161</v>
      </c>
      <c r="B149" s="333" t="s">
        <v>217</v>
      </c>
      <c r="C149" s="325" t="s">
        <v>281</v>
      </c>
      <c r="D149" s="326">
        <v>85.792005000000003</v>
      </c>
      <c r="E149" s="326">
        <v>85.792005000000003</v>
      </c>
      <c r="F149" s="327">
        <f t="shared" si="7"/>
        <v>0</v>
      </c>
      <c r="G149" s="326">
        <v>85.792005000000003</v>
      </c>
      <c r="H149" s="264">
        <f t="shared" si="8"/>
        <v>-1.8035173354746804E-14</v>
      </c>
      <c r="I149" s="264">
        <f t="shared" si="6"/>
        <v>-2.1021974430772195E-14</v>
      </c>
      <c r="J149" s="335"/>
      <c r="K149" s="326">
        <v>0</v>
      </c>
      <c r="L149" s="328">
        <v>-1.8035173354746804E-14</v>
      </c>
      <c r="M149" s="319"/>
      <c r="N149" s="329"/>
      <c r="O149" s="323"/>
      <c r="P149" s="323"/>
      <c r="Q149" s="278"/>
    </row>
    <row r="150" spans="1:17" s="82" customFormat="1" ht="17.649999999999999" customHeight="1" x14ac:dyDescent="0.25">
      <c r="A150" s="332">
        <v>162</v>
      </c>
      <c r="B150" s="333" t="s">
        <v>209</v>
      </c>
      <c r="C150" s="325" t="s">
        <v>282</v>
      </c>
      <c r="D150" s="326">
        <v>38.479491000000003</v>
      </c>
      <c r="E150" s="326">
        <v>38.479491000000003</v>
      </c>
      <c r="F150" s="327">
        <f t="shared" si="7"/>
        <v>0</v>
      </c>
      <c r="G150" s="326">
        <v>38.479491000000003</v>
      </c>
      <c r="H150" s="264">
        <f t="shared" si="8"/>
        <v>0</v>
      </c>
      <c r="I150" s="264">
        <f t="shared" si="6"/>
        <v>0</v>
      </c>
      <c r="J150" s="335"/>
      <c r="K150" s="326">
        <v>0</v>
      </c>
      <c r="L150" s="328">
        <v>0</v>
      </c>
      <c r="M150" s="319"/>
      <c r="N150" s="329"/>
      <c r="O150" s="323"/>
      <c r="P150" s="323"/>
      <c r="Q150" s="278"/>
    </row>
    <row r="151" spans="1:17" s="82" customFormat="1" ht="17.649999999999999" customHeight="1" x14ac:dyDescent="0.25">
      <c r="A151" s="332">
        <v>163</v>
      </c>
      <c r="B151" s="333" t="s">
        <v>144</v>
      </c>
      <c r="C151" s="325" t="s">
        <v>283</v>
      </c>
      <c r="D151" s="326">
        <v>317.64533508720001</v>
      </c>
      <c r="E151" s="326">
        <v>317.64533508720001</v>
      </c>
      <c r="F151" s="327">
        <f t="shared" si="7"/>
        <v>0</v>
      </c>
      <c r="G151" s="326">
        <v>317.64533508720001</v>
      </c>
      <c r="H151" s="264">
        <f t="shared" si="8"/>
        <v>0</v>
      </c>
      <c r="I151" s="264">
        <f t="shared" si="6"/>
        <v>0</v>
      </c>
      <c r="J151" s="335"/>
      <c r="K151" s="326">
        <v>0</v>
      </c>
      <c r="L151" s="328">
        <v>0</v>
      </c>
      <c r="M151" s="319"/>
      <c r="N151" s="329"/>
      <c r="O151" s="323"/>
      <c r="P151" s="323"/>
      <c r="Q151" s="278"/>
    </row>
    <row r="152" spans="1:17" s="82" customFormat="1" ht="17.649999999999999" customHeight="1" x14ac:dyDescent="0.25">
      <c r="A152" s="332">
        <v>164</v>
      </c>
      <c r="B152" s="333" t="s">
        <v>144</v>
      </c>
      <c r="C152" s="325" t="s">
        <v>284</v>
      </c>
      <c r="D152" s="326">
        <v>792.7486661232</v>
      </c>
      <c r="E152" s="326">
        <v>792.7486661232</v>
      </c>
      <c r="F152" s="327">
        <f t="shared" si="7"/>
        <v>0</v>
      </c>
      <c r="G152" s="326">
        <v>792.7486661232</v>
      </c>
      <c r="H152" s="264">
        <f t="shared" si="8"/>
        <v>14.81532812937075</v>
      </c>
      <c r="I152" s="264">
        <f t="shared" si="6"/>
        <v>1.868855636405236</v>
      </c>
      <c r="J152" s="335"/>
      <c r="K152" s="326">
        <v>0</v>
      </c>
      <c r="L152" s="328">
        <v>14.81532812937075</v>
      </c>
      <c r="M152" s="319"/>
      <c r="N152" s="329"/>
      <c r="O152" s="323"/>
      <c r="P152" s="323"/>
      <c r="Q152" s="278"/>
    </row>
    <row r="153" spans="1:17" s="82" customFormat="1" ht="17.649999999999999" customHeight="1" x14ac:dyDescent="0.25">
      <c r="A153" s="332">
        <v>165</v>
      </c>
      <c r="B153" s="333" t="s">
        <v>757</v>
      </c>
      <c r="C153" s="325" t="s">
        <v>285</v>
      </c>
      <c r="D153" s="326">
        <v>118.36953400680001</v>
      </c>
      <c r="E153" s="326">
        <v>118.36953400680001</v>
      </c>
      <c r="F153" s="327">
        <f t="shared" si="7"/>
        <v>0</v>
      </c>
      <c r="G153" s="326">
        <v>118.36953400680001</v>
      </c>
      <c r="H153" s="264">
        <f t="shared" si="8"/>
        <v>-3.6070346709493608E-14</v>
      </c>
      <c r="I153" s="264">
        <f t="shared" si="6"/>
        <v>-3.047266090227361E-14</v>
      </c>
      <c r="J153" s="335"/>
      <c r="K153" s="326">
        <v>0</v>
      </c>
      <c r="L153" s="328">
        <v>-3.6070346709493608E-14</v>
      </c>
      <c r="M153" s="319"/>
      <c r="N153" s="329"/>
      <c r="O153" s="323"/>
      <c r="P153" s="323"/>
      <c r="Q153" s="278"/>
    </row>
    <row r="154" spans="1:17" s="82" customFormat="1" ht="17.649999999999999" customHeight="1" x14ac:dyDescent="0.25">
      <c r="A154" s="332">
        <v>166</v>
      </c>
      <c r="B154" s="333" t="s">
        <v>232</v>
      </c>
      <c r="C154" s="325" t="s">
        <v>286</v>
      </c>
      <c r="D154" s="326">
        <v>1231.8378942546001</v>
      </c>
      <c r="E154" s="326">
        <v>1231.8378947498627</v>
      </c>
      <c r="F154" s="327">
        <f t="shared" si="7"/>
        <v>4.0205179629992926E-8</v>
      </c>
      <c r="G154" s="326">
        <v>1231.8378942546001</v>
      </c>
      <c r="H154" s="264">
        <f t="shared" si="8"/>
        <v>18.757097359598458</v>
      </c>
      <c r="I154" s="264">
        <f t="shared" si="6"/>
        <v>1.5226920229960355</v>
      </c>
      <c r="J154" s="335"/>
      <c r="K154" s="326">
        <v>0</v>
      </c>
      <c r="L154" s="328">
        <v>18.757097359598458</v>
      </c>
      <c r="M154" s="319"/>
      <c r="N154" s="329"/>
      <c r="O154" s="323"/>
      <c r="P154" s="323"/>
      <c r="Q154" s="278"/>
    </row>
    <row r="155" spans="1:17" s="82" customFormat="1" ht="17.649999999999999" customHeight="1" x14ac:dyDescent="0.25">
      <c r="A155" s="332">
        <v>167</v>
      </c>
      <c r="B155" s="333" t="s">
        <v>130</v>
      </c>
      <c r="C155" s="325" t="s">
        <v>287</v>
      </c>
      <c r="D155" s="326">
        <v>2927.0809684709998</v>
      </c>
      <c r="E155" s="326">
        <v>2927.0809689662592</v>
      </c>
      <c r="F155" s="327">
        <f t="shared" si="7"/>
        <v>1.6919912582125107E-8</v>
      </c>
      <c r="G155" s="326">
        <v>2927.0809684709998</v>
      </c>
      <c r="H155" s="264">
        <f t="shared" si="8"/>
        <v>487.84682773163939</v>
      </c>
      <c r="I155" s="264">
        <f t="shared" si="6"/>
        <v>16.666666651996632</v>
      </c>
      <c r="J155" s="335"/>
      <c r="K155" s="326">
        <v>0</v>
      </c>
      <c r="L155" s="328">
        <v>487.84682773163939</v>
      </c>
      <c r="M155" s="319"/>
      <c r="N155" s="329"/>
      <c r="O155" s="323"/>
      <c r="P155" s="323"/>
      <c r="Q155" s="278"/>
    </row>
    <row r="156" spans="1:17" s="82" customFormat="1" ht="17.649999999999999" customHeight="1" x14ac:dyDescent="0.25">
      <c r="A156" s="332">
        <v>168</v>
      </c>
      <c r="B156" s="333" t="s">
        <v>232</v>
      </c>
      <c r="C156" s="325" t="s">
        <v>288</v>
      </c>
      <c r="D156" s="326">
        <v>665.26365543840006</v>
      </c>
      <c r="E156" s="326">
        <v>665.26365543840006</v>
      </c>
      <c r="F156" s="327">
        <f t="shared" si="7"/>
        <v>0</v>
      </c>
      <c r="G156" s="326">
        <v>665.26365543840006</v>
      </c>
      <c r="H156" s="264">
        <f t="shared" si="8"/>
        <v>-2.8856277367594887E-13</v>
      </c>
      <c r="I156" s="264">
        <f t="shared" si="6"/>
        <v>-4.3375700944581106E-14</v>
      </c>
      <c r="J156" s="335"/>
      <c r="K156" s="326">
        <v>0</v>
      </c>
      <c r="L156" s="328">
        <v>-2.8856277367594887E-13</v>
      </c>
      <c r="M156" s="319"/>
      <c r="N156" s="329"/>
      <c r="O156" s="323"/>
      <c r="P156" s="323"/>
      <c r="Q156" s="278"/>
    </row>
    <row r="157" spans="1:17" s="82" customFormat="1" ht="17.649999999999999" customHeight="1" x14ac:dyDescent="0.25">
      <c r="A157" s="332">
        <v>170</v>
      </c>
      <c r="B157" s="333" t="s">
        <v>140</v>
      </c>
      <c r="C157" s="325" t="s">
        <v>289</v>
      </c>
      <c r="D157" s="326">
        <v>1621.8303580458</v>
      </c>
      <c r="E157" s="326">
        <v>1621.8303585410627</v>
      </c>
      <c r="F157" s="327">
        <f t="shared" si="7"/>
        <v>3.0537265161001415E-8</v>
      </c>
      <c r="G157" s="326">
        <v>1621.8303580458</v>
      </c>
      <c r="H157" s="264">
        <f t="shared" si="8"/>
        <v>300.14070682830351</v>
      </c>
      <c r="I157" s="264">
        <f t="shared" si="6"/>
        <v>18.506294770452982</v>
      </c>
      <c r="J157" s="335"/>
      <c r="K157" s="326">
        <v>0</v>
      </c>
      <c r="L157" s="328">
        <v>300.14070682830351</v>
      </c>
      <c r="M157" s="319"/>
      <c r="N157" s="329"/>
      <c r="O157" s="323"/>
      <c r="P157" s="323"/>
      <c r="Q157" s="278"/>
    </row>
    <row r="158" spans="1:17" s="82" customFormat="1" ht="17.649999999999999" customHeight="1" x14ac:dyDescent="0.25">
      <c r="A158" s="332">
        <v>171</v>
      </c>
      <c r="B158" s="333" t="s">
        <v>130</v>
      </c>
      <c r="C158" s="325" t="s">
        <v>290</v>
      </c>
      <c r="D158" s="326">
        <v>11594.634298826402</v>
      </c>
      <c r="E158" s="326">
        <v>11594.634298826402</v>
      </c>
      <c r="F158" s="327">
        <f t="shared" si="7"/>
        <v>0</v>
      </c>
      <c r="G158" s="326">
        <v>9537.1963045056</v>
      </c>
      <c r="H158" s="264">
        <f t="shared" si="8"/>
        <v>6328.7912252079377</v>
      </c>
      <c r="I158" s="264">
        <f t="shared" si="6"/>
        <v>54.583793348691742</v>
      </c>
      <c r="J158" s="335"/>
      <c r="K158" s="326">
        <v>2.0305800000000001E-5</v>
      </c>
      <c r="L158" s="328">
        <v>6328.7912049021379</v>
      </c>
      <c r="M158" s="319"/>
      <c r="N158" s="329"/>
      <c r="O158" s="323"/>
      <c r="P158" s="323"/>
      <c r="Q158" s="278"/>
    </row>
    <row r="159" spans="1:17" s="82" customFormat="1" ht="17.649999999999999" customHeight="1" x14ac:dyDescent="0.25">
      <c r="A159" s="332">
        <v>176</v>
      </c>
      <c r="B159" s="333" t="s">
        <v>140</v>
      </c>
      <c r="C159" s="325" t="s">
        <v>291</v>
      </c>
      <c r="D159" s="326">
        <v>730.72636662780008</v>
      </c>
      <c r="E159" s="326">
        <v>730.72636712306257</v>
      </c>
      <c r="F159" s="327">
        <f t="shared" si="7"/>
        <v>6.7776738887914689E-8</v>
      </c>
      <c r="G159" s="326">
        <v>730.72636662780008</v>
      </c>
      <c r="H159" s="264">
        <f t="shared" si="8"/>
        <v>42.150646349813407</v>
      </c>
      <c r="I159" s="264">
        <f t="shared" si="6"/>
        <v>5.7683215285859202</v>
      </c>
      <c r="J159" s="335"/>
      <c r="K159" s="326">
        <v>0</v>
      </c>
      <c r="L159" s="328">
        <v>42.150646349813407</v>
      </c>
      <c r="M159" s="319"/>
      <c r="N159" s="329"/>
      <c r="O159" s="323"/>
      <c r="P159" s="323"/>
      <c r="Q159" s="278"/>
    </row>
    <row r="160" spans="1:17" s="82" customFormat="1" ht="17.649999999999999" customHeight="1" x14ac:dyDescent="0.25">
      <c r="A160" s="332">
        <v>177</v>
      </c>
      <c r="B160" s="333" t="s">
        <v>140</v>
      </c>
      <c r="C160" s="325" t="s">
        <v>292</v>
      </c>
      <c r="D160" s="326">
        <v>25.0839374922</v>
      </c>
      <c r="E160" s="326">
        <v>25.083937987463337</v>
      </c>
      <c r="F160" s="327">
        <f t="shared" si="7"/>
        <v>1.9744242223396213E-6</v>
      </c>
      <c r="G160" s="326">
        <v>25.0839374922</v>
      </c>
      <c r="H160" s="264">
        <f t="shared" si="8"/>
        <v>1.0742195974213298</v>
      </c>
      <c r="I160" s="264">
        <f t="shared" si="6"/>
        <v>4.2824998130605021</v>
      </c>
      <c r="J160" s="335"/>
      <c r="K160" s="326">
        <v>0</v>
      </c>
      <c r="L160" s="328">
        <v>1.0742195974213298</v>
      </c>
      <c r="M160" s="319"/>
      <c r="N160" s="329"/>
      <c r="O160" s="323"/>
      <c r="P160" s="323"/>
      <c r="Q160" s="278"/>
    </row>
    <row r="161" spans="1:17" s="82" customFormat="1" ht="17.649999999999999" customHeight="1" x14ac:dyDescent="0.25">
      <c r="A161" s="332">
        <v>181</v>
      </c>
      <c r="B161" s="333" t="s">
        <v>209</v>
      </c>
      <c r="C161" s="325" t="s">
        <v>293</v>
      </c>
      <c r="D161" s="326">
        <v>13088.2558053348</v>
      </c>
      <c r="E161" s="326">
        <v>13088.2558053348</v>
      </c>
      <c r="F161" s="327">
        <f t="shared" si="7"/>
        <v>0</v>
      </c>
      <c r="G161" s="326">
        <v>13088.2558053348</v>
      </c>
      <c r="H161" s="264">
        <f t="shared" si="8"/>
        <v>3882.3118771740105</v>
      </c>
      <c r="I161" s="264">
        <f t="shared" si="6"/>
        <v>29.66256111522188</v>
      </c>
      <c r="J161" s="335"/>
      <c r="K161" s="326">
        <v>0</v>
      </c>
      <c r="L161" s="328">
        <v>3882.3118771740105</v>
      </c>
      <c r="M161" s="319"/>
      <c r="N161" s="329"/>
      <c r="O161" s="323"/>
      <c r="P161" s="323"/>
      <c r="Q161" s="278"/>
    </row>
    <row r="162" spans="1:17" s="82" customFormat="1" ht="17.649999999999999" customHeight="1" x14ac:dyDescent="0.25">
      <c r="A162" s="332">
        <v>182</v>
      </c>
      <c r="B162" s="333" t="s">
        <v>209</v>
      </c>
      <c r="C162" s="325" t="s">
        <v>294</v>
      </c>
      <c r="D162" s="326">
        <v>648.77030999999999</v>
      </c>
      <c r="E162" s="326">
        <v>648.77030999999999</v>
      </c>
      <c r="F162" s="327">
        <f t="shared" si="7"/>
        <v>0</v>
      </c>
      <c r="G162" s="326">
        <v>648.77030999999999</v>
      </c>
      <c r="H162" s="264">
        <f t="shared" si="8"/>
        <v>-2.1642208025696164E-13</v>
      </c>
      <c r="I162" s="264">
        <f t="shared" si="6"/>
        <v>-3.3358813885450708E-14</v>
      </c>
      <c r="J162" s="335"/>
      <c r="K162" s="326">
        <v>0</v>
      </c>
      <c r="L162" s="328">
        <v>-2.1642208025696164E-13</v>
      </c>
      <c r="M162" s="319"/>
      <c r="N162" s="329"/>
      <c r="O162" s="323"/>
      <c r="P162" s="323"/>
      <c r="Q162" s="278"/>
    </row>
    <row r="163" spans="1:17" s="82" customFormat="1" ht="17.649999999999999" customHeight="1" x14ac:dyDescent="0.25">
      <c r="A163" s="332">
        <v>183</v>
      </c>
      <c r="B163" s="333" t="s">
        <v>209</v>
      </c>
      <c r="C163" s="325" t="s">
        <v>295</v>
      </c>
      <c r="D163" s="326">
        <v>116.85987900000001</v>
      </c>
      <c r="E163" s="326">
        <v>116.85987900000001</v>
      </c>
      <c r="F163" s="327">
        <f t="shared" si="7"/>
        <v>0</v>
      </c>
      <c r="G163" s="326">
        <v>116.85987900000001</v>
      </c>
      <c r="H163" s="264">
        <f t="shared" si="8"/>
        <v>0</v>
      </c>
      <c r="I163" s="264">
        <f t="shared" si="6"/>
        <v>0</v>
      </c>
      <c r="J163" s="335"/>
      <c r="K163" s="326">
        <v>0</v>
      </c>
      <c r="L163" s="328">
        <v>0</v>
      </c>
      <c r="M163" s="319"/>
      <c r="N163" s="329"/>
      <c r="O163" s="323"/>
      <c r="P163" s="323"/>
      <c r="Q163" s="278"/>
    </row>
    <row r="164" spans="1:17" s="82" customFormat="1" ht="17.649999999999999" customHeight="1" x14ac:dyDescent="0.25">
      <c r="A164" s="332">
        <v>185</v>
      </c>
      <c r="B164" s="333" t="s">
        <v>144</v>
      </c>
      <c r="C164" s="325" t="s">
        <v>296</v>
      </c>
      <c r="D164" s="326">
        <v>471.10645919880005</v>
      </c>
      <c r="E164" s="326">
        <v>471.10645919880005</v>
      </c>
      <c r="F164" s="327">
        <f t="shared" si="7"/>
        <v>0</v>
      </c>
      <c r="G164" s="326">
        <v>471.10645919880005</v>
      </c>
      <c r="H164" s="264">
        <f t="shared" si="8"/>
        <v>21.352096238511972</v>
      </c>
      <c r="I164" s="264">
        <f t="shared" si="6"/>
        <v>4.5323293327000851</v>
      </c>
      <c r="J164" s="335"/>
      <c r="K164" s="326">
        <v>0</v>
      </c>
      <c r="L164" s="328">
        <v>21.352096238511972</v>
      </c>
      <c r="M164" s="319"/>
      <c r="N164" s="329"/>
      <c r="O164" s="323"/>
      <c r="P164" s="323"/>
      <c r="Q164" s="278"/>
    </row>
    <row r="165" spans="1:17" s="82" customFormat="1" ht="17.649999999999999" customHeight="1" x14ac:dyDescent="0.25">
      <c r="A165" s="332">
        <v>188</v>
      </c>
      <c r="B165" s="333" t="s">
        <v>144</v>
      </c>
      <c r="C165" s="325" t="s">
        <v>297</v>
      </c>
      <c r="D165" s="326">
        <v>4961.4811595424007</v>
      </c>
      <c r="E165" s="326">
        <v>4961.4811595424007</v>
      </c>
      <c r="F165" s="327">
        <f t="shared" si="7"/>
        <v>0</v>
      </c>
      <c r="G165" s="326">
        <v>4116.8744042544004</v>
      </c>
      <c r="H165" s="264">
        <f t="shared" si="8"/>
        <v>899.1165997972123</v>
      </c>
      <c r="I165" s="264">
        <f t="shared" si="6"/>
        <v>18.121939213009895</v>
      </c>
      <c r="J165" s="335"/>
      <c r="K165" s="326">
        <v>707.64486529680005</v>
      </c>
      <c r="L165" s="328">
        <v>191.47173450041223</v>
      </c>
      <c r="M165" s="319"/>
      <c r="N165" s="329"/>
      <c r="O165" s="323"/>
      <c r="P165" s="323"/>
      <c r="Q165" s="278"/>
    </row>
    <row r="166" spans="1:17" s="82" customFormat="1" ht="17.649999999999999" customHeight="1" x14ac:dyDescent="0.25">
      <c r="A166" s="332">
        <v>189</v>
      </c>
      <c r="B166" s="333" t="s">
        <v>144</v>
      </c>
      <c r="C166" s="325" t="s">
        <v>298</v>
      </c>
      <c r="D166" s="326">
        <v>325.80641885940008</v>
      </c>
      <c r="E166" s="326">
        <v>325.80641935466258</v>
      </c>
      <c r="F166" s="327">
        <f t="shared" si="7"/>
        <v>1.5201126757347083E-7</v>
      </c>
      <c r="G166" s="326">
        <v>325.80641885940008</v>
      </c>
      <c r="H166" s="264">
        <f t="shared" si="8"/>
        <v>56.432587037270956</v>
      </c>
      <c r="I166" s="264">
        <f t="shared" si="6"/>
        <v>17.320894765993</v>
      </c>
      <c r="J166" s="335"/>
      <c r="K166" s="326">
        <v>0</v>
      </c>
      <c r="L166" s="328">
        <v>56.432587037270956</v>
      </c>
      <c r="M166" s="319"/>
      <c r="N166" s="329"/>
      <c r="O166" s="323"/>
      <c r="P166" s="323"/>
      <c r="Q166" s="278"/>
    </row>
    <row r="167" spans="1:17" s="82" customFormat="1" ht="17.649999999999999" customHeight="1" x14ac:dyDescent="0.25">
      <c r="A167" s="332">
        <v>190</v>
      </c>
      <c r="B167" s="333" t="s">
        <v>250</v>
      </c>
      <c r="C167" s="325" t="s">
        <v>299</v>
      </c>
      <c r="D167" s="326">
        <v>1000.7052373152002</v>
      </c>
      <c r="E167" s="326">
        <v>1000.7052373152002</v>
      </c>
      <c r="F167" s="327">
        <f t="shared" si="7"/>
        <v>0</v>
      </c>
      <c r="G167" s="326">
        <v>1000.7052373152002</v>
      </c>
      <c r="H167" s="264">
        <f t="shared" si="8"/>
        <v>167.09759817577347</v>
      </c>
      <c r="I167" s="264">
        <f t="shared" si="6"/>
        <v>16.697983776329671</v>
      </c>
      <c r="J167" s="335"/>
      <c r="K167" s="326">
        <v>0</v>
      </c>
      <c r="L167" s="328">
        <v>167.09759817577347</v>
      </c>
      <c r="M167" s="319"/>
      <c r="N167" s="329"/>
      <c r="O167" s="323"/>
      <c r="P167" s="323"/>
      <c r="Q167" s="278"/>
    </row>
    <row r="168" spans="1:17" s="82" customFormat="1" ht="17.649999999999999" customHeight="1" x14ac:dyDescent="0.25">
      <c r="A168" s="332">
        <v>191</v>
      </c>
      <c r="B168" s="333" t="s">
        <v>144</v>
      </c>
      <c r="C168" s="325" t="s">
        <v>300</v>
      </c>
      <c r="D168" s="326">
        <v>111.1539085884</v>
      </c>
      <c r="E168" s="326">
        <v>111.1539085884</v>
      </c>
      <c r="F168" s="327">
        <f t="shared" si="7"/>
        <v>0</v>
      </c>
      <c r="G168" s="326">
        <v>111.1539085884</v>
      </c>
      <c r="H168" s="264">
        <f t="shared" si="8"/>
        <v>10.081829829083583</v>
      </c>
      <c r="I168" s="264">
        <f t="shared" si="6"/>
        <v>9.0701532290837683</v>
      </c>
      <c r="J168" s="335"/>
      <c r="K168" s="326">
        <v>0</v>
      </c>
      <c r="L168" s="328">
        <v>10.081829829083583</v>
      </c>
      <c r="M168" s="319"/>
      <c r="N168" s="329"/>
      <c r="O168" s="323"/>
      <c r="P168" s="323"/>
      <c r="Q168" s="278"/>
    </row>
    <row r="169" spans="1:17" s="82" customFormat="1" ht="17.649999999999999" customHeight="1" x14ac:dyDescent="0.25">
      <c r="A169" s="332">
        <v>192</v>
      </c>
      <c r="B169" s="333" t="s">
        <v>250</v>
      </c>
      <c r="C169" s="325" t="s">
        <v>301</v>
      </c>
      <c r="D169" s="326">
        <v>784.96693530660002</v>
      </c>
      <c r="E169" s="326">
        <v>784.96693580186252</v>
      </c>
      <c r="F169" s="327">
        <f t="shared" si="7"/>
        <v>6.3093423818827432E-8</v>
      </c>
      <c r="G169" s="326">
        <v>784.96693530660002</v>
      </c>
      <c r="H169" s="264">
        <f t="shared" si="8"/>
        <v>47.687891582842894</v>
      </c>
      <c r="I169" s="264">
        <f t="shared" si="6"/>
        <v>6.0751465326534513</v>
      </c>
      <c r="J169" s="335"/>
      <c r="K169" s="326">
        <v>0</v>
      </c>
      <c r="L169" s="328">
        <v>47.687891582842894</v>
      </c>
      <c r="M169" s="319"/>
      <c r="N169" s="329"/>
      <c r="O169" s="323"/>
      <c r="P169" s="323"/>
      <c r="Q169" s="278"/>
    </row>
    <row r="170" spans="1:17" s="82" customFormat="1" ht="17.649999999999999" customHeight="1" x14ac:dyDescent="0.25">
      <c r="A170" s="332">
        <v>193</v>
      </c>
      <c r="B170" s="333" t="s">
        <v>250</v>
      </c>
      <c r="C170" s="325" t="s">
        <v>302</v>
      </c>
      <c r="D170" s="326">
        <v>77.296301949600007</v>
      </c>
      <c r="E170" s="326">
        <v>77.296301949600007</v>
      </c>
      <c r="F170" s="327">
        <f t="shared" si="7"/>
        <v>0</v>
      </c>
      <c r="G170" s="326">
        <v>77.296301949600007</v>
      </c>
      <c r="H170" s="264">
        <f t="shared" si="8"/>
        <v>0</v>
      </c>
      <c r="I170" s="264">
        <f t="shared" si="6"/>
        <v>0</v>
      </c>
      <c r="J170" s="335"/>
      <c r="K170" s="326">
        <v>0</v>
      </c>
      <c r="L170" s="328">
        <v>0</v>
      </c>
      <c r="M170" s="319"/>
      <c r="N170" s="329"/>
      <c r="O170" s="323"/>
      <c r="P170" s="323"/>
      <c r="Q170" s="278"/>
    </row>
    <row r="171" spans="1:17" s="82" customFormat="1" ht="17.649999999999999" customHeight="1" x14ac:dyDescent="0.25">
      <c r="A171" s="332">
        <v>194</v>
      </c>
      <c r="B171" s="333" t="s">
        <v>250</v>
      </c>
      <c r="C171" s="325" t="s">
        <v>303</v>
      </c>
      <c r="D171" s="326">
        <v>796.26930603300002</v>
      </c>
      <c r="E171" s="326">
        <v>796.26930652826263</v>
      </c>
      <c r="F171" s="327">
        <f t="shared" si="7"/>
        <v>6.2197869965530117E-8</v>
      </c>
      <c r="G171" s="326">
        <v>796.26930603300002</v>
      </c>
      <c r="H171" s="264">
        <f t="shared" si="8"/>
        <v>30.825280929976429</v>
      </c>
      <c r="I171" s="264">
        <f t="shared" si="6"/>
        <v>3.8712130025926501</v>
      </c>
      <c r="J171" s="335"/>
      <c r="K171" s="326">
        <v>0</v>
      </c>
      <c r="L171" s="328">
        <v>30.825280929976429</v>
      </c>
      <c r="M171" s="319"/>
      <c r="N171" s="329"/>
      <c r="O171" s="323"/>
      <c r="P171" s="323"/>
      <c r="Q171" s="278"/>
    </row>
    <row r="172" spans="1:17" s="82" customFormat="1" ht="17.649999999999999" customHeight="1" x14ac:dyDescent="0.25">
      <c r="A172" s="332">
        <v>195</v>
      </c>
      <c r="B172" s="333" t="s">
        <v>144</v>
      </c>
      <c r="C172" s="325" t="s">
        <v>304</v>
      </c>
      <c r="D172" s="326">
        <v>1964.6168726754001</v>
      </c>
      <c r="E172" s="326">
        <v>1964.6168731706628</v>
      </c>
      <c r="F172" s="327">
        <f t="shared" si="7"/>
        <v>2.5209118348357151E-8</v>
      </c>
      <c r="G172" s="326">
        <v>1964.6168726754001</v>
      </c>
      <c r="H172" s="264">
        <f t="shared" si="8"/>
        <v>144.86842889063749</v>
      </c>
      <c r="I172" s="264">
        <f t="shared" si="6"/>
        <v>7.3738768545154931</v>
      </c>
      <c r="J172" s="335"/>
      <c r="K172" s="326">
        <v>0</v>
      </c>
      <c r="L172" s="328">
        <v>144.86842889063749</v>
      </c>
      <c r="M172" s="319"/>
      <c r="N172" s="329"/>
      <c r="O172" s="323"/>
      <c r="P172" s="323"/>
      <c r="Q172" s="278"/>
    </row>
    <row r="173" spans="1:17" s="82" customFormat="1" ht="17.649999999999999" customHeight="1" x14ac:dyDescent="0.25">
      <c r="A173" s="332">
        <v>197</v>
      </c>
      <c r="B173" s="333" t="s">
        <v>250</v>
      </c>
      <c r="C173" s="325" t="s">
        <v>305</v>
      </c>
      <c r="D173" s="326">
        <v>323.17683806520006</v>
      </c>
      <c r="E173" s="326">
        <v>323.17683806520006</v>
      </c>
      <c r="F173" s="327">
        <f t="shared" si="7"/>
        <v>0</v>
      </c>
      <c r="G173" s="326">
        <v>323.17683806520006</v>
      </c>
      <c r="H173" s="264">
        <f t="shared" si="8"/>
        <v>30.942456124134949</v>
      </c>
      <c r="I173" s="264">
        <f t="shared" si="6"/>
        <v>9.574465889753025</v>
      </c>
      <c r="J173" s="335"/>
      <c r="K173" s="326">
        <v>0</v>
      </c>
      <c r="L173" s="328">
        <v>30.942456124134949</v>
      </c>
      <c r="M173" s="319"/>
      <c r="N173" s="329"/>
      <c r="O173" s="323"/>
      <c r="P173" s="323"/>
      <c r="Q173" s="278"/>
    </row>
    <row r="174" spans="1:17" s="82" customFormat="1" ht="17.649999999999999" customHeight="1" x14ac:dyDescent="0.25">
      <c r="A174" s="332">
        <v>198</v>
      </c>
      <c r="B174" s="333" t="s">
        <v>144</v>
      </c>
      <c r="C174" s="325" t="s">
        <v>306</v>
      </c>
      <c r="D174" s="326">
        <v>407.69749692720006</v>
      </c>
      <c r="E174" s="326">
        <v>407.69749692720006</v>
      </c>
      <c r="F174" s="327">
        <f t="shared" si="7"/>
        <v>0</v>
      </c>
      <c r="G174" s="326">
        <v>407.69749692720006</v>
      </c>
      <c r="H174" s="264">
        <f t="shared" si="8"/>
        <v>46.255333077064655</v>
      </c>
      <c r="I174" s="264">
        <f t="shared" si="6"/>
        <v>11.34550332677764</v>
      </c>
      <c r="J174" s="335"/>
      <c r="K174" s="326">
        <v>0</v>
      </c>
      <c r="L174" s="328">
        <v>46.255333077064655</v>
      </c>
      <c r="M174" s="319"/>
      <c r="N174" s="329"/>
      <c r="O174" s="323"/>
      <c r="P174" s="323"/>
      <c r="Q174" s="278"/>
    </row>
    <row r="175" spans="1:17" s="82" customFormat="1" ht="17.649999999999999" customHeight="1" x14ac:dyDescent="0.25">
      <c r="A175" s="332">
        <v>199</v>
      </c>
      <c r="B175" s="333" t="s">
        <v>144</v>
      </c>
      <c r="C175" s="325" t="s">
        <v>307</v>
      </c>
      <c r="D175" s="326">
        <v>314.70133928580003</v>
      </c>
      <c r="E175" s="326">
        <v>314.70133978106253</v>
      </c>
      <c r="F175" s="327">
        <f t="shared" si="7"/>
        <v>1.5737539627025399E-7</v>
      </c>
      <c r="G175" s="326">
        <v>314.70135959160001</v>
      </c>
      <c r="H175" s="264">
        <f t="shared" si="8"/>
        <v>27.87107384009192</v>
      </c>
      <c r="I175" s="264">
        <f t="shared" si="6"/>
        <v>8.8563569063550229</v>
      </c>
      <c r="J175" s="335"/>
      <c r="K175" s="326">
        <v>0</v>
      </c>
      <c r="L175" s="328">
        <v>27.87107384009192</v>
      </c>
      <c r="M175" s="319"/>
      <c r="N175" s="329"/>
      <c r="O175" s="323"/>
      <c r="P175" s="323"/>
      <c r="Q175" s="278"/>
    </row>
    <row r="176" spans="1:17" s="82" customFormat="1" ht="17.649999999999999" customHeight="1" x14ac:dyDescent="0.25">
      <c r="A176" s="332">
        <v>200</v>
      </c>
      <c r="B176" s="333" t="s">
        <v>232</v>
      </c>
      <c r="C176" s="325" t="s">
        <v>308</v>
      </c>
      <c r="D176" s="326">
        <v>1417.2026790942</v>
      </c>
      <c r="E176" s="326">
        <v>1417.2026795894628</v>
      </c>
      <c r="F176" s="327">
        <f t="shared" si="7"/>
        <v>3.4946509686051286E-8</v>
      </c>
      <c r="G176" s="326">
        <v>1417.2026790942</v>
      </c>
      <c r="H176" s="264">
        <f t="shared" si="8"/>
        <v>148.4117016227041</v>
      </c>
      <c r="I176" s="264">
        <f t="shared" si="6"/>
        <v>10.472157847295081</v>
      </c>
      <c r="J176" s="335"/>
      <c r="K176" s="326">
        <v>0</v>
      </c>
      <c r="L176" s="328">
        <v>148.4117016227041</v>
      </c>
      <c r="M176" s="319"/>
      <c r="N176" s="329"/>
      <c r="O176" s="323"/>
      <c r="P176" s="323"/>
      <c r="Q176" s="278"/>
    </row>
    <row r="177" spans="1:17" s="82" customFormat="1" ht="17.649999999999999" customHeight="1" x14ac:dyDescent="0.25">
      <c r="A177" s="332">
        <v>201</v>
      </c>
      <c r="B177" s="333" t="s">
        <v>232</v>
      </c>
      <c r="C177" s="325" t="s">
        <v>309</v>
      </c>
      <c r="D177" s="326">
        <v>1795.7213099838</v>
      </c>
      <c r="E177" s="326">
        <v>1795.7213104790628</v>
      </c>
      <c r="F177" s="327">
        <f t="shared" si="7"/>
        <v>2.758015682502446E-8</v>
      </c>
      <c r="G177" s="326">
        <v>1795.7213099838</v>
      </c>
      <c r="H177" s="264">
        <f t="shared" si="8"/>
        <v>465.54513971458078</v>
      </c>
      <c r="I177" s="264">
        <f t="shared" si="6"/>
        <v>25.925244468496206</v>
      </c>
      <c r="J177" s="335"/>
      <c r="K177" s="326">
        <v>0</v>
      </c>
      <c r="L177" s="328">
        <v>465.54513971458078</v>
      </c>
      <c r="M177" s="319"/>
      <c r="N177" s="329"/>
      <c r="O177" s="323"/>
      <c r="P177" s="323"/>
      <c r="Q177" s="278"/>
    </row>
    <row r="178" spans="1:17" s="82" customFormat="1" ht="17.649999999999999" customHeight="1" x14ac:dyDescent="0.25">
      <c r="A178" s="332">
        <v>202</v>
      </c>
      <c r="B178" s="333" t="s">
        <v>232</v>
      </c>
      <c r="C178" s="325" t="s">
        <v>310</v>
      </c>
      <c r="D178" s="326">
        <v>2661.4235578338003</v>
      </c>
      <c r="E178" s="326">
        <v>2661.4235583290588</v>
      </c>
      <c r="F178" s="327">
        <f t="shared" si="7"/>
        <v>1.8608787399898574E-8</v>
      </c>
      <c r="G178" s="326">
        <v>2661.4235578338003</v>
      </c>
      <c r="H178" s="264">
        <f t="shared" si="8"/>
        <v>289.68364994051763</v>
      </c>
      <c r="I178" s="264">
        <f t="shared" si="6"/>
        <v>10.884537676610627</v>
      </c>
      <c r="J178" s="335"/>
      <c r="K178" s="326">
        <v>0</v>
      </c>
      <c r="L178" s="328">
        <v>289.68364994051763</v>
      </c>
      <c r="M178" s="319"/>
      <c r="N178" s="329"/>
      <c r="O178" s="323"/>
      <c r="P178" s="323"/>
      <c r="Q178" s="278"/>
    </row>
    <row r="179" spans="1:17" s="82" customFormat="1" ht="17.649999999999999" customHeight="1" x14ac:dyDescent="0.25">
      <c r="A179" s="332">
        <v>203</v>
      </c>
      <c r="B179" s="333" t="s">
        <v>232</v>
      </c>
      <c r="C179" s="325" t="s">
        <v>311</v>
      </c>
      <c r="D179" s="326">
        <v>748.67318092440007</v>
      </c>
      <c r="E179" s="326">
        <v>748.67318092440007</v>
      </c>
      <c r="F179" s="327">
        <f t="shared" si="7"/>
        <v>0</v>
      </c>
      <c r="G179" s="326">
        <v>748.67318092440007</v>
      </c>
      <c r="H179" s="264">
        <f t="shared" si="8"/>
        <v>46.005180134354553</v>
      </c>
      <c r="I179" s="264">
        <f t="shared" si="6"/>
        <v>6.144894902946989</v>
      </c>
      <c r="J179" s="335"/>
      <c r="K179" s="326">
        <v>0</v>
      </c>
      <c r="L179" s="328">
        <v>46.005180134354553</v>
      </c>
      <c r="M179" s="319"/>
      <c r="N179" s="329"/>
      <c r="O179" s="323"/>
      <c r="P179" s="323"/>
      <c r="Q179" s="278"/>
    </row>
    <row r="180" spans="1:17" s="82" customFormat="1" ht="17.649999999999999" customHeight="1" x14ac:dyDescent="0.25">
      <c r="A180" s="332">
        <v>204</v>
      </c>
      <c r="B180" s="333" t="s">
        <v>232</v>
      </c>
      <c r="C180" s="325" t="s">
        <v>312</v>
      </c>
      <c r="D180" s="326">
        <v>2162.1304145970003</v>
      </c>
      <c r="E180" s="326">
        <v>2162.1304150922583</v>
      </c>
      <c r="F180" s="327">
        <f t="shared" si="7"/>
        <v>2.2906036178937939E-8</v>
      </c>
      <c r="G180" s="326">
        <v>2162.1304145970003</v>
      </c>
      <c r="H180" s="264">
        <f t="shared" si="8"/>
        <v>37.700822666583214</v>
      </c>
      <c r="I180" s="264">
        <f t="shared" si="6"/>
        <v>1.7436886509445138</v>
      </c>
      <c r="J180" s="335"/>
      <c r="K180" s="326">
        <v>0</v>
      </c>
      <c r="L180" s="328">
        <v>37.700822666583214</v>
      </c>
      <c r="M180" s="319"/>
      <c r="N180" s="329"/>
      <c r="O180" s="323"/>
      <c r="P180" s="323"/>
      <c r="Q180" s="278"/>
    </row>
    <row r="181" spans="1:17" s="82" customFormat="1" ht="17.649999999999999" customHeight="1" x14ac:dyDescent="0.25">
      <c r="A181" s="332">
        <v>205</v>
      </c>
      <c r="B181" s="333" t="s">
        <v>193</v>
      </c>
      <c r="C181" s="325" t="s">
        <v>313</v>
      </c>
      <c r="D181" s="326">
        <v>2365.7076542088002</v>
      </c>
      <c r="E181" s="326">
        <v>2365.7076542088002</v>
      </c>
      <c r="F181" s="327">
        <f t="shared" si="7"/>
        <v>0</v>
      </c>
      <c r="G181" s="326">
        <v>2365.7076542088002</v>
      </c>
      <c r="H181" s="264">
        <f t="shared" si="8"/>
        <v>63.246535500902212</v>
      </c>
      <c r="I181" s="264">
        <f t="shared" si="6"/>
        <v>2.6734721590971358</v>
      </c>
      <c r="J181" s="335"/>
      <c r="K181" s="326">
        <v>0</v>
      </c>
      <c r="L181" s="328">
        <v>63.246535500902212</v>
      </c>
      <c r="M181" s="319"/>
      <c r="N181" s="329"/>
      <c r="O181" s="323"/>
      <c r="P181" s="323"/>
      <c r="Q181" s="278"/>
    </row>
    <row r="182" spans="1:17" s="82" customFormat="1" ht="17.649999999999999" customHeight="1" x14ac:dyDescent="0.25">
      <c r="A182" s="332">
        <v>206</v>
      </c>
      <c r="B182" s="333" t="s">
        <v>144</v>
      </c>
      <c r="C182" s="325" t="s">
        <v>314</v>
      </c>
      <c r="D182" s="326">
        <v>855.64517092020003</v>
      </c>
      <c r="E182" s="326">
        <v>855.64517141546253</v>
      </c>
      <c r="F182" s="327">
        <f t="shared" si="7"/>
        <v>5.788176338228368E-8</v>
      </c>
      <c r="G182" s="326">
        <v>855.64517092020003</v>
      </c>
      <c r="H182" s="264">
        <f t="shared" si="8"/>
        <v>-1.4428138683797443E-13</v>
      </c>
      <c r="I182" s="264">
        <f t="shared" si="6"/>
        <v>-1.6862291947407944E-14</v>
      </c>
      <c r="J182" s="335"/>
      <c r="K182" s="326">
        <v>0</v>
      </c>
      <c r="L182" s="328">
        <v>-1.4428138683797443E-13</v>
      </c>
      <c r="M182" s="319"/>
      <c r="N182" s="329"/>
      <c r="O182" s="323"/>
      <c r="P182" s="323"/>
      <c r="Q182" s="278"/>
    </row>
    <row r="183" spans="1:17" s="82" customFormat="1" ht="17.649999999999999" customHeight="1" x14ac:dyDescent="0.25">
      <c r="A183" s="332">
        <v>207</v>
      </c>
      <c r="B183" s="333" t="s">
        <v>144</v>
      </c>
      <c r="C183" s="325" t="s">
        <v>315</v>
      </c>
      <c r="D183" s="326">
        <v>973.4042922732001</v>
      </c>
      <c r="E183" s="326">
        <v>973.4042922732001</v>
      </c>
      <c r="F183" s="327">
        <f t="shared" si="7"/>
        <v>0</v>
      </c>
      <c r="G183" s="326">
        <v>973.4042922732001</v>
      </c>
      <c r="H183" s="264">
        <f t="shared" si="8"/>
        <v>34.43813195964961</v>
      </c>
      <c r="I183" s="264">
        <f t="shared" si="6"/>
        <v>3.5379063183732136</v>
      </c>
      <c r="J183" s="335"/>
      <c r="K183" s="326">
        <v>0</v>
      </c>
      <c r="L183" s="328">
        <v>34.43813195964961</v>
      </c>
      <c r="M183" s="319"/>
      <c r="N183" s="329"/>
      <c r="O183" s="323"/>
      <c r="P183" s="323"/>
      <c r="Q183" s="278"/>
    </row>
    <row r="184" spans="1:17" s="82" customFormat="1" ht="17.649999999999999" customHeight="1" x14ac:dyDescent="0.25">
      <c r="A184" s="332">
        <v>208</v>
      </c>
      <c r="B184" s="333" t="s">
        <v>144</v>
      </c>
      <c r="C184" s="325" t="s">
        <v>316</v>
      </c>
      <c r="D184" s="326">
        <v>190.687402053</v>
      </c>
      <c r="E184" s="326">
        <v>190.68740254826332</v>
      </c>
      <c r="F184" s="327">
        <f t="shared" si="7"/>
        <v>2.5972524042572331E-7</v>
      </c>
      <c r="G184" s="326">
        <v>190.687402053</v>
      </c>
      <c r="H184" s="264">
        <f t="shared" si="8"/>
        <v>31.781232509631199</v>
      </c>
      <c r="I184" s="264">
        <f t="shared" si="6"/>
        <v>16.666666011975966</v>
      </c>
      <c r="J184" s="335"/>
      <c r="K184" s="326">
        <v>0</v>
      </c>
      <c r="L184" s="328">
        <v>31.781232509631199</v>
      </c>
      <c r="M184" s="319"/>
      <c r="N184" s="329"/>
      <c r="O184" s="323"/>
      <c r="P184" s="323"/>
      <c r="Q184" s="278"/>
    </row>
    <row r="185" spans="1:17" s="82" customFormat="1" ht="17.649999999999999" customHeight="1" x14ac:dyDescent="0.25">
      <c r="A185" s="332">
        <v>209</v>
      </c>
      <c r="B185" s="333" t="s">
        <v>250</v>
      </c>
      <c r="C185" s="325" t="s">
        <v>317</v>
      </c>
      <c r="D185" s="326">
        <v>2700.4886478000003</v>
      </c>
      <c r="E185" s="326">
        <v>2700.4886478000003</v>
      </c>
      <c r="F185" s="327">
        <f t="shared" si="7"/>
        <v>0</v>
      </c>
      <c r="G185" s="326">
        <v>1300.6812046010698</v>
      </c>
      <c r="H185" s="264">
        <f t="shared" si="8"/>
        <v>1289.526051023184</v>
      </c>
      <c r="I185" s="264">
        <f t="shared" si="6"/>
        <v>47.751581998825237</v>
      </c>
      <c r="J185" s="335"/>
      <c r="K185" s="326">
        <v>1073.5101602802001</v>
      </c>
      <c r="L185" s="328">
        <v>216.0158907429838</v>
      </c>
      <c r="M185" s="319"/>
      <c r="N185" s="329"/>
      <c r="O185" s="323"/>
      <c r="P185" s="323"/>
      <c r="Q185" s="278"/>
    </row>
    <row r="186" spans="1:17" s="82" customFormat="1" ht="17.649999999999999" customHeight="1" x14ac:dyDescent="0.25">
      <c r="A186" s="332">
        <v>210</v>
      </c>
      <c r="B186" s="333" t="s">
        <v>232</v>
      </c>
      <c r="C186" s="325" t="s">
        <v>318</v>
      </c>
      <c r="D186" s="326">
        <v>2806.4947315014001</v>
      </c>
      <c r="E186" s="326">
        <v>2806.4947319966591</v>
      </c>
      <c r="F186" s="327">
        <f t="shared" si="7"/>
        <v>1.7646883065935981E-8</v>
      </c>
      <c r="G186" s="326">
        <v>2806.4947315014001</v>
      </c>
      <c r="H186" s="264">
        <f t="shared" si="8"/>
        <v>97.11116968651065</v>
      </c>
      <c r="I186" s="264">
        <f t="shared" si="6"/>
        <v>3.4602298938726905</v>
      </c>
      <c r="J186" s="335"/>
      <c r="K186" s="326">
        <v>0</v>
      </c>
      <c r="L186" s="328">
        <v>97.11116968651065</v>
      </c>
      <c r="M186" s="319"/>
      <c r="N186" s="329"/>
      <c r="O186" s="323"/>
      <c r="P186" s="323"/>
      <c r="Q186" s="278"/>
    </row>
    <row r="187" spans="1:17" s="82" customFormat="1" ht="17.649999999999999" customHeight="1" x14ac:dyDescent="0.25">
      <c r="A187" s="332">
        <v>211</v>
      </c>
      <c r="B187" s="333" t="s">
        <v>254</v>
      </c>
      <c r="C187" s="325" t="s">
        <v>319</v>
      </c>
      <c r="D187" s="326">
        <v>3703.4062020252004</v>
      </c>
      <c r="E187" s="326">
        <v>3703.4062020252004</v>
      </c>
      <c r="F187" s="327">
        <f t="shared" si="7"/>
        <v>0</v>
      </c>
      <c r="G187" s="326">
        <v>3703.4062020252004</v>
      </c>
      <c r="H187" s="264">
        <f t="shared" si="8"/>
        <v>196.52896237024763</v>
      </c>
      <c r="I187" s="264">
        <f t="shared" si="6"/>
        <v>5.3067082477416641</v>
      </c>
      <c r="J187" s="336"/>
      <c r="K187" s="326">
        <v>0</v>
      </c>
      <c r="L187" s="328">
        <v>196.52896237024763</v>
      </c>
      <c r="M187" s="319"/>
      <c r="N187" s="329"/>
      <c r="O187" s="323"/>
      <c r="P187" s="323"/>
      <c r="Q187" s="278"/>
    </row>
    <row r="188" spans="1:17" s="82" customFormat="1" ht="17.649999999999999" customHeight="1" x14ac:dyDescent="0.25">
      <c r="A188" s="332">
        <v>212</v>
      </c>
      <c r="B188" s="333" t="s">
        <v>144</v>
      </c>
      <c r="C188" s="325" t="s">
        <v>320</v>
      </c>
      <c r="D188" s="326">
        <v>696.22496460000002</v>
      </c>
      <c r="E188" s="326">
        <v>696.22496460000002</v>
      </c>
      <c r="F188" s="327">
        <f t="shared" si="7"/>
        <v>0</v>
      </c>
      <c r="G188" s="326">
        <v>745.13214265149463</v>
      </c>
      <c r="H188" s="264">
        <f t="shared" si="8"/>
        <v>-1.4428138683797443E-13</v>
      </c>
      <c r="I188" s="264">
        <f t="shared" si="6"/>
        <v>-2.072338599936128E-14</v>
      </c>
      <c r="J188" s="335"/>
      <c r="K188" s="326">
        <v>0</v>
      </c>
      <c r="L188" s="328">
        <v>-1.4428138683797443E-13</v>
      </c>
      <c r="M188" s="319"/>
      <c r="N188" s="329"/>
      <c r="O188" s="323"/>
      <c r="P188" s="323"/>
      <c r="Q188" s="278"/>
    </row>
    <row r="189" spans="1:17" s="82" customFormat="1" ht="17.649999999999999" customHeight="1" x14ac:dyDescent="0.25">
      <c r="A189" s="332">
        <v>213</v>
      </c>
      <c r="B189" s="333" t="s">
        <v>144</v>
      </c>
      <c r="C189" s="325" t="s">
        <v>321</v>
      </c>
      <c r="D189" s="326">
        <v>1233.4832529227999</v>
      </c>
      <c r="E189" s="326">
        <v>1233.4832529227999</v>
      </c>
      <c r="F189" s="327">
        <f t="shared" si="7"/>
        <v>0</v>
      </c>
      <c r="G189" s="326">
        <v>1233.4832529227999</v>
      </c>
      <c r="H189" s="264">
        <f t="shared" si="8"/>
        <v>465.55699242344792</v>
      </c>
      <c r="I189" s="264">
        <f t="shared" si="6"/>
        <v>37.743276312855279</v>
      </c>
      <c r="J189" s="335"/>
      <c r="K189" s="326">
        <v>0</v>
      </c>
      <c r="L189" s="328">
        <v>465.55699242344792</v>
      </c>
      <c r="M189" s="319"/>
      <c r="N189" s="329"/>
      <c r="O189" s="323"/>
      <c r="P189" s="323"/>
      <c r="Q189" s="278"/>
    </row>
    <row r="190" spans="1:17" s="82" customFormat="1" ht="17.649999999999999" customHeight="1" x14ac:dyDescent="0.25">
      <c r="A190" s="332">
        <v>214</v>
      </c>
      <c r="B190" s="333" t="s">
        <v>250</v>
      </c>
      <c r="C190" s="325" t="s">
        <v>322</v>
      </c>
      <c r="D190" s="326">
        <v>4895.1395118</v>
      </c>
      <c r="E190" s="326">
        <v>4895.1395118</v>
      </c>
      <c r="F190" s="327">
        <f t="shared" si="7"/>
        <v>0</v>
      </c>
      <c r="G190" s="326">
        <v>2481.3476372460518</v>
      </c>
      <c r="H190" s="264">
        <f t="shared" si="8"/>
        <v>2463.4586432053538</v>
      </c>
      <c r="I190" s="264">
        <f t="shared" si="6"/>
        <v>50.324584973871588</v>
      </c>
      <c r="J190" s="335"/>
      <c r="K190" s="326">
        <v>2246.8151849346004</v>
      </c>
      <c r="L190" s="328">
        <v>216.64345827075363</v>
      </c>
      <c r="M190" s="319"/>
      <c r="N190" s="329"/>
      <c r="O190" s="323"/>
      <c r="P190" s="323"/>
      <c r="Q190" s="278"/>
    </row>
    <row r="191" spans="1:17" s="82" customFormat="1" ht="17.649999999999999" customHeight="1" x14ac:dyDescent="0.25">
      <c r="A191" s="332">
        <v>215</v>
      </c>
      <c r="B191" s="333" t="s">
        <v>254</v>
      </c>
      <c r="C191" s="325" t="s">
        <v>323</v>
      </c>
      <c r="D191" s="326">
        <v>1261.1963853990001</v>
      </c>
      <c r="E191" s="326">
        <v>1261.1963858942624</v>
      </c>
      <c r="F191" s="327">
        <f t="shared" si="7"/>
        <v>3.9269252738449723E-8</v>
      </c>
      <c r="G191" s="326">
        <v>1261.1963853990001</v>
      </c>
      <c r="H191" s="264">
        <f t="shared" si="8"/>
        <v>281.04938298875066</v>
      </c>
      <c r="I191" s="264">
        <f t="shared" si="6"/>
        <v>22.284347317525029</v>
      </c>
      <c r="J191" s="335"/>
      <c r="K191" s="326">
        <v>0</v>
      </c>
      <c r="L191" s="328">
        <v>281.04938298875066</v>
      </c>
      <c r="M191" s="319"/>
      <c r="N191" s="329"/>
      <c r="O191" s="323"/>
      <c r="P191" s="323"/>
      <c r="Q191" s="278"/>
    </row>
    <row r="192" spans="1:17" s="82" customFormat="1" ht="17.649999999999999" customHeight="1" x14ac:dyDescent="0.25">
      <c r="A192" s="332">
        <v>216</v>
      </c>
      <c r="B192" s="333" t="s">
        <v>217</v>
      </c>
      <c r="C192" s="325" t="s">
        <v>324</v>
      </c>
      <c r="D192" s="326">
        <v>3057.2386894692004</v>
      </c>
      <c r="E192" s="326">
        <v>3057.2386894692004</v>
      </c>
      <c r="F192" s="327">
        <f t="shared" si="7"/>
        <v>0</v>
      </c>
      <c r="G192" s="326">
        <v>3057.2386894692004</v>
      </c>
      <c r="H192" s="264">
        <f t="shared" si="8"/>
        <v>1128.828715543546</v>
      </c>
      <c r="I192" s="264">
        <f t="shared" si="6"/>
        <v>36.923146348757413</v>
      </c>
      <c r="J192" s="335"/>
      <c r="K192" s="326">
        <v>0</v>
      </c>
      <c r="L192" s="328">
        <v>1128.828715543546</v>
      </c>
      <c r="M192" s="319"/>
      <c r="N192" s="329"/>
      <c r="O192" s="323"/>
      <c r="P192" s="323"/>
      <c r="Q192" s="278"/>
    </row>
    <row r="193" spans="1:17" s="82" customFormat="1" ht="17.649999999999999" customHeight="1" x14ac:dyDescent="0.25">
      <c r="A193" s="332">
        <v>217</v>
      </c>
      <c r="B193" s="333" t="s">
        <v>209</v>
      </c>
      <c r="C193" s="325" t="s">
        <v>325</v>
      </c>
      <c r="D193" s="326">
        <v>3221.4079350702004</v>
      </c>
      <c r="E193" s="326">
        <v>3221.407935565459</v>
      </c>
      <c r="F193" s="327">
        <f t="shared" si="7"/>
        <v>1.5373970541077142E-8</v>
      </c>
      <c r="G193" s="326">
        <v>3221.4079350702004</v>
      </c>
      <c r="H193" s="264">
        <f t="shared" si="8"/>
        <v>1276.5739350903982</v>
      </c>
      <c r="I193" s="264">
        <f t="shared" si="6"/>
        <v>39.627826112817935</v>
      </c>
      <c r="J193" s="335"/>
      <c r="K193" s="326">
        <v>0</v>
      </c>
      <c r="L193" s="328">
        <v>1276.5739350903982</v>
      </c>
      <c r="M193" s="319"/>
      <c r="N193" s="329"/>
      <c r="O193" s="323"/>
      <c r="P193" s="323"/>
      <c r="Q193" s="278"/>
    </row>
    <row r="194" spans="1:17" s="82" customFormat="1" ht="17.649999999999999" customHeight="1" x14ac:dyDescent="0.25">
      <c r="A194" s="332">
        <v>218</v>
      </c>
      <c r="B194" s="333" t="s">
        <v>140</v>
      </c>
      <c r="C194" s="325" t="s">
        <v>326</v>
      </c>
      <c r="D194" s="326">
        <v>795.31988804820014</v>
      </c>
      <c r="E194" s="326">
        <v>795.31988854346253</v>
      </c>
      <c r="F194" s="327">
        <f t="shared" si="7"/>
        <v>6.2272093259707617E-8</v>
      </c>
      <c r="G194" s="326">
        <v>795.31988804820014</v>
      </c>
      <c r="H194" s="264">
        <f t="shared" si="8"/>
        <v>8.3654346515287816</v>
      </c>
      <c r="I194" s="264">
        <f t="shared" si="6"/>
        <v>1.0518326992738882</v>
      </c>
      <c r="J194" s="335"/>
      <c r="K194" s="326">
        <v>0</v>
      </c>
      <c r="L194" s="328">
        <v>8.3654346515287816</v>
      </c>
      <c r="M194" s="319"/>
      <c r="N194" s="329"/>
      <c r="O194" s="323"/>
      <c r="P194" s="323"/>
      <c r="Q194" s="278"/>
    </row>
    <row r="195" spans="1:17" s="82" customFormat="1" ht="17.649999999999999" customHeight="1" x14ac:dyDescent="0.25">
      <c r="A195" s="332">
        <v>219</v>
      </c>
      <c r="B195" s="333" t="s">
        <v>254</v>
      </c>
      <c r="C195" s="325" t="s">
        <v>327</v>
      </c>
      <c r="D195" s="326">
        <v>863.84627742420003</v>
      </c>
      <c r="E195" s="326">
        <v>863.84627791946252</v>
      </c>
      <c r="F195" s="327">
        <f t="shared" si="7"/>
        <v>5.7332243841301533E-8</v>
      </c>
      <c r="G195" s="326">
        <v>863.84627742420003</v>
      </c>
      <c r="H195" s="264">
        <f t="shared" si="8"/>
        <v>184.97108340863136</v>
      </c>
      <c r="I195" s="264">
        <f t="shared" si="6"/>
        <v>21.412499901501739</v>
      </c>
      <c r="J195" s="335"/>
      <c r="K195" s="326">
        <v>0</v>
      </c>
      <c r="L195" s="328">
        <v>184.97108340863136</v>
      </c>
      <c r="M195" s="319"/>
      <c r="N195" s="329"/>
      <c r="O195" s="323"/>
      <c r="P195" s="323"/>
      <c r="Q195" s="278"/>
    </row>
    <row r="196" spans="1:17" s="82" customFormat="1" ht="17.649999999999999" customHeight="1" x14ac:dyDescent="0.25">
      <c r="A196" s="332">
        <v>222</v>
      </c>
      <c r="B196" s="333" t="s">
        <v>758</v>
      </c>
      <c r="C196" s="325" t="s">
        <v>328</v>
      </c>
      <c r="D196" s="326">
        <v>21306.225484308601</v>
      </c>
      <c r="E196" s="326">
        <v>21306.225484803857</v>
      </c>
      <c r="F196" s="327">
        <f t="shared" si="7"/>
        <v>2.3244695057655917E-9</v>
      </c>
      <c r="G196" s="326">
        <v>21306.225484308601</v>
      </c>
      <c r="H196" s="264">
        <f t="shared" si="8"/>
        <v>5244.1647887483814</v>
      </c>
      <c r="I196" s="264">
        <f t="shared" si="6"/>
        <v>24.613298082706638</v>
      </c>
      <c r="J196" s="335"/>
      <c r="K196" s="326">
        <v>0</v>
      </c>
      <c r="L196" s="328">
        <v>5244.1647887483814</v>
      </c>
      <c r="M196" s="319"/>
      <c r="N196" s="329"/>
      <c r="O196" s="323"/>
      <c r="P196" s="323"/>
      <c r="Q196" s="278"/>
    </row>
    <row r="197" spans="1:17" s="82" customFormat="1" ht="17.649999999999999" customHeight="1" x14ac:dyDescent="0.25">
      <c r="A197" s="332">
        <v>223</v>
      </c>
      <c r="B197" s="333" t="s">
        <v>140</v>
      </c>
      <c r="C197" s="325" t="s">
        <v>329</v>
      </c>
      <c r="D197" s="326">
        <v>87.943546650599998</v>
      </c>
      <c r="E197" s="326">
        <v>87.943547145863334</v>
      </c>
      <c r="F197" s="327">
        <f t="shared" si="7"/>
        <v>5.6316051200155925E-7</v>
      </c>
      <c r="G197" s="326">
        <v>87.943546650599998</v>
      </c>
      <c r="H197" s="264">
        <f t="shared" si="8"/>
        <v>-1.8035173354746804E-14</v>
      </c>
      <c r="I197" s="264">
        <f t="shared" si="6"/>
        <v>-2.0507671045874043E-14</v>
      </c>
      <c r="J197" s="335"/>
      <c r="K197" s="326">
        <v>0</v>
      </c>
      <c r="L197" s="328">
        <v>-1.8035173354746804E-14</v>
      </c>
      <c r="M197" s="319"/>
      <c r="N197" s="329"/>
      <c r="O197" s="323"/>
      <c r="P197" s="323"/>
      <c r="Q197" s="278"/>
    </row>
    <row r="198" spans="1:17" s="82" customFormat="1" ht="17.649999999999999" customHeight="1" x14ac:dyDescent="0.25">
      <c r="A198" s="332">
        <v>225</v>
      </c>
      <c r="B198" s="333" t="s">
        <v>140</v>
      </c>
      <c r="C198" s="325" t="s">
        <v>759</v>
      </c>
      <c r="D198" s="326">
        <v>25.1580942738</v>
      </c>
      <c r="E198" s="326">
        <v>25.158094769063339</v>
      </c>
      <c r="F198" s="327">
        <f t="shared" si="7"/>
        <v>1.9686043515321217E-6</v>
      </c>
      <c r="G198" s="326">
        <v>25.1580942738</v>
      </c>
      <c r="H198" s="264">
        <f t="shared" si="8"/>
        <v>-4.508793338686701E-15</v>
      </c>
      <c r="I198" s="264">
        <f t="shared" si="6"/>
        <v>-1.7921839392349852E-14</v>
      </c>
      <c r="J198" s="335"/>
      <c r="K198" s="326">
        <v>0</v>
      </c>
      <c r="L198" s="328">
        <v>-4.508793338686701E-15</v>
      </c>
      <c r="M198" s="319"/>
      <c r="N198" s="329"/>
      <c r="O198" s="323"/>
      <c r="P198" s="323"/>
      <c r="Q198" s="278"/>
    </row>
    <row r="199" spans="1:17" s="82" customFormat="1" ht="17.649999999999999" customHeight="1" x14ac:dyDescent="0.25">
      <c r="A199" s="332">
        <v>226</v>
      </c>
      <c r="B199" s="333" t="s">
        <v>132</v>
      </c>
      <c r="C199" s="325" t="s">
        <v>331</v>
      </c>
      <c r="D199" s="326">
        <v>513.533682</v>
      </c>
      <c r="E199" s="326">
        <v>513.533682</v>
      </c>
      <c r="F199" s="327">
        <f t="shared" si="7"/>
        <v>0</v>
      </c>
      <c r="G199" s="326">
        <v>513.533682</v>
      </c>
      <c r="H199" s="264">
        <f t="shared" si="8"/>
        <v>205.41347279999999</v>
      </c>
      <c r="I199" s="264">
        <f t="shared" si="6"/>
        <v>40</v>
      </c>
      <c r="J199" s="335"/>
      <c r="K199" s="326">
        <v>0</v>
      </c>
      <c r="L199" s="328">
        <v>205.41347279999999</v>
      </c>
      <c r="M199" s="319"/>
      <c r="N199" s="329"/>
      <c r="O199" s="323"/>
      <c r="P199" s="323"/>
      <c r="Q199" s="278"/>
    </row>
    <row r="200" spans="1:17" s="82" customFormat="1" ht="17.649999999999999" customHeight="1" x14ac:dyDescent="0.25">
      <c r="A200" s="332">
        <v>227</v>
      </c>
      <c r="B200" s="333" t="s">
        <v>128</v>
      </c>
      <c r="C200" s="325" t="s">
        <v>332</v>
      </c>
      <c r="D200" s="326">
        <v>2153.6452096451999</v>
      </c>
      <c r="E200" s="326">
        <v>2153.6452096451999</v>
      </c>
      <c r="F200" s="327">
        <f t="shared" si="7"/>
        <v>0</v>
      </c>
      <c r="G200" s="326">
        <v>2153.6452096451999</v>
      </c>
      <c r="H200" s="264">
        <f t="shared" si="8"/>
        <v>130.43591900077953</v>
      </c>
      <c r="I200" s="264">
        <f t="shared" si="6"/>
        <v>6.0565184282265356</v>
      </c>
      <c r="J200" s="335"/>
      <c r="K200" s="326">
        <v>0</v>
      </c>
      <c r="L200" s="328">
        <v>130.43591900077953</v>
      </c>
      <c r="M200" s="319"/>
      <c r="N200" s="329"/>
      <c r="O200" s="323"/>
      <c r="P200" s="323"/>
      <c r="Q200" s="278"/>
    </row>
    <row r="201" spans="1:17" s="82" customFormat="1" ht="17.649999999999999" customHeight="1" x14ac:dyDescent="0.25">
      <c r="A201" s="332">
        <v>228</v>
      </c>
      <c r="B201" s="337" t="s">
        <v>140</v>
      </c>
      <c r="C201" s="325" t="s">
        <v>333</v>
      </c>
      <c r="D201" s="326">
        <v>396.05876062380003</v>
      </c>
      <c r="E201" s="326">
        <v>396.05876111906247</v>
      </c>
      <c r="F201" s="327">
        <f t="shared" si="7"/>
        <v>1.250477339453937E-7</v>
      </c>
      <c r="G201" s="326">
        <v>396.05876062380003</v>
      </c>
      <c r="H201" s="264">
        <f t="shared" si="8"/>
        <v>25.618635503814772</v>
      </c>
      <c r="I201" s="264">
        <f t="shared" si="6"/>
        <v>6.4683925767553827</v>
      </c>
      <c r="J201" s="335"/>
      <c r="K201" s="326">
        <v>0</v>
      </c>
      <c r="L201" s="328">
        <v>25.618635503814772</v>
      </c>
      <c r="M201" s="319"/>
      <c r="N201" s="329"/>
      <c r="O201" s="323"/>
      <c r="P201" s="323"/>
      <c r="Q201" s="278"/>
    </row>
    <row r="202" spans="1:17" s="82" customFormat="1" ht="17.649999999999999" customHeight="1" x14ac:dyDescent="0.25">
      <c r="A202" s="332">
        <v>229</v>
      </c>
      <c r="B202" s="337" t="s">
        <v>760</v>
      </c>
      <c r="C202" s="325" t="s">
        <v>334</v>
      </c>
      <c r="D202" s="326">
        <v>2109.0787911198004</v>
      </c>
      <c r="E202" s="326">
        <v>2109.0787916150584</v>
      </c>
      <c r="F202" s="327">
        <f t="shared" si="7"/>
        <v>2.3482186861656373E-8</v>
      </c>
      <c r="G202" s="326">
        <v>2109.0787911198004</v>
      </c>
      <c r="H202" s="264">
        <f t="shared" si="8"/>
        <v>469.83379682320947</v>
      </c>
      <c r="I202" s="264">
        <f t="shared" si="6"/>
        <v>22.276730423306152</v>
      </c>
      <c r="J202" s="335"/>
      <c r="K202" s="326">
        <v>0</v>
      </c>
      <c r="L202" s="328">
        <v>469.83379682320947</v>
      </c>
      <c r="M202" s="319"/>
      <c r="N202" s="329"/>
      <c r="O202" s="323"/>
      <c r="P202" s="323"/>
      <c r="Q202" s="278"/>
    </row>
    <row r="203" spans="1:17" s="82" customFormat="1" ht="17.649999999999999" customHeight="1" x14ac:dyDescent="0.25">
      <c r="A203" s="332">
        <v>231</v>
      </c>
      <c r="B203" s="333" t="s">
        <v>232</v>
      </c>
      <c r="C203" s="325" t="s">
        <v>335</v>
      </c>
      <c r="D203" s="326">
        <v>130.3425646956</v>
      </c>
      <c r="E203" s="326">
        <v>130.3425646956</v>
      </c>
      <c r="F203" s="327">
        <f t="shared" si="7"/>
        <v>0</v>
      </c>
      <c r="G203" s="326">
        <v>130.3425646956</v>
      </c>
      <c r="H203" s="264">
        <f t="shared" si="8"/>
        <v>11.163840819954311</v>
      </c>
      <c r="I203" s="264">
        <f t="shared" si="6"/>
        <v>8.5650001179784763</v>
      </c>
      <c r="J203" s="335"/>
      <c r="K203" s="326">
        <v>0</v>
      </c>
      <c r="L203" s="328">
        <v>11.163840819954311</v>
      </c>
      <c r="M203" s="319"/>
      <c r="N203" s="329"/>
      <c r="O203" s="323"/>
      <c r="P203" s="323"/>
      <c r="Q203" s="278"/>
    </row>
    <row r="204" spans="1:17" s="82" customFormat="1" ht="17.649999999999999" customHeight="1" x14ac:dyDescent="0.25">
      <c r="A204" s="332">
        <v>233</v>
      </c>
      <c r="B204" s="333" t="s">
        <v>232</v>
      </c>
      <c r="C204" s="325" t="s">
        <v>336</v>
      </c>
      <c r="D204" s="326">
        <v>174.15212513760002</v>
      </c>
      <c r="E204" s="326">
        <v>174.15212513760002</v>
      </c>
      <c r="F204" s="327">
        <f t="shared" si="7"/>
        <v>0</v>
      </c>
      <c r="G204" s="326">
        <v>174.15212513760002</v>
      </c>
      <c r="H204" s="264">
        <f t="shared" si="8"/>
        <v>14.916129360617115</v>
      </c>
      <c r="I204" s="264">
        <f t="shared" si="6"/>
        <v>8.5649999096087246</v>
      </c>
      <c r="J204" s="335"/>
      <c r="K204" s="326">
        <v>0</v>
      </c>
      <c r="L204" s="328">
        <v>14.916129360617115</v>
      </c>
      <c r="M204" s="319"/>
      <c r="N204" s="329"/>
      <c r="O204" s="323"/>
      <c r="P204" s="323"/>
      <c r="Q204" s="278"/>
    </row>
    <row r="205" spans="1:17" s="82" customFormat="1" ht="17.649999999999999" customHeight="1" x14ac:dyDescent="0.25">
      <c r="A205" s="332">
        <v>234</v>
      </c>
      <c r="B205" s="333" t="s">
        <v>232</v>
      </c>
      <c r="C205" s="325" t="s">
        <v>337</v>
      </c>
      <c r="D205" s="326">
        <v>727.06234746420012</v>
      </c>
      <c r="E205" s="326">
        <v>727.0623479594625</v>
      </c>
      <c r="F205" s="327">
        <f t="shared" si="7"/>
        <v>6.8118282570139854E-8</v>
      </c>
      <c r="G205" s="326">
        <v>727.06234746420012</v>
      </c>
      <c r="H205" s="264">
        <f t="shared" si="8"/>
        <v>587.68806525926038</v>
      </c>
      <c r="I205" s="264">
        <f t="shared" si="6"/>
        <v>80.830490935012222</v>
      </c>
      <c r="J205" s="335"/>
      <c r="K205" s="326">
        <v>0</v>
      </c>
      <c r="L205" s="328">
        <v>587.68806525926038</v>
      </c>
      <c r="M205" s="319"/>
      <c r="N205" s="329"/>
      <c r="O205" s="323"/>
      <c r="P205" s="323"/>
      <c r="Q205" s="278"/>
    </row>
    <row r="206" spans="1:17" s="82" customFormat="1" ht="17.649999999999999" customHeight="1" x14ac:dyDescent="0.25">
      <c r="A206" s="332">
        <v>235</v>
      </c>
      <c r="B206" s="333" t="s">
        <v>132</v>
      </c>
      <c r="C206" s="325" t="s">
        <v>338</v>
      </c>
      <c r="D206" s="326">
        <v>1987.1236995606002</v>
      </c>
      <c r="E206" s="326">
        <v>1987.1237000558629</v>
      </c>
      <c r="F206" s="327">
        <f t="shared" si="7"/>
        <v>2.4923593855419313E-8</v>
      </c>
      <c r="G206" s="326">
        <v>1987.1236995606002</v>
      </c>
      <c r="H206" s="264">
        <f t="shared" si="8"/>
        <v>854.04827729967792</v>
      </c>
      <c r="I206" s="264">
        <f t="shared" ref="I206:I270" si="9">+H206/E206*100</f>
        <v>42.979119884467615</v>
      </c>
      <c r="J206" s="335"/>
      <c r="K206" s="326">
        <v>0</v>
      </c>
      <c r="L206" s="328">
        <v>854.04827729967792</v>
      </c>
      <c r="M206" s="319"/>
      <c r="N206" s="329"/>
      <c r="O206" s="323"/>
      <c r="P206" s="323"/>
      <c r="Q206" s="278"/>
    </row>
    <row r="207" spans="1:17" s="82" customFormat="1" ht="17.649999999999999" customHeight="1" x14ac:dyDescent="0.25">
      <c r="A207" s="332">
        <v>236</v>
      </c>
      <c r="B207" s="333" t="s">
        <v>132</v>
      </c>
      <c r="C207" s="325" t="s">
        <v>339</v>
      </c>
      <c r="D207" s="326">
        <v>1866.0922376202</v>
      </c>
      <c r="E207" s="326">
        <v>1866.0922381154626</v>
      </c>
      <c r="F207" s="327">
        <f t="shared" si="7"/>
        <v>2.6540107000982971E-8</v>
      </c>
      <c r="G207" s="326">
        <v>1866.0922376202</v>
      </c>
      <c r="H207" s="264">
        <f t="shared" si="8"/>
        <v>107.00286756595601</v>
      </c>
      <c r="I207" s="264">
        <f t="shared" si="9"/>
        <v>5.734061016941828</v>
      </c>
      <c r="J207" s="335"/>
      <c r="K207" s="326">
        <v>0</v>
      </c>
      <c r="L207" s="328">
        <v>107.00286756595601</v>
      </c>
      <c r="M207" s="319"/>
      <c r="N207" s="329"/>
      <c r="O207" s="323"/>
      <c r="P207" s="323"/>
      <c r="Q207" s="278"/>
    </row>
    <row r="208" spans="1:17" s="82" customFormat="1" ht="17.649999999999999" customHeight="1" x14ac:dyDescent="0.25">
      <c r="A208" s="332">
        <v>237</v>
      </c>
      <c r="B208" s="333" t="s">
        <v>140</v>
      </c>
      <c r="C208" s="325" t="s">
        <v>340</v>
      </c>
      <c r="D208" s="326">
        <v>234.16203862980004</v>
      </c>
      <c r="E208" s="326">
        <v>234.16203912506256</v>
      </c>
      <c r="F208" s="327">
        <f t="shared" ref="F208:F271" si="10">E208/D208*100-100</f>
        <v>2.1150418660909054E-7</v>
      </c>
      <c r="G208" s="326">
        <v>234.162018324</v>
      </c>
      <c r="H208" s="264">
        <f t="shared" ref="H208:H271" si="11">+K208+L208</f>
        <v>88.898719185790569</v>
      </c>
      <c r="I208" s="264">
        <f t="shared" si="9"/>
        <v>37.964616091471193</v>
      </c>
      <c r="J208" s="335"/>
      <c r="K208" s="326">
        <v>0</v>
      </c>
      <c r="L208" s="328">
        <v>88.898719185790569</v>
      </c>
      <c r="M208" s="319"/>
      <c r="N208" s="329"/>
      <c r="O208" s="323"/>
      <c r="P208" s="323"/>
      <c r="Q208" s="278"/>
    </row>
    <row r="209" spans="1:17" s="82" customFormat="1" ht="17.649999999999999" customHeight="1" x14ac:dyDescent="0.25">
      <c r="A209" s="332">
        <v>242</v>
      </c>
      <c r="B209" s="333" t="s">
        <v>144</v>
      </c>
      <c r="C209" s="325" t="s">
        <v>341</v>
      </c>
      <c r="D209" s="326">
        <v>492.53598217080003</v>
      </c>
      <c r="E209" s="326">
        <v>492.53598217080003</v>
      </c>
      <c r="F209" s="327">
        <f t="shared" si="10"/>
        <v>0</v>
      </c>
      <c r="G209" s="326">
        <v>492.53598217080003</v>
      </c>
      <c r="H209" s="264">
        <f t="shared" si="11"/>
        <v>172.77676091859931</v>
      </c>
      <c r="I209" s="264">
        <f t="shared" si="9"/>
        <v>35.079012939745866</v>
      </c>
      <c r="J209" s="335"/>
      <c r="K209" s="326">
        <v>0</v>
      </c>
      <c r="L209" s="328">
        <v>172.77676091859931</v>
      </c>
      <c r="M209" s="319"/>
      <c r="N209" s="329"/>
      <c r="O209" s="323"/>
      <c r="P209" s="323"/>
      <c r="Q209" s="278"/>
    </row>
    <row r="210" spans="1:17" s="82" customFormat="1" ht="17.649999999999999" customHeight="1" x14ac:dyDescent="0.25">
      <c r="A210" s="332">
        <v>243</v>
      </c>
      <c r="B210" s="333" t="s">
        <v>144</v>
      </c>
      <c r="C210" s="325" t="s">
        <v>342</v>
      </c>
      <c r="D210" s="326">
        <v>1728.0897566021999</v>
      </c>
      <c r="E210" s="326">
        <v>1728.0897570974628</v>
      </c>
      <c r="F210" s="327">
        <f t="shared" si="10"/>
        <v>2.8659570716627059E-8</v>
      </c>
      <c r="G210" s="326">
        <v>1728.0897566021999</v>
      </c>
      <c r="H210" s="264">
        <f t="shared" si="11"/>
        <v>487.57218960893039</v>
      </c>
      <c r="I210" s="264">
        <f t="shared" si="9"/>
        <v>28.214517654908576</v>
      </c>
      <c r="J210" s="335"/>
      <c r="K210" s="326">
        <v>0</v>
      </c>
      <c r="L210" s="328">
        <v>487.57218960893039</v>
      </c>
      <c r="M210" s="319"/>
      <c r="N210" s="329"/>
      <c r="O210" s="323"/>
      <c r="P210" s="323"/>
      <c r="Q210" s="278"/>
    </row>
    <row r="211" spans="1:17" s="82" customFormat="1" ht="17.649999999999999" customHeight="1" x14ac:dyDescent="0.25">
      <c r="A211" s="332">
        <v>244</v>
      </c>
      <c r="B211" s="333" t="s">
        <v>144</v>
      </c>
      <c r="C211" s="325" t="s">
        <v>343</v>
      </c>
      <c r="D211" s="326">
        <v>1387.9558089324</v>
      </c>
      <c r="E211" s="326">
        <v>1387.9558089324</v>
      </c>
      <c r="F211" s="327">
        <f t="shared" si="10"/>
        <v>0</v>
      </c>
      <c r="G211" s="326">
        <v>1387.9558089324</v>
      </c>
      <c r="H211" s="264">
        <f t="shared" si="11"/>
        <v>299.11290005051086</v>
      </c>
      <c r="I211" s="264">
        <f t="shared" si="9"/>
        <v>21.55060687995428</v>
      </c>
      <c r="J211" s="335"/>
      <c r="K211" s="326">
        <v>0</v>
      </c>
      <c r="L211" s="328">
        <v>299.11290005051086</v>
      </c>
      <c r="M211" s="319"/>
      <c r="N211" s="329"/>
      <c r="O211" s="323"/>
      <c r="P211" s="323"/>
      <c r="Q211" s="278"/>
    </row>
    <row r="212" spans="1:17" s="82" customFormat="1" ht="17.649999999999999" customHeight="1" x14ac:dyDescent="0.25">
      <c r="A212" s="332">
        <v>245</v>
      </c>
      <c r="B212" s="333" t="s">
        <v>144</v>
      </c>
      <c r="C212" s="325" t="s">
        <v>344</v>
      </c>
      <c r="D212" s="326">
        <v>1896.1627922532</v>
      </c>
      <c r="E212" s="326">
        <v>1896.1627922532</v>
      </c>
      <c r="F212" s="327">
        <f t="shared" si="10"/>
        <v>0</v>
      </c>
      <c r="G212" s="326">
        <v>970.44984618533954</v>
      </c>
      <c r="H212" s="264">
        <f t="shared" si="11"/>
        <v>957.4525253196299</v>
      </c>
      <c r="I212" s="264">
        <f t="shared" si="9"/>
        <v>50.494215435052084</v>
      </c>
      <c r="J212" s="335"/>
      <c r="K212" s="326">
        <v>813.11808419459999</v>
      </c>
      <c r="L212" s="328">
        <v>144.33444112502991</v>
      </c>
      <c r="M212" s="319"/>
      <c r="N212" s="329"/>
      <c r="O212" s="323"/>
      <c r="P212" s="323"/>
      <c r="Q212" s="278"/>
    </row>
    <row r="213" spans="1:17" s="82" customFormat="1" ht="17.649999999999999" customHeight="1" x14ac:dyDescent="0.25">
      <c r="A213" s="332">
        <v>247</v>
      </c>
      <c r="B213" s="333" t="s">
        <v>232</v>
      </c>
      <c r="C213" s="325" t="s">
        <v>345</v>
      </c>
      <c r="D213" s="326">
        <v>384.69918845879999</v>
      </c>
      <c r="E213" s="326">
        <v>384.69918845879999</v>
      </c>
      <c r="F213" s="327">
        <f t="shared" si="10"/>
        <v>0</v>
      </c>
      <c r="G213" s="326">
        <v>384.69910723560002</v>
      </c>
      <c r="H213" s="264">
        <f t="shared" si="11"/>
        <v>67.389922931294805</v>
      </c>
      <c r="I213" s="264">
        <f t="shared" si="9"/>
        <v>17.517563060446133</v>
      </c>
      <c r="J213" s="335"/>
      <c r="K213" s="326">
        <v>0</v>
      </c>
      <c r="L213" s="328">
        <v>67.389922931294805</v>
      </c>
      <c r="M213" s="319"/>
      <c r="N213" s="329"/>
      <c r="O213" s="323"/>
      <c r="P213" s="323"/>
      <c r="Q213" s="278"/>
    </row>
    <row r="214" spans="1:17" s="82" customFormat="1" ht="17.649999999999999" customHeight="1" x14ac:dyDescent="0.25">
      <c r="A214" s="332">
        <v>248</v>
      </c>
      <c r="B214" s="333" t="s">
        <v>232</v>
      </c>
      <c r="C214" s="325" t="s">
        <v>346</v>
      </c>
      <c r="D214" s="326">
        <v>1261.3365360306002</v>
      </c>
      <c r="E214" s="326">
        <v>1261.3365365258626</v>
      </c>
      <c r="F214" s="327">
        <f t="shared" si="10"/>
        <v>3.926487579519744E-8</v>
      </c>
      <c r="G214" s="326">
        <v>1261.3365360306002</v>
      </c>
      <c r="H214" s="264">
        <f t="shared" si="11"/>
        <v>136.78843743264295</v>
      </c>
      <c r="I214" s="264">
        <f t="shared" si="9"/>
        <v>10.844721727430768</v>
      </c>
      <c r="J214" s="335"/>
      <c r="K214" s="326">
        <v>0</v>
      </c>
      <c r="L214" s="328">
        <v>136.78843743264295</v>
      </c>
      <c r="M214" s="319"/>
      <c r="N214" s="329"/>
      <c r="O214" s="323"/>
      <c r="P214" s="323"/>
      <c r="Q214" s="278"/>
    </row>
    <row r="215" spans="1:17" s="82" customFormat="1" ht="17.649999999999999" customHeight="1" x14ac:dyDescent="0.25">
      <c r="A215" s="332">
        <v>249</v>
      </c>
      <c r="B215" s="333" t="s">
        <v>232</v>
      </c>
      <c r="C215" s="325" t="s">
        <v>347</v>
      </c>
      <c r="D215" s="326">
        <v>1165.3327848222</v>
      </c>
      <c r="E215" s="326">
        <v>1165.3327853174626</v>
      </c>
      <c r="F215" s="327">
        <f t="shared" si="10"/>
        <v>4.2499664232309442E-8</v>
      </c>
      <c r="G215" s="326">
        <v>640.62073961639999</v>
      </c>
      <c r="H215" s="264">
        <f t="shared" si="11"/>
        <v>301.87739085633842</v>
      </c>
      <c r="I215" s="264">
        <f t="shared" si="9"/>
        <v>25.904822610315588</v>
      </c>
      <c r="J215" s="335"/>
      <c r="K215" s="326">
        <v>2.0305800000000001E-5</v>
      </c>
      <c r="L215" s="328">
        <v>301.87737055053844</v>
      </c>
      <c r="M215" s="319"/>
      <c r="N215" s="329"/>
      <c r="O215" s="323"/>
      <c r="P215" s="323"/>
      <c r="Q215" s="278"/>
    </row>
    <row r="216" spans="1:17" s="82" customFormat="1" ht="17.649999999999999" customHeight="1" x14ac:dyDescent="0.25">
      <c r="A216" s="332">
        <v>250</v>
      </c>
      <c r="B216" s="333" t="s">
        <v>232</v>
      </c>
      <c r="C216" s="325" t="s">
        <v>348</v>
      </c>
      <c r="D216" s="326">
        <v>909.93232110420013</v>
      </c>
      <c r="E216" s="326">
        <v>909.93232159946263</v>
      </c>
      <c r="F216" s="327">
        <f t="shared" si="10"/>
        <v>5.4428511475634878E-8</v>
      </c>
      <c r="G216" s="326">
        <v>909.93232110420013</v>
      </c>
      <c r="H216" s="264">
        <f t="shared" si="11"/>
        <v>59.860493296831905</v>
      </c>
      <c r="I216" s="264">
        <f t="shared" si="9"/>
        <v>6.5785654466708259</v>
      </c>
      <c r="J216" s="335"/>
      <c r="K216" s="326">
        <v>0</v>
      </c>
      <c r="L216" s="328">
        <v>59.860493296831905</v>
      </c>
      <c r="M216" s="319"/>
      <c r="N216" s="329"/>
      <c r="O216" s="323"/>
      <c r="P216" s="323"/>
      <c r="Q216" s="278"/>
    </row>
    <row r="217" spans="1:17" s="82" customFormat="1" ht="17.649999999999999" customHeight="1" x14ac:dyDescent="0.25">
      <c r="A217" s="332">
        <v>251</v>
      </c>
      <c r="B217" s="333" t="s">
        <v>250</v>
      </c>
      <c r="C217" s="325" t="s">
        <v>349</v>
      </c>
      <c r="D217" s="326">
        <v>520.96328993880002</v>
      </c>
      <c r="E217" s="326">
        <v>520.96328993880002</v>
      </c>
      <c r="F217" s="327">
        <f t="shared" si="10"/>
        <v>0</v>
      </c>
      <c r="G217" s="326">
        <v>520.9632696330001</v>
      </c>
      <c r="H217" s="264">
        <f t="shared" si="11"/>
        <v>183.08838547729604</v>
      </c>
      <c r="I217" s="264">
        <f t="shared" si="9"/>
        <v>35.144200947211516</v>
      </c>
      <c r="J217" s="335"/>
      <c r="K217" s="326">
        <v>0</v>
      </c>
      <c r="L217" s="328">
        <v>183.08838547729604</v>
      </c>
      <c r="M217" s="319"/>
      <c r="N217" s="329"/>
      <c r="O217" s="323"/>
      <c r="P217" s="323"/>
      <c r="Q217" s="278"/>
    </row>
    <row r="218" spans="1:17" s="82" customFormat="1" ht="26.25" customHeight="1" x14ac:dyDescent="0.25">
      <c r="A218" s="332">
        <v>252</v>
      </c>
      <c r="B218" s="333" t="s">
        <v>144</v>
      </c>
      <c r="C218" s="325" t="s">
        <v>350</v>
      </c>
      <c r="D218" s="326">
        <v>160.77350666699999</v>
      </c>
      <c r="E218" s="326">
        <v>160.77350716226337</v>
      </c>
      <c r="F218" s="327">
        <f t="shared" si="10"/>
        <v>3.0805036033143551E-7</v>
      </c>
      <c r="G218" s="326">
        <v>160.77350666699999</v>
      </c>
      <c r="H218" s="264">
        <f t="shared" si="11"/>
        <v>-3.6070346709493608E-14</v>
      </c>
      <c r="I218" s="264">
        <f t="shared" si="9"/>
        <v>-2.2435504049239283E-14</v>
      </c>
      <c r="J218" s="335"/>
      <c r="K218" s="326">
        <v>0</v>
      </c>
      <c r="L218" s="328">
        <v>-3.6070346709493608E-14</v>
      </c>
      <c r="M218" s="319"/>
      <c r="N218" s="329"/>
      <c r="O218" s="323"/>
      <c r="P218" s="323"/>
      <c r="Q218" s="278"/>
    </row>
    <row r="219" spans="1:17" s="82" customFormat="1" ht="17.649999999999999" customHeight="1" x14ac:dyDescent="0.25">
      <c r="A219" s="332">
        <v>253</v>
      </c>
      <c r="B219" s="333" t="s">
        <v>144</v>
      </c>
      <c r="C219" s="325" t="s">
        <v>351</v>
      </c>
      <c r="D219" s="326">
        <v>669.93772570560009</v>
      </c>
      <c r="E219" s="326">
        <v>669.93772570560009</v>
      </c>
      <c r="F219" s="327">
        <f t="shared" si="10"/>
        <v>0</v>
      </c>
      <c r="G219" s="326">
        <v>669.93772570560009</v>
      </c>
      <c r="H219" s="264">
        <f t="shared" si="11"/>
        <v>272.10373243503801</v>
      </c>
      <c r="I219" s="264">
        <f t="shared" si="9"/>
        <v>40.616272527188933</v>
      </c>
      <c r="J219" s="335"/>
      <c r="K219" s="326">
        <v>0</v>
      </c>
      <c r="L219" s="328">
        <v>272.10373243503801</v>
      </c>
      <c r="M219" s="319"/>
      <c r="N219" s="329"/>
      <c r="O219" s="323"/>
      <c r="P219" s="323"/>
      <c r="Q219" s="278"/>
    </row>
    <row r="220" spans="1:17" s="82" customFormat="1" ht="17.649999999999999" customHeight="1" x14ac:dyDescent="0.25">
      <c r="A220" s="332">
        <v>258</v>
      </c>
      <c r="B220" s="333" t="s">
        <v>217</v>
      </c>
      <c r="C220" s="325" t="s">
        <v>352</v>
      </c>
      <c r="D220" s="326">
        <v>8744.8146047999999</v>
      </c>
      <c r="E220" s="326">
        <v>8744.8146047999999</v>
      </c>
      <c r="F220" s="327">
        <f t="shared" si="10"/>
        <v>0</v>
      </c>
      <c r="G220" s="326">
        <v>7716.1704751242005</v>
      </c>
      <c r="H220" s="264">
        <f t="shared" si="11"/>
        <v>7716.1704751242005</v>
      </c>
      <c r="I220" s="264">
        <f t="shared" si="9"/>
        <v>88.23709619742904</v>
      </c>
      <c r="J220" s="335"/>
      <c r="K220" s="326">
        <v>7716.1704751242005</v>
      </c>
      <c r="L220" s="328">
        <v>0</v>
      </c>
      <c r="M220" s="319"/>
      <c r="N220" s="329"/>
      <c r="O220" s="323"/>
      <c r="P220" s="323"/>
      <c r="Q220" s="278"/>
    </row>
    <row r="221" spans="1:17" s="82" customFormat="1" ht="17.649999999999999" customHeight="1" x14ac:dyDescent="0.25">
      <c r="A221" s="332">
        <v>259</v>
      </c>
      <c r="B221" s="333" t="s">
        <v>250</v>
      </c>
      <c r="C221" s="325" t="s">
        <v>353</v>
      </c>
      <c r="D221" s="326">
        <v>680.11480991339999</v>
      </c>
      <c r="E221" s="326">
        <v>680.11481040866249</v>
      </c>
      <c r="F221" s="327">
        <f t="shared" si="10"/>
        <v>7.2820412810870039E-8</v>
      </c>
      <c r="G221" s="326">
        <v>680.11480991339999</v>
      </c>
      <c r="H221" s="264">
        <f t="shared" si="11"/>
        <v>366.46979988347027</v>
      </c>
      <c r="I221" s="264">
        <f t="shared" si="9"/>
        <v>53.883519999111407</v>
      </c>
      <c r="J221" s="335"/>
      <c r="K221" s="326">
        <v>0</v>
      </c>
      <c r="L221" s="328">
        <v>366.46979988347027</v>
      </c>
      <c r="M221" s="319"/>
      <c r="N221" s="329"/>
      <c r="O221" s="323"/>
      <c r="P221" s="323"/>
      <c r="Q221" s="278"/>
    </row>
    <row r="222" spans="1:17" s="82" customFormat="1" ht="17.649999999999999" customHeight="1" x14ac:dyDescent="0.25">
      <c r="A222" s="332">
        <v>260</v>
      </c>
      <c r="B222" s="333" t="s">
        <v>144</v>
      </c>
      <c r="C222" s="325" t="s">
        <v>354</v>
      </c>
      <c r="D222" s="326">
        <v>213.05964209580003</v>
      </c>
      <c r="E222" s="326">
        <v>213.05964259106256</v>
      </c>
      <c r="F222" s="327">
        <f t="shared" si="10"/>
        <v>2.3245252123160753E-7</v>
      </c>
      <c r="G222" s="326">
        <v>213.05964209580003</v>
      </c>
      <c r="H222" s="264">
        <f t="shared" si="11"/>
        <v>168.14037000931907</v>
      </c>
      <c r="I222" s="264">
        <f t="shared" si="9"/>
        <v>78.917043117377432</v>
      </c>
      <c r="J222" s="335"/>
      <c r="K222" s="326">
        <v>0</v>
      </c>
      <c r="L222" s="328">
        <v>168.14037000931907</v>
      </c>
      <c r="M222" s="319"/>
      <c r="N222" s="329"/>
      <c r="O222" s="323"/>
      <c r="P222" s="323"/>
      <c r="Q222" s="278"/>
    </row>
    <row r="223" spans="1:17" s="82" customFormat="1" ht="17.649999999999999" customHeight="1" x14ac:dyDescent="0.25">
      <c r="A223" s="332">
        <v>261</v>
      </c>
      <c r="B223" s="333" t="s">
        <v>196</v>
      </c>
      <c r="C223" s="325" t="s">
        <v>355</v>
      </c>
      <c r="D223" s="326">
        <v>10259.710294910401</v>
      </c>
      <c r="E223" s="326">
        <v>10259.710294910401</v>
      </c>
      <c r="F223" s="327">
        <f t="shared" si="10"/>
        <v>0</v>
      </c>
      <c r="G223" s="326">
        <v>7994.0437991881845</v>
      </c>
      <c r="H223" s="264">
        <f t="shared" si="11"/>
        <v>2824.7970927961669</v>
      </c>
      <c r="I223" s="264">
        <f t="shared" si="9"/>
        <v>27.532912836705357</v>
      </c>
      <c r="J223" s="335"/>
      <c r="K223" s="326">
        <v>2.0305800000000001E-5</v>
      </c>
      <c r="L223" s="328">
        <v>2824.7970724903671</v>
      </c>
      <c r="M223" s="319"/>
      <c r="N223" s="329"/>
      <c r="O223" s="323"/>
      <c r="P223" s="323"/>
      <c r="Q223" s="278"/>
    </row>
    <row r="224" spans="1:17" s="82" customFormat="1" ht="17.649999999999999" customHeight="1" x14ac:dyDescent="0.25">
      <c r="A224" s="332">
        <v>262</v>
      </c>
      <c r="B224" s="333" t="s">
        <v>232</v>
      </c>
      <c r="C224" s="325" t="s">
        <v>356</v>
      </c>
      <c r="D224" s="326">
        <v>764.1785882754001</v>
      </c>
      <c r="E224" s="326">
        <v>764.17858877066249</v>
      </c>
      <c r="F224" s="327">
        <f t="shared" si="10"/>
        <v>6.48097824296201E-8</v>
      </c>
      <c r="G224" s="326">
        <v>764.1785882754001</v>
      </c>
      <c r="H224" s="264">
        <f t="shared" si="11"/>
        <v>168.79955416649295</v>
      </c>
      <c r="I224" s="264">
        <f t="shared" si="9"/>
        <v>22.089019065300107</v>
      </c>
      <c r="J224" s="335"/>
      <c r="K224" s="326">
        <v>0</v>
      </c>
      <c r="L224" s="328">
        <v>168.79955416649295</v>
      </c>
      <c r="M224" s="319"/>
      <c r="N224" s="329"/>
      <c r="O224" s="323"/>
      <c r="P224" s="323"/>
      <c r="Q224" s="278"/>
    </row>
    <row r="225" spans="1:17" s="82" customFormat="1" ht="17.649999999999999" customHeight="1" x14ac:dyDescent="0.25">
      <c r="A225" s="332">
        <v>264</v>
      </c>
      <c r="B225" s="333" t="s">
        <v>758</v>
      </c>
      <c r="C225" s="325" t="s">
        <v>357</v>
      </c>
      <c r="D225" s="326">
        <v>14947.122833199001</v>
      </c>
      <c r="E225" s="326">
        <v>14819.276074687201</v>
      </c>
      <c r="F225" s="327">
        <f t="shared" si="10"/>
        <v>-0.85532687419842546</v>
      </c>
      <c r="G225" s="326">
        <v>12277.030888263811</v>
      </c>
      <c r="H225" s="264">
        <f t="shared" si="11"/>
        <v>7641.3786248407296</v>
      </c>
      <c r="I225" s="264">
        <f t="shared" si="9"/>
        <v>51.563778057235631</v>
      </c>
      <c r="J225" s="335"/>
      <c r="K225" s="326">
        <v>2.0305800000000001E-5</v>
      </c>
      <c r="L225" s="328">
        <v>7641.3786045349298</v>
      </c>
      <c r="M225" s="319"/>
      <c r="N225" s="329"/>
      <c r="O225" s="323"/>
      <c r="P225" s="323"/>
      <c r="Q225" s="278"/>
    </row>
    <row r="226" spans="1:17" s="82" customFormat="1" ht="17.649999999999999" customHeight="1" x14ac:dyDescent="0.25">
      <c r="A226" s="332">
        <v>266</v>
      </c>
      <c r="B226" s="333" t="s">
        <v>232</v>
      </c>
      <c r="C226" s="325" t="s">
        <v>358</v>
      </c>
      <c r="D226" s="326">
        <v>3609.8839008000004</v>
      </c>
      <c r="E226" s="326">
        <v>3609.8839008000004</v>
      </c>
      <c r="F226" s="327">
        <f t="shared" si="10"/>
        <v>0</v>
      </c>
      <c r="G226" s="326">
        <v>1851.8484702348003</v>
      </c>
      <c r="H226" s="264">
        <f t="shared" si="11"/>
        <v>1824.4094176569429</v>
      </c>
      <c r="I226" s="264">
        <f t="shared" si="9"/>
        <v>50.539282364527807</v>
      </c>
      <c r="J226" s="335"/>
      <c r="K226" s="326">
        <v>1380.7539102348001</v>
      </c>
      <c r="L226" s="328">
        <v>443.65550742214288</v>
      </c>
      <c r="M226" s="319"/>
      <c r="N226" s="329"/>
      <c r="O226" s="323"/>
      <c r="P226" s="323"/>
      <c r="Q226" s="278"/>
    </row>
    <row r="227" spans="1:17" s="82" customFormat="1" ht="17.649999999999999" customHeight="1" x14ac:dyDescent="0.25">
      <c r="A227" s="332">
        <v>267</v>
      </c>
      <c r="B227" s="333" t="s">
        <v>232</v>
      </c>
      <c r="C227" s="325" t="s">
        <v>359</v>
      </c>
      <c r="D227" s="326">
        <v>484.28120743739998</v>
      </c>
      <c r="E227" s="326">
        <v>484.28120793266254</v>
      </c>
      <c r="F227" s="327">
        <f t="shared" si="10"/>
        <v>1.0226754909581359E-7</v>
      </c>
      <c r="G227" s="326">
        <v>484.28120743739998</v>
      </c>
      <c r="H227" s="264">
        <f t="shared" si="11"/>
        <v>107.81109076797358</v>
      </c>
      <c r="I227" s="264">
        <f t="shared" si="9"/>
        <v>22.262084301847267</v>
      </c>
      <c r="J227" s="335"/>
      <c r="K227" s="326">
        <v>0</v>
      </c>
      <c r="L227" s="328">
        <v>107.81109076797358</v>
      </c>
      <c r="M227" s="319"/>
      <c r="N227" s="329"/>
      <c r="O227" s="323"/>
      <c r="P227" s="323"/>
      <c r="Q227" s="278"/>
    </row>
    <row r="228" spans="1:17" s="82" customFormat="1" ht="17.649999999999999" customHeight="1" x14ac:dyDescent="0.25">
      <c r="A228" s="332">
        <v>268</v>
      </c>
      <c r="B228" s="333" t="s">
        <v>761</v>
      </c>
      <c r="C228" s="325" t="s">
        <v>360</v>
      </c>
      <c r="D228" s="326">
        <v>418.994750592</v>
      </c>
      <c r="E228" s="326">
        <v>418.994750592</v>
      </c>
      <c r="F228" s="327">
        <f t="shared" si="10"/>
        <v>0</v>
      </c>
      <c r="G228" s="326">
        <v>418.92926438700005</v>
      </c>
      <c r="H228" s="264">
        <f t="shared" si="11"/>
        <v>418.92926438700005</v>
      </c>
      <c r="I228" s="264">
        <f t="shared" si="9"/>
        <v>99.984370638317671</v>
      </c>
      <c r="J228" s="335"/>
      <c r="K228" s="326">
        <v>418.92926438700005</v>
      </c>
      <c r="L228" s="328">
        <v>0</v>
      </c>
      <c r="M228" s="319"/>
      <c r="N228" s="329"/>
      <c r="O228" s="323"/>
      <c r="P228" s="323"/>
      <c r="Q228" s="278"/>
    </row>
    <row r="229" spans="1:17" s="82" customFormat="1" ht="17.649999999999999" customHeight="1" x14ac:dyDescent="0.25">
      <c r="A229" s="332">
        <v>269</v>
      </c>
      <c r="B229" s="333" t="s">
        <v>140</v>
      </c>
      <c r="C229" s="325" t="s">
        <v>361</v>
      </c>
      <c r="D229" s="326">
        <v>58.539956324400009</v>
      </c>
      <c r="E229" s="326">
        <v>58.539956324400009</v>
      </c>
      <c r="F229" s="327">
        <f t="shared" si="10"/>
        <v>0</v>
      </c>
      <c r="G229" s="326">
        <v>58.539956324400009</v>
      </c>
      <c r="H229" s="264">
        <f t="shared" si="11"/>
        <v>13.046464970055585</v>
      </c>
      <c r="I229" s="264">
        <f t="shared" si="9"/>
        <v>22.286427577360001</v>
      </c>
      <c r="J229" s="335"/>
      <c r="K229" s="326">
        <v>0</v>
      </c>
      <c r="L229" s="328">
        <v>13.046464970055585</v>
      </c>
      <c r="M229" s="319"/>
      <c r="N229" s="329"/>
      <c r="O229" s="323"/>
      <c r="P229" s="323"/>
      <c r="Q229" s="278"/>
    </row>
    <row r="230" spans="1:17" s="82" customFormat="1" ht="17.649999999999999" customHeight="1" x14ac:dyDescent="0.25">
      <c r="A230" s="332">
        <v>273</v>
      </c>
      <c r="B230" s="333" t="s">
        <v>144</v>
      </c>
      <c r="C230" s="325" t="s">
        <v>362</v>
      </c>
      <c r="D230" s="326">
        <v>2095.5585600000004</v>
      </c>
      <c r="E230" s="326">
        <v>914.85219308040007</v>
      </c>
      <c r="F230" s="327">
        <f t="shared" si="10"/>
        <v>-56.343277131782948</v>
      </c>
      <c r="G230" s="326">
        <v>914.85219308040007</v>
      </c>
      <c r="H230" s="264">
        <f t="shared" si="11"/>
        <v>556.70849878311037</v>
      </c>
      <c r="I230" s="264">
        <f t="shared" si="9"/>
        <v>60.852288817127544</v>
      </c>
      <c r="J230" s="335"/>
      <c r="K230" s="326">
        <v>0</v>
      </c>
      <c r="L230" s="328">
        <v>556.70849878311037</v>
      </c>
      <c r="M230" s="319"/>
      <c r="N230" s="329"/>
      <c r="O230" s="323"/>
      <c r="P230" s="323"/>
      <c r="Q230" s="278"/>
    </row>
    <row r="231" spans="1:17" s="82" customFormat="1" ht="17.649999999999999" customHeight="1" x14ac:dyDescent="0.25">
      <c r="A231" s="332">
        <v>274</v>
      </c>
      <c r="B231" s="333" t="s">
        <v>144</v>
      </c>
      <c r="C231" s="325" t="s">
        <v>363</v>
      </c>
      <c r="D231" s="326">
        <v>4376.5775045460005</v>
      </c>
      <c r="E231" s="326">
        <v>4376.5775045460005</v>
      </c>
      <c r="F231" s="327">
        <f t="shared" si="10"/>
        <v>0</v>
      </c>
      <c r="G231" s="326">
        <v>2958.7858397901518</v>
      </c>
      <c r="H231" s="264">
        <f t="shared" si="11"/>
        <v>2904.0680234167376</v>
      </c>
      <c r="I231" s="264">
        <f t="shared" si="9"/>
        <v>66.354771974225287</v>
      </c>
      <c r="J231" s="335"/>
      <c r="K231" s="326">
        <v>2038.4997290334002</v>
      </c>
      <c r="L231" s="328">
        <v>865.5682943833375</v>
      </c>
      <c r="M231" s="319"/>
      <c r="N231" s="329"/>
      <c r="O231" s="323"/>
      <c r="P231" s="323"/>
      <c r="Q231" s="278"/>
    </row>
    <row r="232" spans="1:17" s="82" customFormat="1" ht="17.649999999999999" customHeight="1" x14ac:dyDescent="0.25">
      <c r="A232" s="332">
        <v>275</v>
      </c>
      <c r="B232" s="333" t="s">
        <v>128</v>
      </c>
      <c r="C232" s="325" t="s">
        <v>364</v>
      </c>
      <c r="D232" s="326">
        <v>1417.34484</v>
      </c>
      <c r="E232" s="326">
        <v>1417.34484</v>
      </c>
      <c r="F232" s="327">
        <f t="shared" si="10"/>
        <v>0</v>
      </c>
      <c r="G232" s="326">
        <v>1417.34484</v>
      </c>
      <c r="H232" s="264">
        <f t="shared" si="11"/>
        <v>318.24865756278825</v>
      </c>
      <c r="I232" s="264">
        <f t="shared" si="9"/>
        <v>22.453862220487448</v>
      </c>
      <c r="J232" s="335"/>
      <c r="K232" s="326">
        <v>0</v>
      </c>
      <c r="L232" s="328">
        <v>318.24865756278825</v>
      </c>
      <c r="M232" s="319"/>
      <c r="N232" s="329"/>
      <c r="O232" s="323"/>
      <c r="P232" s="323"/>
      <c r="Q232" s="278"/>
    </row>
    <row r="233" spans="1:17" s="82" customFormat="1" ht="17.649999999999999" customHeight="1" x14ac:dyDescent="0.25">
      <c r="A233" s="332">
        <v>278</v>
      </c>
      <c r="B233" s="333" t="s">
        <v>209</v>
      </c>
      <c r="C233" s="325" t="s">
        <v>365</v>
      </c>
      <c r="D233" s="326">
        <v>4923.9128304000005</v>
      </c>
      <c r="E233" s="326">
        <v>4923.9128304000005</v>
      </c>
      <c r="F233" s="327">
        <f t="shared" si="10"/>
        <v>0</v>
      </c>
      <c r="G233" s="326">
        <v>4923.1412108122322</v>
      </c>
      <c r="H233" s="264">
        <f t="shared" si="11"/>
        <v>4832.6111858799186</v>
      </c>
      <c r="I233" s="264">
        <f t="shared" si="9"/>
        <v>98.14575018557619</v>
      </c>
      <c r="J233" s="335"/>
      <c r="K233" s="326">
        <v>1338.1522200000002</v>
      </c>
      <c r="L233" s="328">
        <v>3494.4589658799182</v>
      </c>
      <c r="M233" s="319"/>
      <c r="N233" s="329"/>
      <c r="O233" s="323"/>
      <c r="P233" s="323"/>
      <c r="Q233" s="278"/>
    </row>
    <row r="234" spans="1:17" s="82" customFormat="1" ht="17.649999999999999" customHeight="1" x14ac:dyDescent="0.25">
      <c r="A234" s="332">
        <v>280</v>
      </c>
      <c r="B234" s="333" t="s">
        <v>232</v>
      </c>
      <c r="C234" s="325" t="s">
        <v>366</v>
      </c>
      <c r="D234" s="326">
        <v>2063.5972308</v>
      </c>
      <c r="E234" s="326">
        <v>2063.5972308</v>
      </c>
      <c r="F234" s="327">
        <f t="shared" si="10"/>
        <v>0</v>
      </c>
      <c r="G234" s="326">
        <v>811.59296187468578</v>
      </c>
      <c r="H234" s="264">
        <f t="shared" si="11"/>
        <v>795.75952375441739</v>
      </c>
      <c r="I234" s="264">
        <f t="shared" si="9"/>
        <v>38.561765439369353</v>
      </c>
      <c r="J234" s="335"/>
      <c r="K234" s="326">
        <v>477.785828745</v>
      </c>
      <c r="L234" s="328">
        <v>317.97369500941733</v>
      </c>
      <c r="M234" s="319"/>
      <c r="N234" s="329"/>
      <c r="O234" s="323"/>
      <c r="P234" s="323"/>
      <c r="Q234" s="278"/>
    </row>
    <row r="235" spans="1:17" s="82" customFormat="1" ht="17.649999999999999" customHeight="1" x14ac:dyDescent="0.25">
      <c r="A235" s="332">
        <v>281</v>
      </c>
      <c r="B235" s="333" t="s">
        <v>140</v>
      </c>
      <c r="C235" s="325" t="s">
        <v>367</v>
      </c>
      <c r="D235" s="326">
        <v>1909.7309044494</v>
      </c>
      <c r="E235" s="326">
        <v>1909.7309049446626</v>
      </c>
      <c r="F235" s="327">
        <f t="shared" si="10"/>
        <v>2.5933630354302295E-8</v>
      </c>
      <c r="G235" s="326">
        <v>1751.9237557679442</v>
      </c>
      <c r="H235" s="264">
        <f t="shared" si="11"/>
        <v>1436.221004939905</v>
      </c>
      <c r="I235" s="264">
        <f t="shared" si="9"/>
        <v>75.205412512372874</v>
      </c>
      <c r="J235" s="335"/>
      <c r="K235" s="326">
        <v>183.38496933960002</v>
      </c>
      <c r="L235" s="328">
        <v>1252.836035600305</v>
      </c>
      <c r="M235" s="319"/>
      <c r="N235" s="329"/>
      <c r="O235" s="323"/>
      <c r="P235" s="323"/>
      <c r="Q235" s="278"/>
    </row>
    <row r="236" spans="1:17" s="82" customFormat="1" ht="17.649999999999999" customHeight="1" x14ac:dyDescent="0.25">
      <c r="A236" s="332">
        <v>282</v>
      </c>
      <c r="B236" s="333" t="s">
        <v>232</v>
      </c>
      <c r="C236" s="325" t="s">
        <v>368</v>
      </c>
      <c r="D236" s="326">
        <v>1218.3480000000002</v>
      </c>
      <c r="E236" s="326">
        <v>1218.3480000000002</v>
      </c>
      <c r="F236" s="327">
        <f t="shared" si="10"/>
        <v>0</v>
      </c>
      <c r="G236" s="326">
        <v>590.84280277944265</v>
      </c>
      <c r="H236" s="264">
        <f t="shared" si="11"/>
        <v>587.51480542544141</v>
      </c>
      <c r="I236" s="264">
        <f t="shared" si="9"/>
        <v>48.222248932607215</v>
      </c>
      <c r="J236" s="335"/>
      <c r="K236" s="326">
        <v>324.24863910660002</v>
      </c>
      <c r="L236" s="328">
        <v>263.26616631884133</v>
      </c>
      <c r="M236" s="319"/>
      <c r="N236" s="329"/>
      <c r="O236" s="323"/>
      <c r="P236" s="323"/>
      <c r="Q236" s="278"/>
    </row>
    <row r="237" spans="1:17" s="82" customFormat="1" ht="17.649999999999999" customHeight="1" x14ac:dyDescent="0.25">
      <c r="A237" s="332">
        <v>283</v>
      </c>
      <c r="B237" s="333" t="s">
        <v>140</v>
      </c>
      <c r="C237" s="325" t="s">
        <v>369</v>
      </c>
      <c r="D237" s="326">
        <v>422.07883610760001</v>
      </c>
      <c r="E237" s="326">
        <v>422.07883610760001</v>
      </c>
      <c r="F237" s="327">
        <f t="shared" si="10"/>
        <v>0</v>
      </c>
      <c r="G237" s="326">
        <v>422.07883610760001</v>
      </c>
      <c r="H237" s="264">
        <f t="shared" si="11"/>
        <v>274.35124865784542</v>
      </c>
      <c r="I237" s="264">
        <f t="shared" si="9"/>
        <v>65.000001229131854</v>
      </c>
      <c r="J237" s="335"/>
      <c r="K237" s="326">
        <v>0</v>
      </c>
      <c r="L237" s="328">
        <v>274.35124865784542</v>
      </c>
      <c r="M237" s="319"/>
      <c r="N237" s="329"/>
      <c r="O237" s="323"/>
      <c r="P237" s="323"/>
      <c r="Q237" s="278"/>
    </row>
    <row r="238" spans="1:17" s="82" customFormat="1" ht="17.649999999999999" customHeight="1" x14ac:dyDescent="0.25">
      <c r="A238" s="332">
        <v>284</v>
      </c>
      <c r="B238" s="333" t="s">
        <v>128</v>
      </c>
      <c r="C238" s="325" t="s">
        <v>370</v>
      </c>
      <c r="D238" s="326">
        <v>2638.0261794779999</v>
      </c>
      <c r="E238" s="326">
        <v>2638.0261794779999</v>
      </c>
      <c r="F238" s="327">
        <f t="shared" si="10"/>
        <v>0</v>
      </c>
      <c r="G238" s="326">
        <v>872.94634200000007</v>
      </c>
      <c r="H238" s="264">
        <f t="shared" si="11"/>
        <v>413.50091913721798</v>
      </c>
      <c r="I238" s="264">
        <f t="shared" si="9"/>
        <v>15.674632888557593</v>
      </c>
      <c r="J238" s="335"/>
      <c r="K238" s="326">
        <v>2.0305800000000001E-5</v>
      </c>
      <c r="L238" s="328">
        <v>413.500898831418</v>
      </c>
      <c r="M238" s="319"/>
      <c r="N238" s="329"/>
      <c r="O238" s="323"/>
      <c r="P238" s="323"/>
      <c r="Q238" s="278"/>
    </row>
    <row r="239" spans="1:17" s="82" customFormat="1" ht="17.649999999999999" customHeight="1" x14ac:dyDescent="0.25">
      <c r="A239" s="332">
        <v>286</v>
      </c>
      <c r="B239" s="333" t="s">
        <v>132</v>
      </c>
      <c r="C239" s="325" t="s">
        <v>371</v>
      </c>
      <c r="D239" s="326">
        <v>2170.7179607808002</v>
      </c>
      <c r="E239" s="326">
        <v>2170.7179607808002</v>
      </c>
      <c r="F239" s="327">
        <f t="shared" si="10"/>
        <v>0</v>
      </c>
      <c r="G239" s="326">
        <v>2170.7179607808002</v>
      </c>
      <c r="H239" s="264">
        <f t="shared" si="11"/>
        <v>868.28718432964592</v>
      </c>
      <c r="I239" s="264">
        <f t="shared" si="9"/>
        <v>40.000000000798167</v>
      </c>
      <c r="J239" s="335"/>
      <c r="K239" s="326">
        <v>0</v>
      </c>
      <c r="L239" s="328">
        <v>868.28718432964592</v>
      </c>
      <c r="M239" s="319"/>
      <c r="N239" s="329"/>
      <c r="O239" s="323"/>
      <c r="P239" s="323"/>
      <c r="Q239" s="278"/>
    </row>
    <row r="240" spans="1:17" s="82" customFormat="1" ht="17.649999999999999" customHeight="1" x14ac:dyDescent="0.25">
      <c r="A240" s="332">
        <v>288</v>
      </c>
      <c r="B240" s="333" t="s">
        <v>232</v>
      </c>
      <c r="C240" s="325" t="s">
        <v>372</v>
      </c>
      <c r="D240" s="326">
        <v>511.13254145580004</v>
      </c>
      <c r="E240" s="326">
        <v>511.13254195106248</v>
      </c>
      <c r="F240" s="327">
        <f t="shared" si="10"/>
        <v>9.689512125987676E-8</v>
      </c>
      <c r="G240" s="326">
        <v>511.13254145580004</v>
      </c>
      <c r="H240" s="264">
        <f t="shared" si="11"/>
        <v>311.66237170472351</v>
      </c>
      <c r="I240" s="264">
        <f t="shared" si="9"/>
        <v>60.97486388071983</v>
      </c>
      <c r="J240" s="335"/>
      <c r="K240" s="326">
        <v>0</v>
      </c>
      <c r="L240" s="328">
        <v>311.66237170472351</v>
      </c>
      <c r="M240" s="319"/>
      <c r="N240" s="329"/>
      <c r="O240" s="323"/>
      <c r="P240" s="323"/>
      <c r="Q240" s="278"/>
    </row>
    <row r="241" spans="1:17" s="82" customFormat="1" ht="17.649999999999999" customHeight="1" x14ac:dyDescent="0.25">
      <c r="A241" s="332">
        <v>289</v>
      </c>
      <c r="B241" s="333" t="s">
        <v>159</v>
      </c>
      <c r="C241" s="325" t="s">
        <v>762</v>
      </c>
      <c r="D241" s="326">
        <v>9044.6232642497998</v>
      </c>
      <c r="E241" s="326">
        <v>8407.3020343812004</v>
      </c>
      <c r="F241" s="327">
        <f t="shared" si="10"/>
        <v>-7.0464099083894922</v>
      </c>
      <c r="G241" s="326">
        <v>7846.5810642498009</v>
      </c>
      <c r="H241" s="264">
        <f t="shared" si="11"/>
        <v>7846.5810642498009</v>
      </c>
      <c r="I241" s="264">
        <f t="shared" si="9"/>
        <v>93.330548042185697</v>
      </c>
      <c r="J241" s="335"/>
      <c r="K241" s="326">
        <v>7846.5810642498009</v>
      </c>
      <c r="L241" s="328">
        <v>0</v>
      </c>
      <c r="M241" s="319"/>
      <c r="N241" s="329"/>
      <c r="O241" s="323"/>
      <c r="P241" s="323"/>
      <c r="Q241" s="278"/>
    </row>
    <row r="242" spans="1:17" s="82" customFormat="1" ht="17.649999999999999" customHeight="1" x14ac:dyDescent="0.25">
      <c r="A242" s="332">
        <v>292</v>
      </c>
      <c r="B242" s="333" t="s">
        <v>144</v>
      </c>
      <c r="C242" s="325" t="s">
        <v>373</v>
      </c>
      <c r="D242" s="326">
        <v>1245.2338132668001</v>
      </c>
      <c r="E242" s="326">
        <v>1245.2338132668001</v>
      </c>
      <c r="F242" s="327">
        <f t="shared" si="10"/>
        <v>0</v>
      </c>
      <c r="G242" s="326">
        <v>1245.2338132668001</v>
      </c>
      <c r="H242" s="264">
        <f t="shared" si="11"/>
        <v>788.68962683267603</v>
      </c>
      <c r="I242" s="264">
        <f t="shared" si="9"/>
        <v>63.336669662349884</v>
      </c>
      <c r="J242" s="335"/>
      <c r="K242" s="326">
        <v>0</v>
      </c>
      <c r="L242" s="328">
        <v>788.68962683267603</v>
      </c>
      <c r="M242" s="319"/>
      <c r="N242" s="329"/>
      <c r="O242" s="323"/>
      <c r="P242" s="323"/>
      <c r="Q242" s="278"/>
    </row>
    <row r="243" spans="1:17" s="82" customFormat="1" ht="17.649999999999999" customHeight="1" x14ac:dyDescent="0.25">
      <c r="A243" s="332">
        <v>293</v>
      </c>
      <c r="B243" s="333" t="s">
        <v>232</v>
      </c>
      <c r="C243" s="325" t="s">
        <v>374</v>
      </c>
      <c r="D243" s="326">
        <v>1424.5678567296</v>
      </c>
      <c r="E243" s="326">
        <v>1424.5678567296</v>
      </c>
      <c r="F243" s="327">
        <f t="shared" si="10"/>
        <v>0</v>
      </c>
      <c r="G243" s="326">
        <v>1424.5678567296</v>
      </c>
      <c r="H243" s="264">
        <f t="shared" si="11"/>
        <v>313.59154874362781</v>
      </c>
      <c r="I243" s="264">
        <f t="shared" si="9"/>
        <v>22.01310013154054</v>
      </c>
      <c r="J243" s="335"/>
      <c r="K243" s="326">
        <v>0</v>
      </c>
      <c r="L243" s="328">
        <v>313.59154874362781</v>
      </c>
      <c r="M243" s="319"/>
      <c r="N243" s="329"/>
      <c r="O243" s="323"/>
      <c r="P243" s="323"/>
      <c r="Q243" s="278"/>
    </row>
    <row r="244" spans="1:17" s="82" customFormat="1" ht="17.649999999999999" customHeight="1" x14ac:dyDescent="0.25">
      <c r="A244" s="332">
        <v>294</v>
      </c>
      <c r="B244" s="333" t="s">
        <v>254</v>
      </c>
      <c r="C244" s="325" t="s">
        <v>375</v>
      </c>
      <c r="D244" s="326">
        <v>1061.3612610576001</v>
      </c>
      <c r="E244" s="326">
        <v>1061.3612610576001</v>
      </c>
      <c r="F244" s="327">
        <f t="shared" si="10"/>
        <v>0</v>
      </c>
      <c r="G244" s="326">
        <v>1061.3612610576001</v>
      </c>
      <c r="H244" s="264">
        <f t="shared" si="11"/>
        <v>227.43575252139189</v>
      </c>
      <c r="I244" s="264">
        <f t="shared" si="9"/>
        <v>21.428684168740254</v>
      </c>
      <c r="J244" s="335"/>
      <c r="K244" s="326">
        <v>0</v>
      </c>
      <c r="L244" s="328">
        <v>227.43575252139189</v>
      </c>
      <c r="M244" s="319"/>
      <c r="N244" s="329"/>
      <c r="O244" s="323"/>
      <c r="P244" s="323"/>
      <c r="Q244" s="278"/>
    </row>
    <row r="245" spans="1:17" s="82" customFormat="1" ht="17.649999999999999" customHeight="1" x14ac:dyDescent="0.25">
      <c r="A245" s="332">
        <v>295</v>
      </c>
      <c r="B245" s="333" t="s">
        <v>232</v>
      </c>
      <c r="C245" s="325" t="s">
        <v>376</v>
      </c>
      <c r="D245" s="326">
        <v>407.30082312420001</v>
      </c>
      <c r="E245" s="326">
        <v>407.30082361946256</v>
      </c>
      <c r="F245" s="327">
        <f t="shared" si="10"/>
        <v>1.2159627260643902E-7</v>
      </c>
      <c r="G245" s="326">
        <v>407.30082312420001</v>
      </c>
      <c r="H245" s="264">
        <f t="shared" si="11"/>
        <v>101.2895387729539</v>
      </c>
      <c r="I245" s="264">
        <f t="shared" si="9"/>
        <v>24.868483661007225</v>
      </c>
      <c r="J245" s="335"/>
      <c r="K245" s="326">
        <v>0</v>
      </c>
      <c r="L245" s="328">
        <v>101.2895387729539</v>
      </c>
      <c r="M245" s="319"/>
      <c r="N245" s="329"/>
      <c r="O245" s="323"/>
      <c r="P245" s="323"/>
      <c r="Q245" s="278"/>
    </row>
    <row r="246" spans="1:17" s="82" customFormat="1" ht="17.649999999999999" customHeight="1" x14ac:dyDescent="0.25">
      <c r="A246" s="332">
        <v>296</v>
      </c>
      <c r="B246" s="333" t="s">
        <v>130</v>
      </c>
      <c r="C246" s="325" t="s">
        <v>377</v>
      </c>
      <c r="D246" s="326">
        <v>14717.1158892</v>
      </c>
      <c r="E246" s="326">
        <v>14676.5042892</v>
      </c>
      <c r="F246" s="327">
        <f t="shared" si="10"/>
        <v>-0.27594808864556342</v>
      </c>
      <c r="G246" s="326">
        <v>9853.5863975744396</v>
      </c>
      <c r="H246" s="264">
        <f t="shared" si="11"/>
        <v>7283.0193195060847</v>
      </c>
      <c r="I246" s="264">
        <f t="shared" si="9"/>
        <v>49.623664981758907</v>
      </c>
      <c r="J246" s="335"/>
      <c r="K246" s="326">
        <v>2.0305800000000001E-5</v>
      </c>
      <c r="L246" s="328">
        <v>7283.0192992002849</v>
      </c>
      <c r="M246" s="319"/>
      <c r="N246" s="329"/>
      <c r="O246" s="323"/>
      <c r="P246" s="323"/>
      <c r="Q246" s="278"/>
    </row>
    <row r="247" spans="1:17" s="82" customFormat="1" ht="17.649999999999999" customHeight="1" x14ac:dyDescent="0.25">
      <c r="A247" s="332">
        <v>297</v>
      </c>
      <c r="B247" s="333" t="s">
        <v>140</v>
      </c>
      <c r="C247" s="325" t="s">
        <v>378</v>
      </c>
      <c r="D247" s="326">
        <v>2921.381130411</v>
      </c>
      <c r="E247" s="326">
        <v>2921.3811309062585</v>
      </c>
      <c r="F247" s="327">
        <f t="shared" si="10"/>
        <v>1.6952881765064376E-8</v>
      </c>
      <c r="G247" s="326">
        <v>1922.7055670484692</v>
      </c>
      <c r="H247" s="264">
        <f t="shared" si="11"/>
        <v>1543.3361313385819</v>
      </c>
      <c r="I247" s="264">
        <f t="shared" si="9"/>
        <v>52.82898951496324</v>
      </c>
      <c r="J247" s="335"/>
      <c r="K247" s="326">
        <v>2.0305800000000001E-5</v>
      </c>
      <c r="L247" s="328">
        <v>1543.3361110327819</v>
      </c>
      <c r="M247" s="319"/>
      <c r="N247" s="329"/>
      <c r="O247" s="323"/>
      <c r="P247" s="323"/>
      <c r="Q247" s="278"/>
    </row>
    <row r="248" spans="1:17" s="82" customFormat="1" ht="17.649999999999999" customHeight="1" x14ac:dyDescent="0.25">
      <c r="A248" s="332">
        <v>298</v>
      </c>
      <c r="B248" s="333" t="s">
        <v>130</v>
      </c>
      <c r="C248" s="325" t="s">
        <v>379</v>
      </c>
      <c r="D248" s="326">
        <v>14188.769329158</v>
      </c>
      <c r="E248" s="326">
        <v>14188.769329158</v>
      </c>
      <c r="F248" s="327">
        <f t="shared" si="10"/>
        <v>0</v>
      </c>
      <c r="G248" s="326">
        <v>8636.3062576704015</v>
      </c>
      <c r="H248" s="264">
        <f t="shared" si="11"/>
        <v>8620.2571893280565</v>
      </c>
      <c r="I248" s="264">
        <f t="shared" si="9"/>
        <v>60.754086484536607</v>
      </c>
      <c r="J248" s="335"/>
      <c r="K248" s="326">
        <v>182.75220000000002</v>
      </c>
      <c r="L248" s="328">
        <v>8437.5049893280557</v>
      </c>
      <c r="M248" s="319"/>
      <c r="N248" s="329"/>
      <c r="O248" s="323"/>
      <c r="P248" s="323"/>
      <c r="Q248" s="278"/>
    </row>
    <row r="249" spans="1:17" s="82" customFormat="1" ht="17.649999999999999" customHeight="1" x14ac:dyDescent="0.25">
      <c r="A249" s="332">
        <v>300</v>
      </c>
      <c r="B249" s="333" t="s">
        <v>140</v>
      </c>
      <c r="C249" s="325" t="s">
        <v>380</v>
      </c>
      <c r="D249" s="326">
        <v>522.15335195940008</v>
      </c>
      <c r="E249" s="326">
        <v>522.15335245466247</v>
      </c>
      <c r="F249" s="327">
        <f t="shared" si="10"/>
        <v>9.4849994525247894E-8</v>
      </c>
      <c r="G249" s="326">
        <v>522.15335195940008</v>
      </c>
      <c r="H249" s="264">
        <f t="shared" si="11"/>
        <v>339.39967851319983</v>
      </c>
      <c r="I249" s="264">
        <f>+H249/E249*100</f>
        <v>64.999999888475145</v>
      </c>
      <c r="J249" s="335"/>
      <c r="K249" s="326">
        <v>0</v>
      </c>
      <c r="L249" s="328">
        <v>339.39967851319983</v>
      </c>
      <c r="M249" s="319"/>
      <c r="N249" s="329"/>
      <c r="O249" s="323"/>
      <c r="P249" s="323"/>
      <c r="Q249" s="278"/>
    </row>
    <row r="250" spans="1:17" s="82" customFormat="1" ht="17.649999999999999" customHeight="1" x14ac:dyDescent="0.25">
      <c r="A250" s="332">
        <v>304</v>
      </c>
      <c r="B250" s="333" t="s">
        <v>140</v>
      </c>
      <c r="C250" s="325" t="s">
        <v>763</v>
      </c>
      <c r="D250" s="326">
        <v>3445.89426</v>
      </c>
      <c r="E250" s="326">
        <v>3445.89426</v>
      </c>
      <c r="F250" s="327">
        <f t="shared" si="10"/>
        <v>0</v>
      </c>
      <c r="G250" s="326">
        <v>2575.3792735746001</v>
      </c>
      <c r="H250" s="264">
        <f t="shared" si="11"/>
        <v>2575.3792735746001</v>
      </c>
      <c r="I250" s="264">
        <f>+H250/E250*100</f>
        <v>74.737617560400722</v>
      </c>
      <c r="J250" s="335"/>
      <c r="K250" s="326">
        <v>2575.3792735746001</v>
      </c>
      <c r="L250" s="328">
        <v>0</v>
      </c>
      <c r="M250" s="319"/>
      <c r="N250" s="329"/>
      <c r="O250" s="323"/>
      <c r="P250" s="323"/>
      <c r="Q250" s="278"/>
    </row>
    <row r="251" spans="1:17" s="82" customFormat="1" ht="17.649999999999999" customHeight="1" x14ac:dyDescent="0.25">
      <c r="A251" s="332">
        <v>305</v>
      </c>
      <c r="B251" s="333" t="s">
        <v>250</v>
      </c>
      <c r="C251" s="325" t="s">
        <v>381</v>
      </c>
      <c r="D251" s="326">
        <v>163.8116401572</v>
      </c>
      <c r="E251" s="326">
        <v>163.8116401572</v>
      </c>
      <c r="F251" s="327">
        <f t="shared" si="10"/>
        <v>0</v>
      </c>
      <c r="G251" s="326">
        <v>163.81166046300001</v>
      </c>
      <c r="H251" s="264">
        <f t="shared" si="11"/>
        <v>36.288351935259627</v>
      </c>
      <c r="I251" s="264">
        <f>+H251/E251*100</f>
        <v>22.152486783256624</v>
      </c>
      <c r="J251" s="335"/>
      <c r="K251" s="326">
        <v>0</v>
      </c>
      <c r="L251" s="328">
        <v>36.288351935259627</v>
      </c>
      <c r="M251" s="319"/>
      <c r="N251" s="329"/>
      <c r="O251" s="323"/>
      <c r="P251" s="323"/>
      <c r="Q251" s="278"/>
    </row>
    <row r="252" spans="1:17" s="82" customFormat="1" ht="17.649999999999999" customHeight="1" x14ac:dyDescent="0.25">
      <c r="A252" s="332">
        <v>306</v>
      </c>
      <c r="B252" s="333" t="s">
        <v>250</v>
      </c>
      <c r="C252" s="325" t="s">
        <v>382</v>
      </c>
      <c r="D252" s="326">
        <v>1437.3854259462003</v>
      </c>
      <c r="E252" s="326">
        <v>1437.3854264414629</v>
      </c>
      <c r="F252" s="327">
        <f t="shared" si="10"/>
        <v>3.4455794661880645E-8</v>
      </c>
      <c r="G252" s="326">
        <v>1437.3854259462003</v>
      </c>
      <c r="H252" s="264">
        <f t="shared" si="11"/>
        <v>832.87068643621581</v>
      </c>
      <c r="I252" s="264">
        <f t="shared" si="9"/>
        <v>57.943448647462283</v>
      </c>
      <c r="J252" s="335"/>
      <c r="K252" s="326">
        <v>0</v>
      </c>
      <c r="L252" s="328">
        <v>832.87068643621581</v>
      </c>
      <c r="M252" s="319"/>
      <c r="N252" s="329"/>
      <c r="O252" s="323"/>
      <c r="P252" s="323"/>
      <c r="Q252" s="278"/>
    </row>
    <row r="253" spans="1:17" s="82" customFormat="1" ht="17.649999999999999" customHeight="1" x14ac:dyDescent="0.25">
      <c r="A253" s="332">
        <v>307</v>
      </c>
      <c r="B253" s="333" t="s">
        <v>232</v>
      </c>
      <c r="C253" s="325" t="s">
        <v>383</v>
      </c>
      <c r="D253" s="326">
        <v>1610.0753710374001</v>
      </c>
      <c r="E253" s="326">
        <v>1610.0753715326628</v>
      </c>
      <c r="F253" s="327">
        <f t="shared" si="10"/>
        <v>3.0760219260628219E-8</v>
      </c>
      <c r="G253" s="326">
        <v>1610.0753710374001</v>
      </c>
      <c r="H253" s="264">
        <f t="shared" si="11"/>
        <v>1011.5583370269408</v>
      </c>
      <c r="I253" s="264">
        <f t="shared" si="9"/>
        <v>62.826769163236015</v>
      </c>
      <c r="J253" s="335"/>
      <c r="K253" s="326">
        <v>0</v>
      </c>
      <c r="L253" s="328">
        <v>1011.5583370269408</v>
      </c>
      <c r="M253" s="319"/>
      <c r="N253" s="329"/>
      <c r="O253" s="323"/>
      <c r="P253" s="323"/>
      <c r="Q253" s="278"/>
    </row>
    <row r="254" spans="1:17" s="82" customFormat="1" ht="17.649999999999999" customHeight="1" x14ac:dyDescent="0.25">
      <c r="A254" s="332">
        <v>308</v>
      </c>
      <c r="B254" s="333" t="s">
        <v>232</v>
      </c>
      <c r="C254" s="325" t="s">
        <v>384</v>
      </c>
      <c r="D254" s="326">
        <v>1052.9063117478001</v>
      </c>
      <c r="E254" s="326">
        <v>1052.9063122430625</v>
      </c>
      <c r="F254" s="327">
        <f t="shared" si="10"/>
        <v>4.7037644890224328E-8</v>
      </c>
      <c r="G254" s="326">
        <v>1052.9063117478001</v>
      </c>
      <c r="H254" s="264">
        <f t="shared" si="11"/>
        <v>399.23320640806202</v>
      </c>
      <c r="I254" s="264">
        <f t="shared" si="9"/>
        <v>37.917258332087897</v>
      </c>
      <c r="J254" s="335"/>
      <c r="K254" s="326">
        <v>0</v>
      </c>
      <c r="L254" s="328">
        <v>399.23320640806202</v>
      </c>
      <c r="M254" s="319"/>
      <c r="N254" s="329"/>
      <c r="O254" s="323"/>
      <c r="P254" s="323"/>
      <c r="Q254" s="278"/>
    </row>
    <row r="255" spans="1:17" s="82" customFormat="1" ht="17.649999999999999" customHeight="1" x14ac:dyDescent="0.25">
      <c r="A255" s="332">
        <v>309</v>
      </c>
      <c r="B255" s="333" t="s">
        <v>232</v>
      </c>
      <c r="C255" s="325" t="s">
        <v>385</v>
      </c>
      <c r="D255" s="326">
        <v>985.16179720080004</v>
      </c>
      <c r="E255" s="326">
        <v>985.16179720080004</v>
      </c>
      <c r="F255" s="327">
        <f t="shared" si="10"/>
        <v>0</v>
      </c>
      <c r="G255" s="326">
        <v>985.16179720080004</v>
      </c>
      <c r="H255" s="264">
        <f t="shared" si="11"/>
        <v>795.24791518932454</v>
      </c>
      <c r="I255" s="264">
        <f t="shared" si="9"/>
        <v>80.722569373772984</v>
      </c>
      <c r="J255" s="335"/>
      <c r="K255" s="326">
        <v>0</v>
      </c>
      <c r="L255" s="328">
        <v>795.24791518932454</v>
      </c>
      <c r="M255" s="319"/>
      <c r="N255" s="329"/>
      <c r="O255" s="323"/>
      <c r="P255" s="323"/>
      <c r="Q255" s="278"/>
    </row>
    <row r="256" spans="1:17" s="82" customFormat="1" ht="17.649999999999999" customHeight="1" x14ac:dyDescent="0.25">
      <c r="A256" s="332">
        <v>310</v>
      </c>
      <c r="B256" s="333" t="s">
        <v>232</v>
      </c>
      <c r="C256" s="325" t="s">
        <v>386</v>
      </c>
      <c r="D256" s="326">
        <v>2376.2659392</v>
      </c>
      <c r="E256" s="326">
        <v>2376.2659392</v>
      </c>
      <c r="F256" s="327">
        <f t="shared" si="10"/>
        <v>0</v>
      </c>
      <c r="G256" s="326">
        <v>1278.2206943800568</v>
      </c>
      <c r="H256" s="264">
        <f t="shared" si="11"/>
        <v>1250.7912442489749</v>
      </c>
      <c r="I256" s="264">
        <f t="shared" si="9"/>
        <v>52.636837637376118</v>
      </c>
      <c r="J256" s="335"/>
      <c r="K256" s="326">
        <v>699.90778693440006</v>
      </c>
      <c r="L256" s="328">
        <v>550.8834573145748</v>
      </c>
      <c r="M256" s="319"/>
      <c r="N256" s="329"/>
      <c r="O256" s="323"/>
      <c r="P256" s="323"/>
      <c r="Q256" s="278"/>
    </row>
    <row r="257" spans="1:17" s="82" customFormat="1" ht="17.649999999999999" customHeight="1" x14ac:dyDescent="0.25">
      <c r="A257" s="332">
        <v>311</v>
      </c>
      <c r="B257" s="333" t="s">
        <v>209</v>
      </c>
      <c r="C257" s="325" t="s">
        <v>387</v>
      </c>
      <c r="D257" s="326">
        <v>7177.2038192358004</v>
      </c>
      <c r="E257" s="326">
        <v>7142.9738453318587</v>
      </c>
      <c r="F257" s="327">
        <f t="shared" si="10"/>
        <v>-0.47692631790951623</v>
      </c>
      <c r="G257" s="326">
        <v>7142.1132447318614</v>
      </c>
      <c r="H257" s="264">
        <f t="shared" si="11"/>
        <v>6863.3611873321734</v>
      </c>
      <c r="I257" s="264">
        <f t="shared" si="9"/>
        <v>96.085486744678192</v>
      </c>
      <c r="J257" s="335"/>
      <c r="K257" s="326">
        <v>1378.3140668358005</v>
      </c>
      <c r="L257" s="328">
        <v>5485.0471204963724</v>
      </c>
      <c r="M257" s="319"/>
      <c r="N257" s="329"/>
      <c r="O257" s="323"/>
      <c r="P257" s="323"/>
      <c r="Q257" s="278"/>
    </row>
    <row r="258" spans="1:17" s="82" customFormat="1" ht="17.649999999999999" customHeight="1" x14ac:dyDescent="0.25">
      <c r="A258" s="332">
        <v>312</v>
      </c>
      <c r="B258" s="333" t="s">
        <v>209</v>
      </c>
      <c r="C258" s="325" t="s">
        <v>388</v>
      </c>
      <c r="D258" s="326">
        <v>537.48163181699999</v>
      </c>
      <c r="E258" s="326">
        <v>537.4816323122626</v>
      </c>
      <c r="F258" s="327">
        <f t="shared" si="10"/>
        <v>9.2145029384482768E-8</v>
      </c>
      <c r="G258" s="326">
        <v>537.48163181699999</v>
      </c>
      <c r="H258" s="264">
        <f t="shared" si="11"/>
        <v>383.89861319491598</v>
      </c>
      <c r="I258" s="264">
        <f t="shared" si="9"/>
        <v>71.425438585384256</v>
      </c>
      <c r="J258" s="335"/>
      <c r="K258" s="326">
        <v>0</v>
      </c>
      <c r="L258" s="328">
        <v>383.89861319491598</v>
      </c>
      <c r="M258" s="319"/>
      <c r="N258" s="329"/>
      <c r="O258" s="323"/>
      <c r="P258" s="323"/>
      <c r="Q258" s="278"/>
    </row>
    <row r="259" spans="1:17" s="82" customFormat="1" ht="17.649999999999999" customHeight="1" x14ac:dyDescent="0.25">
      <c r="A259" s="332">
        <v>313</v>
      </c>
      <c r="B259" s="333" t="s">
        <v>130</v>
      </c>
      <c r="C259" s="325" t="s">
        <v>389</v>
      </c>
      <c r="D259" s="326">
        <v>14727.146954400001</v>
      </c>
      <c r="E259" s="326">
        <v>14727.146954400001</v>
      </c>
      <c r="F259" s="327">
        <f t="shared" si="10"/>
        <v>0</v>
      </c>
      <c r="G259" s="326">
        <v>8114.3140155832425</v>
      </c>
      <c r="H259" s="264">
        <f t="shared" si="11"/>
        <v>7302.8826344931649</v>
      </c>
      <c r="I259" s="264">
        <f t="shared" si="9"/>
        <v>49.587898165919349</v>
      </c>
      <c r="J259" s="335"/>
      <c r="K259" s="326">
        <v>2.0305800000000001E-5</v>
      </c>
      <c r="L259" s="328">
        <v>7302.8826141873651</v>
      </c>
      <c r="M259" s="319"/>
      <c r="N259" s="329"/>
      <c r="O259" s="323"/>
      <c r="P259" s="323"/>
      <c r="Q259" s="278"/>
    </row>
    <row r="260" spans="1:17" s="82" customFormat="1" ht="17.649999999999999" customHeight="1" x14ac:dyDescent="0.25">
      <c r="A260" s="332">
        <v>314</v>
      </c>
      <c r="B260" s="333" t="s">
        <v>140</v>
      </c>
      <c r="C260" s="325" t="s">
        <v>390</v>
      </c>
      <c r="D260" s="326">
        <v>1944.3803154534003</v>
      </c>
      <c r="E260" s="326">
        <v>1944.3803159486629</v>
      </c>
      <c r="F260" s="327">
        <f t="shared" si="10"/>
        <v>2.5471493358963926E-8</v>
      </c>
      <c r="G260" s="326">
        <v>1944.3803154534003</v>
      </c>
      <c r="H260" s="264">
        <f t="shared" si="11"/>
        <v>1604.9333871819017</v>
      </c>
      <c r="I260" s="264">
        <f t="shared" si="9"/>
        <v>82.54215361148907</v>
      </c>
      <c r="J260" s="335"/>
      <c r="K260" s="326">
        <v>0</v>
      </c>
      <c r="L260" s="328">
        <v>1604.9333871819017</v>
      </c>
      <c r="M260" s="319"/>
      <c r="N260" s="329"/>
      <c r="O260" s="323"/>
      <c r="P260" s="323"/>
      <c r="Q260" s="278"/>
    </row>
    <row r="261" spans="1:17" s="82" customFormat="1" ht="17.649999999999999" customHeight="1" x14ac:dyDescent="0.25">
      <c r="A261" s="332">
        <v>316</v>
      </c>
      <c r="B261" s="333" t="s">
        <v>144</v>
      </c>
      <c r="C261" s="325" t="s">
        <v>391</v>
      </c>
      <c r="D261" s="326">
        <v>362.7462834918</v>
      </c>
      <c r="E261" s="326">
        <v>362.74628398706255</v>
      </c>
      <c r="F261" s="327">
        <f t="shared" si="10"/>
        <v>1.3653138353220129E-7</v>
      </c>
      <c r="G261" s="326">
        <v>362.7462834918</v>
      </c>
      <c r="H261" s="264">
        <f t="shared" si="11"/>
        <v>237.71912873503254</v>
      </c>
      <c r="I261" s="264">
        <f t="shared" si="9"/>
        <v>65.533167182909267</v>
      </c>
      <c r="J261" s="335"/>
      <c r="K261" s="326">
        <v>0</v>
      </c>
      <c r="L261" s="328">
        <v>237.71912873503254</v>
      </c>
      <c r="M261" s="319"/>
      <c r="N261" s="329"/>
      <c r="O261" s="323"/>
      <c r="P261" s="323"/>
      <c r="Q261" s="278"/>
    </row>
    <row r="262" spans="1:17" s="82" customFormat="1" ht="17.649999999999999" customHeight="1" x14ac:dyDescent="0.25">
      <c r="A262" s="332">
        <v>317</v>
      </c>
      <c r="B262" s="333" t="s">
        <v>232</v>
      </c>
      <c r="C262" s="325" t="s">
        <v>392</v>
      </c>
      <c r="D262" s="326">
        <v>1363.0695687090001</v>
      </c>
      <c r="E262" s="326">
        <v>1363.0695692042627</v>
      </c>
      <c r="F262" s="327">
        <f t="shared" si="10"/>
        <v>3.6334355968392629E-8</v>
      </c>
      <c r="G262" s="326">
        <v>1363.0695687090001</v>
      </c>
      <c r="H262" s="264">
        <f t="shared" si="11"/>
        <v>823.6013786218607</v>
      </c>
      <c r="I262" s="264">
        <f t="shared" si="9"/>
        <v>60.422549019465343</v>
      </c>
      <c r="J262" s="335"/>
      <c r="K262" s="326">
        <v>0</v>
      </c>
      <c r="L262" s="328">
        <v>823.6013786218607</v>
      </c>
      <c r="M262" s="319"/>
      <c r="N262" s="329"/>
      <c r="O262" s="323"/>
      <c r="P262" s="323"/>
      <c r="Q262" s="278"/>
    </row>
    <row r="263" spans="1:17" s="82" customFormat="1" ht="17.649999999999999" customHeight="1" x14ac:dyDescent="0.25">
      <c r="A263" s="332">
        <v>318</v>
      </c>
      <c r="B263" s="333" t="s">
        <v>144</v>
      </c>
      <c r="C263" s="325" t="s">
        <v>393</v>
      </c>
      <c r="D263" s="326">
        <v>305.50766497199999</v>
      </c>
      <c r="E263" s="326">
        <v>305.50766497199999</v>
      </c>
      <c r="F263" s="327">
        <f t="shared" si="10"/>
        <v>0</v>
      </c>
      <c r="G263" s="326">
        <v>305.50766497199999</v>
      </c>
      <c r="H263" s="264">
        <f t="shared" si="11"/>
        <v>115.7309916038145</v>
      </c>
      <c r="I263" s="264">
        <f t="shared" si="9"/>
        <v>37.881534531849255</v>
      </c>
      <c r="J263" s="335"/>
      <c r="K263" s="326">
        <v>0</v>
      </c>
      <c r="L263" s="328">
        <v>115.7309916038145</v>
      </c>
      <c r="M263" s="319"/>
      <c r="N263" s="329"/>
      <c r="O263" s="323"/>
      <c r="P263" s="323"/>
      <c r="Q263" s="278"/>
    </row>
    <row r="264" spans="1:17" s="82" customFormat="1" ht="17.649999999999999" customHeight="1" x14ac:dyDescent="0.25">
      <c r="A264" s="332">
        <v>319</v>
      </c>
      <c r="B264" s="333" t="s">
        <v>232</v>
      </c>
      <c r="C264" s="325" t="s">
        <v>394</v>
      </c>
      <c r="D264" s="326">
        <v>914.84187773400004</v>
      </c>
      <c r="E264" s="326">
        <v>914.84187773400004</v>
      </c>
      <c r="F264" s="327">
        <f t="shared" si="10"/>
        <v>0</v>
      </c>
      <c r="G264" s="326">
        <v>914.84187773400004</v>
      </c>
      <c r="H264" s="264">
        <f t="shared" si="11"/>
        <v>411.67884922725199</v>
      </c>
      <c r="I264" s="264">
        <f t="shared" si="9"/>
        <v>45.000000464227981</v>
      </c>
      <c r="J264" s="335"/>
      <c r="K264" s="326">
        <v>0</v>
      </c>
      <c r="L264" s="328">
        <v>411.67884922725199</v>
      </c>
      <c r="M264" s="319"/>
      <c r="N264" s="329"/>
      <c r="O264" s="323"/>
      <c r="P264" s="323"/>
      <c r="Q264" s="278"/>
    </row>
    <row r="265" spans="1:17" s="82" customFormat="1" ht="17.649999999999999" customHeight="1" x14ac:dyDescent="0.25">
      <c r="A265" s="332">
        <v>320</v>
      </c>
      <c r="B265" s="333" t="s">
        <v>140</v>
      </c>
      <c r="C265" s="325" t="s">
        <v>395</v>
      </c>
      <c r="D265" s="326">
        <v>1229.7440819934</v>
      </c>
      <c r="E265" s="326">
        <v>1229.7440824886626</v>
      </c>
      <c r="F265" s="327">
        <f t="shared" si="10"/>
        <v>4.0273633317156055E-8</v>
      </c>
      <c r="G265" s="326">
        <v>1229.7440819934</v>
      </c>
      <c r="H265" s="264">
        <f t="shared" si="11"/>
        <v>818.21385493150433</v>
      </c>
      <c r="I265" s="264">
        <f t="shared" si="9"/>
        <v>66.535295154717502</v>
      </c>
      <c r="J265" s="335"/>
      <c r="K265" s="326">
        <v>0</v>
      </c>
      <c r="L265" s="328">
        <v>818.21385493150433</v>
      </c>
      <c r="M265" s="319"/>
      <c r="N265" s="329"/>
      <c r="O265" s="323"/>
      <c r="P265" s="323"/>
      <c r="Q265" s="278"/>
    </row>
    <row r="266" spans="1:17" s="82" customFormat="1" ht="17.649999999999999" customHeight="1" x14ac:dyDescent="0.25">
      <c r="A266" s="332">
        <v>321</v>
      </c>
      <c r="B266" s="333" t="s">
        <v>232</v>
      </c>
      <c r="C266" s="325" t="s">
        <v>396</v>
      </c>
      <c r="D266" s="326">
        <v>1192.6408572</v>
      </c>
      <c r="E266" s="326">
        <v>1192.6408572</v>
      </c>
      <c r="F266" s="327">
        <f t="shared" si="10"/>
        <v>0</v>
      </c>
      <c r="G266" s="326">
        <v>1110.0285621934538</v>
      </c>
      <c r="H266" s="264">
        <f t="shared" si="11"/>
        <v>1089.0959982280076</v>
      </c>
      <c r="I266" s="264">
        <f t="shared" si="9"/>
        <v>91.318018467429667</v>
      </c>
      <c r="J266" s="335"/>
      <c r="K266" s="326">
        <v>618.67469800980007</v>
      </c>
      <c r="L266" s="328">
        <v>470.42130021820753</v>
      </c>
      <c r="M266" s="319"/>
      <c r="N266" s="329"/>
      <c r="O266" s="323"/>
      <c r="P266" s="323"/>
      <c r="Q266" s="278"/>
    </row>
    <row r="267" spans="1:17" s="82" customFormat="1" ht="17.649999999999999" customHeight="1" x14ac:dyDescent="0.25">
      <c r="A267" s="332">
        <v>322</v>
      </c>
      <c r="B267" s="333" t="s">
        <v>232</v>
      </c>
      <c r="C267" s="325" t="s">
        <v>397</v>
      </c>
      <c r="D267" s="326">
        <v>8988.7359967200009</v>
      </c>
      <c r="E267" s="326">
        <v>8988.7359967200009</v>
      </c>
      <c r="F267" s="327">
        <f t="shared" si="10"/>
        <v>0</v>
      </c>
      <c r="G267" s="326">
        <v>8988.7359967200009</v>
      </c>
      <c r="H267" s="264">
        <f t="shared" si="11"/>
        <v>6820.9292941456833</v>
      </c>
      <c r="I267" s="264">
        <f t="shared" si="9"/>
        <v>75.883075180255005</v>
      </c>
      <c r="J267" s="335"/>
      <c r="K267" s="326">
        <v>0</v>
      </c>
      <c r="L267" s="328">
        <v>6820.9292941456833</v>
      </c>
      <c r="M267" s="319"/>
      <c r="N267" s="329"/>
      <c r="O267" s="323"/>
      <c r="P267" s="323"/>
      <c r="Q267" s="278"/>
    </row>
    <row r="268" spans="1:17" s="82" customFormat="1" ht="17.649999999999999" customHeight="1" x14ac:dyDescent="0.25">
      <c r="A268" s="332">
        <v>327</v>
      </c>
      <c r="B268" s="333" t="s">
        <v>128</v>
      </c>
      <c r="C268" s="325" t="s">
        <v>398</v>
      </c>
      <c r="D268" s="326">
        <v>1280.4431364000002</v>
      </c>
      <c r="E268" s="326">
        <v>1280.4431364000002</v>
      </c>
      <c r="F268" s="327">
        <f t="shared" si="10"/>
        <v>0</v>
      </c>
      <c r="G268" s="326">
        <v>1065.720345927678</v>
      </c>
      <c r="H268" s="264">
        <f t="shared" si="11"/>
        <v>1064.90911987701</v>
      </c>
      <c r="I268" s="264">
        <f t="shared" si="9"/>
        <v>83.167232468521036</v>
      </c>
      <c r="J268" s="335"/>
      <c r="K268" s="326">
        <v>2.0305800000000001E-5</v>
      </c>
      <c r="L268" s="328">
        <v>1064.9090995712099</v>
      </c>
      <c r="M268" s="319"/>
      <c r="N268" s="329"/>
      <c r="O268" s="323"/>
      <c r="P268" s="323"/>
      <c r="Q268" s="278"/>
    </row>
    <row r="269" spans="1:17" s="82" customFormat="1" ht="17.649999999999999" customHeight="1" x14ac:dyDescent="0.25">
      <c r="A269" s="332">
        <v>328</v>
      </c>
      <c r="B269" s="333" t="s">
        <v>140</v>
      </c>
      <c r="C269" s="325" t="s">
        <v>399</v>
      </c>
      <c r="D269" s="326">
        <v>92.034414036000015</v>
      </c>
      <c r="E269" s="326">
        <v>92.034414036000015</v>
      </c>
      <c r="F269" s="327">
        <f t="shared" si="10"/>
        <v>0</v>
      </c>
      <c r="G269" s="326">
        <v>92.034414036000015</v>
      </c>
      <c r="H269" s="264">
        <f t="shared" si="11"/>
        <v>79.612673744286397</v>
      </c>
      <c r="I269" s="264">
        <f t="shared" si="9"/>
        <v>86.503157083333249</v>
      </c>
      <c r="J269" s="335"/>
      <c r="K269" s="326">
        <v>0</v>
      </c>
      <c r="L269" s="328">
        <v>79.612673744286397</v>
      </c>
      <c r="M269" s="319"/>
      <c r="N269" s="329"/>
      <c r="O269" s="323"/>
      <c r="P269" s="323"/>
      <c r="Q269" s="278"/>
    </row>
    <row r="270" spans="1:17" s="82" customFormat="1" ht="17.649999999999999" customHeight="1" x14ac:dyDescent="0.25">
      <c r="A270" s="332">
        <v>336</v>
      </c>
      <c r="B270" s="333" t="s">
        <v>232</v>
      </c>
      <c r="C270" s="325" t="s">
        <v>400</v>
      </c>
      <c r="D270" s="326">
        <v>1296.3396740706</v>
      </c>
      <c r="E270" s="326">
        <v>1296.3396745658624</v>
      </c>
      <c r="F270" s="327">
        <f t="shared" si="10"/>
        <v>3.820468919002451E-8</v>
      </c>
      <c r="G270" s="326">
        <v>1296.3396740706</v>
      </c>
      <c r="H270" s="264">
        <f t="shared" si="11"/>
        <v>1017.5736719982887</v>
      </c>
      <c r="I270" s="264">
        <f t="shared" si="9"/>
        <v>78.495913683970898</v>
      </c>
      <c r="J270" s="335"/>
      <c r="K270" s="326">
        <v>0</v>
      </c>
      <c r="L270" s="328">
        <v>1017.5736719982887</v>
      </c>
      <c r="M270" s="319"/>
      <c r="N270" s="329"/>
      <c r="O270" s="323"/>
      <c r="P270" s="323"/>
      <c r="Q270" s="278"/>
    </row>
    <row r="271" spans="1:17" s="82" customFormat="1" ht="35.25" customHeight="1" x14ac:dyDescent="0.25">
      <c r="A271" s="332">
        <v>337</v>
      </c>
      <c r="B271" s="338" t="s">
        <v>764</v>
      </c>
      <c r="C271" s="325" t="s">
        <v>401</v>
      </c>
      <c r="D271" s="326">
        <v>2951.4074184000006</v>
      </c>
      <c r="E271" s="326">
        <v>2951.4074184000006</v>
      </c>
      <c r="F271" s="327">
        <f t="shared" si="10"/>
        <v>0</v>
      </c>
      <c r="G271" s="326">
        <v>2596.3557443485893</v>
      </c>
      <c r="H271" s="264">
        <f t="shared" si="11"/>
        <v>2552.6649019487277</v>
      </c>
      <c r="I271" s="264">
        <f t="shared" ref="I271:I311" si="12">+H271/E271*100</f>
        <v>86.489750145459865</v>
      </c>
      <c r="J271" s="335"/>
      <c r="K271" s="326">
        <v>1359.8901677682002</v>
      </c>
      <c r="L271" s="328">
        <v>1192.7747341805273</v>
      </c>
      <c r="M271" s="319"/>
      <c r="N271" s="329"/>
      <c r="O271" s="323"/>
      <c r="P271" s="323"/>
      <c r="Q271" s="278"/>
    </row>
    <row r="272" spans="1:17" s="82" customFormat="1" ht="17.649999999999999" customHeight="1" x14ac:dyDescent="0.25">
      <c r="A272" s="332">
        <v>338</v>
      </c>
      <c r="B272" s="333" t="s">
        <v>232</v>
      </c>
      <c r="C272" s="325" t="s">
        <v>732</v>
      </c>
      <c r="D272" s="326">
        <v>3382.7432220000005</v>
      </c>
      <c r="E272" s="326">
        <v>3382.7432220000005</v>
      </c>
      <c r="F272" s="327">
        <f t="shared" ref="F272:F278" si="13">E272/D272*100-100</f>
        <v>0</v>
      </c>
      <c r="G272" s="326">
        <v>1209.7581570248765</v>
      </c>
      <c r="H272" s="264">
        <f>+K272+L272</f>
        <v>1194.3011976835385</v>
      </c>
      <c r="I272" s="264">
        <f t="shared" si="12"/>
        <v>35.305700708120085</v>
      </c>
      <c r="J272" s="335"/>
      <c r="K272" s="326">
        <v>656.46813725100014</v>
      </c>
      <c r="L272" s="328">
        <v>537.83306043253833</v>
      </c>
      <c r="M272" s="319"/>
      <c r="N272" s="329"/>
      <c r="O272" s="323"/>
      <c r="P272" s="323"/>
      <c r="Q272" s="278"/>
    </row>
    <row r="273" spans="1:17" s="82" customFormat="1" ht="17.649999999999999" customHeight="1" x14ac:dyDescent="0.25">
      <c r="A273" s="332">
        <v>339</v>
      </c>
      <c r="B273" s="333" t="s">
        <v>232</v>
      </c>
      <c r="C273" s="325" t="s">
        <v>403</v>
      </c>
      <c r="D273" s="326">
        <v>11099.924946270001</v>
      </c>
      <c r="E273" s="326">
        <v>11099.924946270001</v>
      </c>
      <c r="F273" s="327">
        <f t="shared" si="13"/>
        <v>0</v>
      </c>
      <c r="G273" s="326">
        <v>11099.924946270001</v>
      </c>
      <c r="H273" s="264">
        <f>+K273+L273</f>
        <v>8803.9456046892537</v>
      </c>
      <c r="I273" s="264">
        <f>+H273/E273*100</f>
        <v>79.315361566005151</v>
      </c>
      <c r="J273" s="335"/>
      <c r="K273" s="326">
        <v>0</v>
      </c>
      <c r="L273" s="328">
        <v>8803.9456046892537</v>
      </c>
      <c r="M273" s="319"/>
      <c r="N273" s="329"/>
      <c r="O273" s="323"/>
      <c r="P273" s="323"/>
      <c r="Q273" s="278"/>
    </row>
    <row r="274" spans="1:17" s="82" customFormat="1" ht="17.649999999999999" customHeight="1" x14ac:dyDescent="0.25">
      <c r="A274" s="332">
        <v>348</v>
      </c>
      <c r="B274" s="339" t="s">
        <v>144</v>
      </c>
      <c r="C274" s="325" t="s">
        <v>404</v>
      </c>
      <c r="D274" s="326">
        <v>224.50092480000001</v>
      </c>
      <c r="E274" s="326">
        <v>224.50092480000001</v>
      </c>
      <c r="F274" s="327">
        <f t="shared" si="13"/>
        <v>0</v>
      </c>
      <c r="G274" s="326">
        <v>223.06561866766799</v>
      </c>
      <c r="H274" s="264">
        <f>+K274+L274</f>
        <v>219.160113792858</v>
      </c>
      <c r="I274" s="264">
        <f>+H274/E274*100</f>
        <v>97.621029395803177</v>
      </c>
      <c r="J274" s="335"/>
      <c r="K274" s="326">
        <v>112.846031514</v>
      </c>
      <c r="L274" s="328">
        <v>106.31408227885801</v>
      </c>
      <c r="M274" s="319"/>
      <c r="N274" s="329"/>
      <c r="O274" s="323"/>
      <c r="P274" s="323"/>
      <c r="Q274" s="278"/>
    </row>
    <row r="275" spans="1:17" s="82" customFormat="1" ht="17.649999999999999" customHeight="1" x14ac:dyDescent="0.25">
      <c r="A275" s="332">
        <v>349</v>
      </c>
      <c r="B275" s="333" t="s">
        <v>232</v>
      </c>
      <c r="C275" s="325" t="s">
        <v>405</v>
      </c>
      <c r="D275" s="326">
        <v>1685.4220116000001</v>
      </c>
      <c r="E275" s="326">
        <v>1685.4220116000001</v>
      </c>
      <c r="F275" s="327">
        <f t="shared" si="13"/>
        <v>0</v>
      </c>
      <c r="G275" s="326">
        <v>527.98650638697575</v>
      </c>
      <c r="H275" s="264">
        <f>+K275+L275</f>
        <v>515.83693933795496</v>
      </c>
      <c r="I275" s="264">
        <f t="shared" si="12"/>
        <v>30.605802925776558</v>
      </c>
      <c r="J275" s="335"/>
      <c r="K275" s="326">
        <v>60.917400000000001</v>
      </c>
      <c r="L275" s="328">
        <v>454.91953933795497</v>
      </c>
      <c r="M275" s="319"/>
      <c r="N275" s="329"/>
      <c r="O275" s="323"/>
      <c r="P275" s="323"/>
      <c r="Q275" s="278"/>
    </row>
    <row r="276" spans="1:17" s="82" customFormat="1" ht="17.649999999999999" customHeight="1" x14ac:dyDescent="0.25">
      <c r="A276" s="332">
        <v>350</v>
      </c>
      <c r="B276" s="333" t="s">
        <v>232</v>
      </c>
      <c r="C276" s="325" t="s">
        <v>406</v>
      </c>
      <c r="D276" s="326">
        <v>2664.5676876000002</v>
      </c>
      <c r="E276" s="326">
        <v>2664.5676876000002</v>
      </c>
      <c r="F276" s="327">
        <f t="shared" si="13"/>
        <v>0</v>
      </c>
      <c r="G276" s="326">
        <v>1530.9418140515847</v>
      </c>
      <c r="H276" s="264">
        <f>+K276+L276</f>
        <v>1529.6546113354573</v>
      </c>
      <c r="I276" s="264">
        <f t="shared" si="12"/>
        <v>57.407234143608143</v>
      </c>
      <c r="J276" s="335"/>
      <c r="K276" s="326">
        <v>203.45568909299999</v>
      </c>
      <c r="L276" s="328">
        <v>1326.1989222424572</v>
      </c>
      <c r="M276" s="319"/>
      <c r="N276" s="329"/>
      <c r="O276" s="323"/>
      <c r="P276" s="323"/>
      <c r="Q276" s="278"/>
    </row>
    <row r="277" spans="1:17" s="82" customFormat="1" ht="17.649999999999999" customHeight="1" x14ac:dyDescent="0.25">
      <c r="A277" s="451" t="s">
        <v>765</v>
      </c>
      <c r="B277" s="451"/>
      <c r="C277" s="451"/>
      <c r="D277" s="320">
        <f>SUM(D278:D311)</f>
        <v>273650.03720831888</v>
      </c>
      <c r="E277" s="320">
        <f>SUM(E278:E311)</f>
        <v>273650.03721525241</v>
      </c>
      <c r="F277" s="320">
        <f t="shared" si="13"/>
        <v>2.5337243414469413E-9</v>
      </c>
      <c r="G277" s="320">
        <f t="shared" ref="G277:H277" si="14">SUM(G278:G311)</f>
        <v>220211.26972632104</v>
      </c>
      <c r="H277" s="320">
        <f t="shared" si="14"/>
        <v>220211.26972434006</v>
      </c>
      <c r="I277" s="321">
        <f t="shared" si="12"/>
        <v>80.471858131384948</v>
      </c>
      <c r="J277" s="320"/>
      <c r="K277" s="320">
        <f t="shared" ref="K277" si="15">SUM(K278:K311)</f>
        <v>7612.1779145508008</v>
      </c>
      <c r="L277" s="320">
        <f t="shared" ref="L277" si="16">SUM(L278:L311)</f>
        <v>212599.09180978927</v>
      </c>
      <c r="M277" s="319"/>
      <c r="N277" s="329"/>
      <c r="O277" s="323"/>
      <c r="P277" s="323"/>
      <c r="Q277" s="278"/>
    </row>
    <row r="278" spans="1:17" s="82" customFormat="1" ht="17.649999999999999" customHeight="1" x14ac:dyDescent="0.25">
      <c r="A278" s="324">
        <v>1</v>
      </c>
      <c r="B278" s="271" t="s">
        <v>766</v>
      </c>
      <c r="C278" s="340" t="s">
        <v>767</v>
      </c>
      <c r="D278" s="326">
        <v>7320.6470159999999</v>
      </c>
      <c r="E278" s="326">
        <v>7320.6470159999999</v>
      </c>
      <c r="F278" s="264">
        <f t="shared" si="13"/>
        <v>0</v>
      </c>
      <c r="G278" s="326">
        <v>7320.6470159999999</v>
      </c>
      <c r="H278" s="326">
        <f>+'[15]COMP DIR COND (DLLS) '!I275*'Comp Inv Fin Dir Cond Costo Tot'!$P$11</f>
        <v>7320.6470159999999</v>
      </c>
      <c r="I278" s="264">
        <f t="shared" si="12"/>
        <v>100</v>
      </c>
      <c r="J278" s="327"/>
      <c r="K278" s="326">
        <v>0</v>
      </c>
      <c r="L278" s="326">
        <v>7320.6470159999999</v>
      </c>
      <c r="M278" s="319"/>
      <c r="N278" s="329"/>
      <c r="O278" s="323"/>
      <c r="P278" s="323"/>
      <c r="Q278" s="278"/>
    </row>
    <row r="279" spans="1:17" s="82" customFormat="1" ht="17.649999999999999" customHeight="1" x14ac:dyDescent="0.25">
      <c r="A279" s="324">
        <v>2</v>
      </c>
      <c r="B279" s="271" t="s">
        <v>130</v>
      </c>
      <c r="C279" s="340" t="s">
        <v>768</v>
      </c>
      <c r="D279" s="326">
        <v>5235.6474719999997</v>
      </c>
      <c r="E279" s="326">
        <v>5235.6474719999997</v>
      </c>
      <c r="F279" s="264">
        <f t="shared" ref="F279:F311" si="17">E279/D279*100-100</f>
        <v>0</v>
      </c>
      <c r="G279" s="326">
        <v>5235.6474719999997</v>
      </c>
      <c r="H279" s="326">
        <f>+'[15]COMP DIR COND (DLLS) '!I276*'Comp Inv Fin Dir Cond Costo Tot'!$P$11</f>
        <v>5235.6474719999997</v>
      </c>
      <c r="I279" s="264">
        <f t="shared" si="12"/>
        <v>100</v>
      </c>
      <c r="J279" s="327"/>
      <c r="K279" s="326">
        <v>0</v>
      </c>
      <c r="L279" s="326">
        <v>5235.6474719999997</v>
      </c>
      <c r="M279" s="319"/>
      <c r="N279" s="329"/>
      <c r="O279" s="323"/>
      <c r="P279" s="323"/>
      <c r="Q279" s="278"/>
    </row>
    <row r="280" spans="1:17" s="82" customFormat="1" ht="17.649999999999999" customHeight="1" x14ac:dyDescent="0.25">
      <c r="A280" s="324">
        <v>3</v>
      </c>
      <c r="B280" s="271" t="s">
        <v>130</v>
      </c>
      <c r="C280" s="340" t="s">
        <v>769</v>
      </c>
      <c r="D280" s="326">
        <v>7456.0867020000005</v>
      </c>
      <c r="E280" s="326">
        <v>7456.0867020000005</v>
      </c>
      <c r="F280" s="264">
        <f t="shared" si="17"/>
        <v>0</v>
      </c>
      <c r="G280" s="326">
        <v>7456.0867020000005</v>
      </c>
      <c r="H280" s="326">
        <f>+'[15]COMP DIR COND (DLLS) '!I277*'Comp Inv Fin Dir Cond Costo Tot'!$P$11</f>
        <v>7456.0867020000005</v>
      </c>
      <c r="I280" s="264">
        <f t="shared" si="12"/>
        <v>100</v>
      </c>
      <c r="J280" s="327"/>
      <c r="K280" s="326">
        <v>0</v>
      </c>
      <c r="L280" s="326">
        <v>7456.0867020000005</v>
      </c>
      <c r="M280" s="319"/>
      <c r="N280" s="329"/>
      <c r="O280" s="323"/>
      <c r="P280" s="323"/>
      <c r="Q280" s="278"/>
    </row>
    <row r="281" spans="1:17" s="82" customFormat="1" ht="17.649999999999999" customHeight="1" x14ac:dyDescent="0.25">
      <c r="A281" s="324">
        <v>4</v>
      </c>
      <c r="B281" s="271" t="s">
        <v>130</v>
      </c>
      <c r="C281" s="340" t="s">
        <v>770</v>
      </c>
      <c r="D281" s="326">
        <v>3040.1865893322006</v>
      </c>
      <c r="E281" s="326">
        <v>3040.1865898274591</v>
      </c>
      <c r="F281" s="264">
        <f t="shared" si="17"/>
        <v>1.6290385929096374E-8</v>
      </c>
      <c r="G281" s="326">
        <v>3040.1865893322006</v>
      </c>
      <c r="H281" s="326">
        <f>+'[15]COMP DIR COND (DLLS) '!I278*'Comp Inv Fin Dir Cond Costo Tot'!$P$11</f>
        <v>3040.1865893322006</v>
      </c>
      <c r="I281" s="264">
        <f t="shared" si="12"/>
        <v>99.9999999837096</v>
      </c>
      <c r="J281" s="327"/>
      <c r="K281" s="326">
        <v>0</v>
      </c>
      <c r="L281" s="326">
        <v>3040.1865893322006</v>
      </c>
      <c r="M281" s="319"/>
      <c r="N281" s="329"/>
      <c r="O281" s="323"/>
      <c r="P281" s="323"/>
      <c r="Q281" s="278"/>
    </row>
    <row r="282" spans="1:17" s="82" customFormat="1" ht="17.649999999999999" customHeight="1" x14ac:dyDescent="0.25">
      <c r="A282" s="324">
        <v>5</v>
      </c>
      <c r="B282" s="271" t="s">
        <v>130</v>
      </c>
      <c r="C282" s="340" t="s">
        <v>771</v>
      </c>
      <c r="D282" s="326">
        <v>3557.4133480956002</v>
      </c>
      <c r="E282" s="326">
        <v>3557.4133480956002</v>
      </c>
      <c r="F282" s="264">
        <f t="shared" si="17"/>
        <v>0</v>
      </c>
      <c r="G282" s="326">
        <v>3530.772504</v>
      </c>
      <c r="H282" s="326">
        <f>+'[15]COMP DIR COND (DLLS) '!I279*'Comp Inv Fin Dir Cond Costo Tot'!$P$11</f>
        <v>3530.772504</v>
      </c>
      <c r="I282" s="264">
        <f t="shared" si="12"/>
        <v>99.251117553998554</v>
      </c>
      <c r="J282" s="327"/>
      <c r="K282" s="326">
        <v>0</v>
      </c>
      <c r="L282" s="326">
        <v>3530.772504</v>
      </c>
      <c r="M282" s="319"/>
      <c r="N282" s="329"/>
      <c r="O282" s="323"/>
      <c r="P282" s="323"/>
      <c r="Q282" s="278"/>
    </row>
    <row r="283" spans="1:17" s="82" customFormat="1" ht="17.649999999999999" customHeight="1" x14ac:dyDescent="0.25">
      <c r="A283" s="324">
        <v>6</v>
      </c>
      <c r="B283" s="271" t="s">
        <v>138</v>
      </c>
      <c r="C283" s="340" t="s">
        <v>772</v>
      </c>
      <c r="D283" s="326">
        <v>4146.9520050000001</v>
      </c>
      <c r="E283" s="326">
        <v>4146.9520050000001</v>
      </c>
      <c r="F283" s="264">
        <f t="shared" si="17"/>
        <v>0</v>
      </c>
      <c r="G283" s="326">
        <v>4146.9520050000001</v>
      </c>
      <c r="H283" s="326">
        <f>+'[15]COMP DIR COND (DLLS) '!I280*'Comp Inv Fin Dir Cond Costo Tot'!$P$11</f>
        <v>4146.9520050000001</v>
      </c>
      <c r="I283" s="264">
        <f t="shared" si="12"/>
        <v>100</v>
      </c>
      <c r="J283" s="327"/>
      <c r="K283" s="326">
        <v>0</v>
      </c>
      <c r="L283" s="326">
        <v>4146.9520050000001</v>
      </c>
      <c r="M283" s="319"/>
      <c r="N283" s="329"/>
      <c r="O283" s="323"/>
      <c r="P283" s="323"/>
      <c r="Q283" s="278"/>
    </row>
    <row r="284" spans="1:17" s="82" customFormat="1" ht="17.649999999999999" customHeight="1" x14ac:dyDescent="0.25">
      <c r="A284" s="324">
        <v>7</v>
      </c>
      <c r="B284" s="271" t="s">
        <v>130</v>
      </c>
      <c r="C284" s="340" t="s">
        <v>773</v>
      </c>
      <c r="D284" s="326">
        <v>5254.3288080000002</v>
      </c>
      <c r="E284" s="326">
        <v>5254.3288080000002</v>
      </c>
      <c r="F284" s="264">
        <f t="shared" si="17"/>
        <v>0</v>
      </c>
      <c r="G284" s="326">
        <v>5254.3288080000002</v>
      </c>
      <c r="H284" s="326">
        <f>+'[15]COMP DIR COND (DLLS) '!I281*'Comp Inv Fin Dir Cond Costo Tot'!$P$11</f>
        <v>5254.3288080000002</v>
      </c>
      <c r="I284" s="264">
        <f t="shared" si="12"/>
        <v>100</v>
      </c>
      <c r="J284" s="327"/>
      <c r="K284" s="326">
        <v>0</v>
      </c>
      <c r="L284" s="326">
        <v>5254.3288080000002</v>
      </c>
      <c r="M284" s="319"/>
      <c r="N284" s="329"/>
      <c r="O284" s="323"/>
      <c r="P284" s="323"/>
      <c r="Q284" s="278"/>
    </row>
    <row r="285" spans="1:17" s="82" customFormat="1" ht="17.649999999999999" customHeight="1" x14ac:dyDescent="0.25">
      <c r="A285" s="324">
        <v>8</v>
      </c>
      <c r="B285" s="271" t="s">
        <v>130</v>
      </c>
      <c r="C285" s="340" t="s">
        <v>774</v>
      </c>
      <c r="D285" s="326">
        <v>3279.7928160000006</v>
      </c>
      <c r="E285" s="326">
        <v>3279.7928160000006</v>
      </c>
      <c r="F285" s="264">
        <f t="shared" si="17"/>
        <v>0</v>
      </c>
      <c r="G285" s="326">
        <v>3279.7928160000006</v>
      </c>
      <c r="H285" s="326">
        <f>+'[15]COMP DIR COND (DLLS) '!I282*'Comp Inv Fin Dir Cond Costo Tot'!$P$11</f>
        <v>3279.7928160000006</v>
      </c>
      <c r="I285" s="264">
        <f t="shared" si="12"/>
        <v>100</v>
      </c>
      <c r="J285" s="327"/>
      <c r="K285" s="326">
        <v>0</v>
      </c>
      <c r="L285" s="326">
        <v>3279.7928160000006</v>
      </c>
      <c r="M285" s="319"/>
      <c r="N285" s="329"/>
      <c r="O285" s="323"/>
      <c r="P285" s="323"/>
      <c r="Q285" s="278"/>
    </row>
    <row r="286" spans="1:17" s="82" customFormat="1" ht="17.649999999999999" customHeight="1" x14ac:dyDescent="0.25">
      <c r="A286" s="324">
        <v>9</v>
      </c>
      <c r="B286" s="271" t="s">
        <v>130</v>
      </c>
      <c r="C286" s="340" t="s">
        <v>775</v>
      </c>
      <c r="D286" s="326">
        <v>4831.7651100000003</v>
      </c>
      <c r="E286" s="326">
        <v>4831.7651100000003</v>
      </c>
      <c r="F286" s="264">
        <f t="shared" si="17"/>
        <v>0</v>
      </c>
      <c r="G286" s="326">
        <v>4831.7651100000003</v>
      </c>
      <c r="H286" s="326">
        <f>+'[15]COMP DIR COND (DLLS) '!I283*'Comp Inv Fin Dir Cond Costo Tot'!$P$11</f>
        <v>4831.7651100000003</v>
      </c>
      <c r="I286" s="264">
        <f t="shared" si="12"/>
        <v>100</v>
      </c>
      <c r="J286" s="327"/>
      <c r="K286" s="326">
        <v>0</v>
      </c>
      <c r="L286" s="326">
        <v>4831.7651100000003</v>
      </c>
      <c r="M286" s="319"/>
      <c r="N286" s="329"/>
      <c r="O286" s="323"/>
      <c r="P286" s="323"/>
      <c r="Q286" s="278"/>
    </row>
    <row r="287" spans="1:17" s="82" customFormat="1" ht="17.649999999999999" customHeight="1" x14ac:dyDescent="0.25">
      <c r="A287" s="324">
        <v>10</v>
      </c>
      <c r="B287" s="271" t="s">
        <v>130</v>
      </c>
      <c r="C287" s="340" t="s">
        <v>776</v>
      </c>
      <c r="D287" s="326">
        <v>7211.6048700000001</v>
      </c>
      <c r="E287" s="326">
        <v>7211.6048700000001</v>
      </c>
      <c r="F287" s="264">
        <f t="shared" si="17"/>
        <v>0</v>
      </c>
      <c r="G287" s="326">
        <v>7211.6048700000001</v>
      </c>
      <c r="H287" s="326">
        <f>+'[15]COMP DIR COND (DLLS) '!I284*'Comp Inv Fin Dir Cond Costo Tot'!$P$11</f>
        <v>7211.6048700000001</v>
      </c>
      <c r="I287" s="264">
        <f t="shared" si="12"/>
        <v>100</v>
      </c>
      <c r="J287" s="327"/>
      <c r="K287" s="326">
        <v>0</v>
      </c>
      <c r="L287" s="326">
        <v>7211.6048700000001</v>
      </c>
      <c r="M287" s="319"/>
      <c r="N287" s="329"/>
      <c r="O287" s="323"/>
      <c r="P287" s="323"/>
      <c r="Q287" s="278"/>
    </row>
    <row r="288" spans="1:17" s="82" customFormat="1" ht="17.649999999999999" customHeight="1" x14ac:dyDescent="0.25">
      <c r="A288" s="324">
        <v>11</v>
      </c>
      <c r="B288" s="271" t="s">
        <v>130</v>
      </c>
      <c r="C288" s="340" t="s">
        <v>777</v>
      </c>
      <c r="D288" s="326">
        <v>3473.5101480000003</v>
      </c>
      <c r="E288" s="326">
        <v>3473.5101480000003</v>
      </c>
      <c r="F288" s="264">
        <f t="shared" si="17"/>
        <v>0</v>
      </c>
      <c r="G288" s="326">
        <v>3473.5101480000003</v>
      </c>
      <c r="H288" s="326">
        <f>+'[15]COMP DIR COND (DLLS) '!I285*'Comp Inv Fin Dir Cond Costo Tot'!$P$11</f>
        <v>3473.5101480000003</v>
      </c>
      <c r="I288" s="264">
        <f t="shared" si="12"/>
        <v>100</v>
      </c>
      <c r="J288" s="327"/>
      <c r="K288" s="326">
        <v>0</v>
      </c>
      <c r="L288" s="326">
        <v>3473.5101480000003</v>
      </c>
      <c r="M288" s="319"/>
      <c r="N288" s="329"/>
      <c r="O288" s="323"/>
      <c r="P288" s="323"/>
      <c r="Q288" s="278"/>
    </row>
    <row r="289" spans="1:17" s="82" customFormat="1" ht="17.649999999999999" customHeight="1" x14ac:dyDescent="0.25">
      <c r="A289" s="324">
        <v>12</v>
      </c>
      <c r="B289" s="271" t="s">
        <v>130</v>
      </c>
      <c r="C289" s="340" t="s">
        <v>778</v>
      </c>
      <c r="D289" s="326">
        <v>6167.8867500000006</v>
      </c>
      <c r="E289" s="326">
        <v>6167.8867500000006</v>
      </c>
      <c r="F289" s="264">
        <f t="shared" si="17"/>
        <v>0</v>
      </c>
      <c r="G289" s="326">
        <v>6167.8867500000006</v>
      </c>
      <c r="H289" s="326">
        <f>+'[15]COMP DIR COND (DLLS) '!I286*'Comp Inv Fin Dir Cond Costo Tot'!$P$11</f>
        <v>6167.8867500000006</v>
      </c>
      <c r="I289" s="264">
        <f t="shared" si="12"/>
        <v>100</v>
      </c>
      <c r="J289" s="327"/>
      <c r="K289" s="326">
        <v>0</v>
      </c>
      <c r="L289" s="326">
        <v>6167.8867500000006</v>
      </c>
      <c r="M289" s="319"/>
      <c r="N289" s="329"/>
      <c r="O289" s="323"/>
      <c r="P289" s="323"/>
      <c r="Q289" s="278"/>
    </row>
    <row r="290" spans="1:17" s="82" customFormat="1" ht="17.649999999999999" customHeight="1" x14ac:dyDescent="0.25">
      <c r="A290" s="324">
        <v>13</v>
      </c>
      <c r="B290" s="271" t="s">
        <v>766</v>
      </c>
      <c r="C290" s="340" t="s">
        <v>779</v>
      </c>
      <c r="D290" s="326">
        <v>6153.7336074000004</v>
      </c>
      <c r="E290" s="326">
        <v>6153.7336074000004</v>
      </c>
      <c r="F290" s="264">
        <f t="shared" si="17"/>
        <v>0</v>
      </c>
      <c r="G290" s="326">
        <v>6153.7336074000004</v>
      </c>
      <c r="H290" s="326">
        <f>+'[15]COMP DIR COND (DLLS) '!I287*'Comp Inv Fin Dir Cond Costo Tot'!$P$11</f>
        <v>6153.7336074000004</v>
      </c>
      <c r="I290" s="264">
        <f t="shared" si="12"/>
        <v>100</v>
      </c>
      <c r="J290" s="327"/>
      <c r="K290" s="326">
        <v>0</v>
      </c>
      <c r="L290" s="326">
        <v>6153.7336074000004</v>
      </c>
      <c r="M290" s="319"/>
      <c r="N290" s="329"/>
      <c r="O290" s="323"/>
      <c r="P290" s="323"/>
      <c r="Q290" s="278"/>
    </row>
    <row r="291" spans="1:17" s="82" customFormat="1" ht="17.649999999999999" customHeight="1" x14ac:dyDescent="0.25">
      <c r="A291" s="324">
        <v>15</v>
      </c>
      <c r="B291" s="271" t="s">
        <v>130</v>
      </c>
      <c r="C291" s="340" t="s">
        <v>780</v>
      </c>
      <c r="D291" s="326">
        <v>10953.8191514808</v>
      </c>
      <c r="E291" s="326">
        <v>10953.8191514808</v>
      </c>
      <c r="F291" s="264">
        <f t="shared" si="17"/>
        <v>0</v>
      </c>
      <c r="G291" s="326">
        <v>10953.8191514808</v>
      </c>
      <c r="H291" s="326">
        <f>+'[15]COMP DIR COND (DLLS) '!I288*'Comp Inv Fin Dir Cond Costo Tot'!$P$11</f>
        <v>10953.8191514808</v>
      </c>
      <c r="I291" s="264">
        <f t="shared" si="12"/>
        <v>100</v>
      </c>
      <c r="J291" s="327"/>
      <c r="K291" s="326">
        <v>0</v>
      </c>
      <c r="L291" s="326">
        <v>10953.8191514808</v>
      </c>
      <c r="M291" s="319"/>
      <c r="N291" s="329"/>
      <c r="O291" s="323"/>
      <c r="P291" s="323"/>
      <c r="Q291" s="278"/>
    </row>
    <row r="292" spans="1:17" s="82" customFormat="1" ht="17.649999999999999" customHeight="1" x14ac:dyDescent="0.25">
      <c r="A292" s="324">
        <v>16</v>
      </c>
      <c r="B292" s="271" t="s">
        <v>130</v>
      </c>
      <c r="C292" s="340" t="s">
        <v>781</v>
      </c>
      <c r="D292" s="326">
        <v>3450.6089418672004</v>
      </c>
      <c r="E292" s="326">
        <v>3450.6089418672004</v>
      </c>
      <c r="F292" s="264">
        <f t="shared" si="17"/>
        <v>0</v>
      </c>
      <c r="G292" s="326">
        <v>3450.6089418672004</v>
      </c>
      <c r="H292" s="326">
        <f>+'[15]COMP DIR COND (DLLS) '!I289*'Comp Inv Fin Dir Cond Costo Tot'!$P$11</f>
        <v>3450.6089418672004</v>
      </c>
      <c r="I292" s="264">
        <f t="shared" si="12"/>
        <v>100</v>
      </c>
      <c r="J292" s="327"/>
      <c r="K292" s="326">
        <v>0</v>
      </c>
      <c r="L292" s="326">
        <v>3450.6089418672004</v>
      </c>
      <c r="M292" s="319"/>
      <c r="N292" s="329"/>
      <c r="O292" s="323"/>
      <c r="P292" s="323"/>
      <c r="Q292" s="278"/>
    </row>
    <row r="293" spans="1:17" s="82" customFormat="1" ht="17.649999999999999" customHeight="1" x14ac:dyDescent="0.25">
      <c r="A293" s="324">
        <v>17</v>
      </c>
      <c r="B293" s="271" t="s">
        <v>130</v>
      </c>
      <c r="C293" s="340" t="s">
        <v>782</v>
      </c>
      <c r="D293" s="326">
        <v>6890.8699668312001</v>
      </c>
      <c r="E293" s="326">
        <v>6890.8699668312001</v>
      </c>
      <c r="F293" s="264">
        <f t="shared" si="17"/>
        <v>0</v>
      </c>
      <c r="G293" s="326">
        <v>6890.8699668312001</v>
      </c>
      <c r="H293" s="326">
        <f>+'[15]COMP DIR COND (DLLS) '!I290*'Comp Inv Fin Dir Cond Costo Tot'!$P$11</f>
        <v>6890.8699668312001</v>
      </c>
      <c r="I293" s="264">
        <f t="shared" si="12"/>
        <v>100</v>
      </c>
      <c r="J293" s="341"/>
      <c r="K293" s="326">
        <v>0</v>
      </c>
      <c r="L293" s="326">
        <v>6890.8699668312001</v>
      </c>
      <c r="M293" s="319"/>
      <c r="N293" s="329"/>
      <c r="O293" s="323"/>
      <c r="P293" s="323"/>
      <c r="Q293" s="278"/>
    </row>
    <row r="294" spans="1:17" s="82" customFormat="1" ht="17.649999999999999" customHeight="1" x14ac:dyDescent="0.25">
      <c r="A294" s="324">
        <v>18</v>
      </c>
      <c r="B294" s="271" t="s">
        <v>130</v>
      </c>
      <c r="C294" s="340" t="s">
        <v>783</v>
      </c>
      <c r="D294" s="326">
        <v>5419.733417861401</v>
      </c>
      <c r="E294" s="326">
        <v>5419.7334183566581</v>
      </c>
      <c r="F294" s="264">
        <f t="shared" si="17"/>
        <v>9.1380485400804901E-9</v>
      </c>
      <c r="G294" s="326">
        <v>5419.733417861401</v>
      </c>
      <c r="H294" s="326">
        <f>+'[15]COMP DIR COND (DLLS) '!I291*'Comp Inv Fin Dir Cond Costo Tot'!$P$11</f>
        <v>5419.733417861401</v>
      </c>
      <c r="I294" s="264">
        <f t="shared" si="12"/>
        <v>99.999999990861966</v>
      </c>
      <c r="J294" s="341"/>
      <c r="K294" s="326">
        <v>0</v>
      </c>
      <c r="L294" s="326">
        <v>5419.733417861401</v>
      </c>
      <c r="M294" s="319"/>
      <c r="N294" s="329"/>
      <c r="O294" s="323"/>
      <c r="P294" s="323"/>
      <c r="Q294" s="278"/>
    </row>
    <row r="295" spans="1:17" s="82" customFormat="1" ht="17.649999999999999" customHeight="1" x14ac:dyDescent="0.25">
      <c r="A295" s="324">
        <v>19</v>
      </c>
      <c r="B295" s="271" t="s">
        <v>130</v>
      </c>
      <c r="C295" s="340" t="s">
        <v>784</v>
      </c>
      <c r="D295" s="326">
        <v>11785.644806769002</v>
      </c>
      <c r="E295" s="326">
        <v>11785.644807264258</v>
      </c>
      <c r="F295" s="264">
        <f t="shared" si="17"/>
        <v>4.2021923718493781E-9</v>
      </c>
      <c r="G295" s="326">
        <v>11746.0715032404</v>
      </c>
      <c r="H295" s="326">
        <f>+'[15]COMP DIR COND (DLLS) '!I292*'Comp Inv Fin Dir Cond Costo Tot'!$P$11</f>
        <v>11746.0715032404</v>
      </c>
      <c r="I295" s="264">
        <f t="shared" si="12"/>
        <v>99.664224531868925</v>
      </c>
      <c r="J295" s="327"/>
      <c r="K295" s="326">
        <v>0</v>
      </c>
      <c r="L295" s="326">
        <v>11746.0715032404</v>
      </c>
      <c r="M295" s="319"/>
      <c r="N295" s="329"/>
      <c r="O295" s="323"/>
      <c r="P295" s="323"/>
      <c r="Q295" s="278"/>
    </row>
    <row r="296" spans="1:17" s="82" customFormat="1" ht="17.649999999999999" customHeight="1" x14ac:dyDescent="0.25">
      <c r="A296" s="324">
        <v>20</v>
      </c>
      <c r="B296" s="271" t="s">
        <v>130</v>
      </c>
      <c r="C296" s="340" t="s">
        <v>785</v>
      </c>
      <c r="D296" s="326">
        <v>11605.645870191001</v>
      </c>
      <c r="E296" s="326">
        <v>11605.645870686258</v>
      </c>
      <c r="F296" s="264">
        <f t="shared" si="17"/>
        <v>4.2673633515732945E-9</v>
      </c>
      <c r="G296" s="326">
        <v>11605.645870191001</v>
      </c>
      <c r="H296" s="326">
        <f>+'[15]COMP DIR COND (DLLS) '!I293*'Comp Inv Fin Dir Cond Costo Tot'!$P$11</f>
        <v>11605.645870191001</v>
      </c>
      <c r="I296" s="264">
        <f t="shared" si="12"/>
        <v>99.999999995732622</v>
      </c>
      <c r="J296" s="327"/>
      <c r="K296" s="326">
        <v>0</v>
      </c>
      <c r="L296" s="326">
        <v>11605.645870191001</v>
      </c>
      <c r="M296" s="319"/>
      <c r="N296" s="329"/>
      <c r="O296" s="323"/>
      <c r="P296" s="323"/>
      <c r="Q296" s="278"/>
    </row>
    <row r="297" spans="1:17" s="82" customFormat="1" ht="17.649999999999999" customHeight="1" x14ac:dyDescent="0.25">
      <c r="A297" s="324">
        <v>21</v>
      </c>
      <c r="B297" s="271" t="s">
        <v>130</v>
      </c>
      <c r="C297" s="340" t="s">
        <v>786</v>
      </c>
      <c r="D297" s="326">
        <v>9808.481142720002</v>
      </c>
      <c r="E297" s="326">
        <v>9808.481142720002</v>
      </c>
      <c r="F297" s="264">
        <f t="shared" si="17"/>
        <v>0</v>
      </c>
      <c r="G297" s="326">
        <v>9808.481142720002</v>
      </c>
      <c r="H297" s="326">
        <f>+'[15]COMP DIR COND (DLLS) '!I294*'Comp Inv Fin Dir Cond Costo Tot'!$P$11</f>
        <v>9808.481142720002</v>
      </c>
      <c r="I297" s="264">
        <f t="shared" si="12"/>
        <v>100</v>
      </c>
      <c r="J297" s="327"/>
      <c r="K297" s="326">
        <v>0</v>
      </c>
      <c r="L297" s="326">
        <v>9808.481142720002</v>
      </c>
      <c r="M297" s="319"/>
      <c r="N297" s="329"/>
      <c r="O297" s="323"/>
      <c r="P297" s="323"/>
      <c r="Q297" s="278"/>
    </row>
    <row r="298" spans="1:17" s="82" customFormat="1" ht="17.649999999999999" customHeight="1" x14ac:dyDescent="0.25">
      <c r="A298" s="324">
        <v>24</v>
      </c>
      <c r="B298" s="271" t="s">
        <v>130</v>
      </c>
      <c r="C298" s="340" t="s">
        <v>787</v>
      </c>
      <c r="D298" s="326">
        <v>5428.9177718130004</v>
      </c>
      <c r="E298" s="326">
        <v>5428.9177723082594</v>
      </c>
      <c r="F298" s="264">
        <f t="shared" si="17"/>
        <v>9.1226155518597807E-9</v>
      </c>
      <c r="G298" s="326">
        <v>5428.9177718130004</v>
      </c>
      <c r="H298" s="326">
        <f>+'[15]COMP DIR COND (DLLS) '!I295*'Comp Inv Fin Dir Cond Costo Tot'!$P$11</f>
        <v>5428.9177718130004</v>
      </c>
      <c r="I298" s="264">
        <f t="shared" si="12"/>
        <v>99.999999990877384</v>
      </c>
      <c r="J298" s="327"/>
      <c r="K298" s="326">
        <v>0</v>
      </c>
      <c r="L298" s="326">
        <v>5428.9177718130004</v>
      </c>
      <c r="M298" s="319"/>
      <c r="N298" s="329"/>
      <c r="O298" s="323"/>
      <c r="P298" s="323"/>
      <c r="Q298" s="278"/>
    </row>
    <row r="299" spans="1:17" s="82" customFormat="1" ht="17.649999999999999" customHeight="1" x14ac:dyDescent="0.25">
      <c r="A299" s="324">
        <v>25</v>
      </c>
      <c r="B299" s="271" t="s">
        <v>130</v>
      </c>
      <c r="C299" s="340" t="s">
        <v>788</v>
      </c>
      <c r="D299" s="326">
        <v>5989.3063156926</v>
      </c>
      <c r="E299" s="326">
        <v>5989.3063161878581</v>
      </c>
      <c r="F299" s="264">
        <f t="shared" si="17"/>
        <v>8.2690263525364571E-9</v>
      </c>
      <c r="G299" s="326">
        <v>5927.3980535700002</v>
      </c>
      <c r="H299" s="326">
        <f>+'[15]COMP DIR COND (DLLS) '!I296*'Comp Inv Fin Dir Cond Costo Tot'!$P$11</f>
        <v>5927.3980535700002</v>
      </c>
      <c r="I299" s="264">
        <f t="shared" si="12"/>
        <v>98.966353374671584</v>
      </c>
      <c r="J299" s="327"/>
      <c r="K299" s="326">
        <v>0</v>
      </c>
      <c r="L299" s="326">
        <v>5927.3980535700002</v>
      </c>
      <c r="M299" s="319"/>
      <c r="N299" s="329"/>
      <c r="O299" s="323"/>
      <c r="P299" s="323"/>
      <c r="Q299" s="278"/>
    </row>
    <row r="300" spans="1:17" s="82" customFormat="1" ht="17.649999999999999" customHeight="1" x14ac:dyDescent="0.25">
      <c r="A300" s="324">
        <v>26</v>
      </c>
      <c r="B300" s="271" t="s">
        <v>130</v>
      </c>
      <c r="C300" s="340" t="s">
        <v>789</v>
      </c>
      <c r="D300" s="326">
        <v>5396.0553118205999</v>
      </c>
      <c r="E300" s="326">
        <v>5396.0553123158588</v>
      </c>
      <c r="F300" s="264">
        <f t="shared" si="17"/>
        <v>9.1781657829415053E-9</v>
      </c>
      <c r="G300" s="326">
        <v>5396.0553118205999</v>
      </c>
      <c r="H300" s="326">
        <f>+'[15]COMP DIR COND (DLLS) '!I297*'Comp Inv Fin Dir Cond Costo Tot'!$P$11</f>
        <v>5396.0553118205999</v>
      </c>
      <c r="I300" s="264">
        <f t="shared" si="12"/>
        <v>99.999999990821834</v>
      </c>
      <c r="J300" s="327"/>
      <c r="K300" s="326">
        <v>0</v>
      </c>
      <c r="L300" s="326">
        <v>5396.0553118205999</v>
      </c>
      <c r="M300" s="319"/>
      <c r="N300" s="329"/>
      <c r="O300" s="323"/>
      <c r="P300" s="323"/>
      <c r="Q300" s="278"/>
    </row>
    <row r="301" spans="1:17" s="82" customFormat="1" ht="17.649999999999999" customHeight="1" x14ac:dyDescent="0.25">
      <c r="A301" s="324">
        <v>28</v>
      </c>
      <c r="B301" s="271" t="s">
        <v>196</v>
      </c>
      <c r="C301" s="340" t="s">
        <v>790</v>
      </c>
      <c r="D301" s="326">
        <v>9552.5468192141998</v>
      </c>
      <c r="E301" s="326">
        <v>9552.5468197094578</v>
      </c>
      <c r="F301" s="264">
        <f t="shared" si="17"/>
        <v>5.1845603366018622E-9</v>
      </c>
      <c r="G301" s="326">
        <v>9552.5468197094578</v>
      </c>
      <c r="H301" s="326">
        <f>+'[15]COMP DIR COND (DLLS) '!I298*'Comp Inv Fin Dir Cond Costo Tot'!$P$11</f>
        <v>9552.5468192141998</v>
      </c>
      <c r="I301" s="264">
        <f t="shared" si="12"/>
        <v>99.99999999481544</v>
      </c>
      <c r="J301" s="327"/>
      <c r="K301" s="326">
        <v>0</v>
      </c>
      <c r="L301" s="326">
        <v>9552.5468192141998</v>
      </c>
      <c r="M301" s="319"/>
      <c r="N301" s="329"/>
      <c r="O301" s="323"/>
      <c r="P301" s="323"/>
      <c r="Q301" s="278"/>
    </row>
    <row r="302" spans="1:17" s="82" customFormat="1" ht="17.649999999999999" customHeight="1" x14ac:dyDescent="0.25">
      <c r="A302" s="324">
        <v>29</v>
      </c>
      <c r="B302" s="271" t="s">
        <v>196</v>
      </c>
      <c r="C302" s="340" t="s">
        <v>229</v>
      </c>
      <c r="D302" s="326">
        <v>9778.9889988000014</v>
      </c>
      <c r="E302" s="326">
        <v>9778.9889988000014</v>
      </c>
      <c r="F302" s="264">
        <f t="shared" si="17"/>
        <v>0</v>
      </c>
      <c r="G302" s="326">
        <v>9778.9889988000014</v>
      </c>
      <c r="H302" s="326">
        <f>+'[15]COMP DIR COND (DLLS) '!I299*'Comp Inv Fin Dir Cond Costo Tot'!$P$11</f>
        <v>9778.9889988000014</v>
      </c>
      <c r="I302" s="264">
        <f t="shared" si="12"/>
        <v>100</v>
      </c>
      <c r="J302" s="327"/>
      <c r="K302" s="326">
        <v>0</v>
      </c>
      <c r="L302" s="326">
        <v>9778.9889988000014</v>
      </c>
      <c r="M302" s="319"/>
      <c r="N302" s="329"/>
      <c r="O302" s="323"/>
      <c r="P302" s="323"/>
      <c r="Q302" s="278"/>
    </row>
    <row r="303" spans="1:17" s="82" customFormat="1" ht="17.649999999999999" customHeight="1" x14ac:dyDescent="0.25">
      <c r="A303" s="324">
        <v>31</v>
      </c>
      <c r="B303" s="271" t="s">
        <v>791</v>
      </c>
      <c r="C303" s="340" t="s">
        <v>792</v>
      </c>
      <c r="D303" s="326">
        <v>3251.2287486690002</v>
      </c>
      <c r="E303" s="326">
        <v>3251.2287491642587</v>
      </c>
      <c r="F303" s="264">
        <f t="shared" si="17"/>
        <v>1.5232970440592908E-8</v>
      </c>
      <c r="G303" s="326">
        <v>3251.2287491642587</v>
      </c>
      <c r="H303" s="326">
        <f>+'[15]COMP DIR COND (DLLS) '!I300*'Comp Inv Fin Dir Cond Costo Tot'!$P$11</f>
        <v>3251.2287486690002</v>
      </c>
      <c r="I303" s="264">
        <f t="shared" si="12"/>
        <v>99.999999984767044</v>
      </c>
      <c r="J303" s="327"/>
      <c r="K303" s="326">
        <v>0</v>
      </c>
      <c r="L303" s="326">
        <v>3251.2287486690002</v>
      </c>
      <c r="M303" s="319"/>
      <c r="N303" s="329"/>
      <c r="O303" s="323"/>
      <c r="P303" s="323"/>
      <c r="Q303" s="278"/>
    </row>
    <row r="304" spans="1:17" s="82" customFormat="1" ht="17.649999999999999" customHeight="1" x14ac:dyDescent="0.25">
      <c r="A304" s="324">
        <v>33</v>
      </c>
      <c r="B304" s="271" t="s">
        <v>791</v>
      </c>
      <c r="C304" s="340" t="s">
        <v>793</v>
      </c>
      <c r="D304" s="326">
        <v>3282.6073014090002</v>
      </c>
      <c r="E304" s="326">
        <v>3282.6073019042587</v>
      </c>
      <c r="F304" s="264">
        <f t="shared" si="17"/>
        <v>1.5087351812326233E-8</v>
      </c>
      <c r="G304" s="326">
        <v>3282.6073019042587</v>
      </c>
      <c r="H304" s="326">
        <f>+'[15]COMP DIR COND (DLLS) '!I301*'Comp Inv Fin Dir Cond Costo Tot'!$P$11</f>
        <v>3282.6073014090002</v>
      </c>
      <c r="I304" s="264">
        <f t="shared" si="12"/>
        <v>99.999999984912648</v>
      </c>
      <c r="J304" s="327"/>
      <c r="K304" s="326">
        <v>0</v>
      </c>
      <c r="L304" s="326">
        <v>3282.6073014090002</v>
      </c>
      <c r="M304" s="319"/>
      <c r="N304" s="329"/>
      <c r="O304" s="323"/>
      <c r="P304" s="323"/>
      <c r="Q304" s="278"/>
    </row>
    <row r="305" spans="1:17" s="82" customFormat="1" ht="17.649999999999999" customHeight="1" x14ac:dyDescent="0.25">
      <c r="A305" s="324">
        <v>34</v>
      </c>
      <c r="B305" s="271" t="s">
        <v>791</v>
      </c>
      <c r="C305" s="340" t="s">
        <v>794</v>
      </c>
      <c r="D305" s="326">
        <v>10219.9289787666</v>
      </c>
      <c r="E305" s="326">
        <v>10219.928979261858</v>
      </c>
      <c r="F305" s="264">
        <f t="shared" si="17"/>
        <v>4.8460151447216049E-9</v>
      </c>
      <c r="G305" s="326">
        <v>10219.928979261858</v>
      </c>
      <c r="H305" s="326">
        <f>+'[15]COMP DIR COND (DLLS) '!I302*'Comp Inv Fin Dir Cond Costo Tot'!$P$11</f>
        <v>10219.9289787666</v>
      </c>
      <c r="I305" s="264">
        <f t="shared" si="12"/>
        <v>99.999999995153999</v>
      </c>
      <c r="J305" s="327"/>
      <c r="K305" s="326">
        <v>0</v>
      </c>
      <c r="L305" s="326">
        <v>10219.9289787666</v>
      </c>
      <c r="M305" s="319"/>
      <c r="N305" s="329"/>
      <c r="O305" s="323"/>
      <c r="P305" s="323"/>
      <c r="Q305" s="278"/>
    </row>
    <row r="306" spans="1:17" s="82" customFormat="1" ht="17.649999999999999" customHeight="1" x14ac:dyDescent="0.25">
      <c r="A306" s="324">
        <v>36</v>
      </c>
      <c r="B306" s="271" t="s">
        <v>130</v>
      </c>
      <c r="C306" s="340" t="s">
        <v>795</v>
      </c>
      <c r="D306" s="326">
        <v>5353.1685687654008</v>
      </c>
      <c r="E306" s="326">
        <v>5353.1685692606588</v>
      </c>
      <c r="F306" s="264">
        <f t="shared" si="17"/>
        <v>9.2516927452379605E-9</v>
      </c>
      <c r="G306" s="326">
        <v>4377.9256675254001</v>
      </c>
      <c r="H306" s="326">
        <f>+'[15]COMP DIR COND (DLLS) '!I303*'Comp Inv Fin Dir Cond Costo Tot'!$P$11</f>
        <v>4377.9256675254001</v>
      </c>
      <c r="I306" s="264">
        <f t="shared" si="12"/>
        <v>81.781950463219715</v>
      </c>
      <c r="J306" s="327"/>
      <c r="K306" s="326">
        <v>0</v>
      </c>
      <c r="L306" s="326">
        <v>4377.9256675254001</v>
      </c>
      <c r="M306" s="319"/>
      <c r="N306" s="329"/>
      <c r="O306" s="323"/>
      <c r="P306" s="323"/>
      <c r="Q306" s="278"/>
    </row>
    <row r="307" spans="1:17" s="82" customFormat="1" ht="17.649999999999999" customHeight="1" x14ac:dyDescent="0.25">
      <c r="A307" s="324">
        <v>38</v>
      </c>
      <c r="B307" s="271" t="s">
        <v>130</v>
      </c>
      <c r="C307" s="340" t="s">
        <v>796</v>
      </c>
      <c r="D307" s="326">
        <v>20891.186120804403</v>
      </c>
      <c r="E307" s="326">
        <v>20891.186120804403</v>
      </c>
      <c r="F307" s="264">
        <f t="shared" si="17"/>
        <v>0</v>
      </c>
      <c r="G307" s="326">
        <v>11419.376928994801</v>
      </c>
      <c r="H307" s="326">
        <f>+'[15]COMP DIR COND (DLLS) '!I304*'Comp Inv Fin Dir Cond Costo Tot'!$P$11</f>
        <v>11419.376928994801</v>
      </c>
      <c r="I307" s="264">
        <f t="shared" si="12"/>
        <v>54.661218673567134</v>
      </c>
      <c r="J307" s="327"/>
      <c r="K307" s="326">
        <v>0</v>
      </c>
      <c r="L307" s="326">
        <v>11419.376928994801</v>
      </c>
      <c r="M307" s="319"/>
      <c r="N307" s="329"/>
      <c r="O307" s="323"/>
      <c r="P307" s="323"/>
      <c r="Q307" s="278"/>
    </row>
    <row r="308" spans="1:17" s="82" customFormat="1" ht="17.649999999999999" customHeight="1" x14ac:dyDescent="0.25">
      <c r="A308" s="324">
        <v>40</v>
      </c>
      <c r="B308" s="271" t="s">
        <v>791</v>
      </c>
      <c r="C308" s="340" t="s">
        <v>797</v>
      </c>
      <c r="D308" s="326">
        <v>11429.217607014001</v>
      </c>
      <c r="E308" s="326">
        <v>11429.217607014001</v>
      </c>
      <c r="F308" s="264">
        <f t="shared" si="17"/>
        <v>0</v>
      </c>
      <c r="G308" s="326">
        <v>3179.0199024630001</v>
      </c>
      <c r="H308" s="326">
        <f>+'[15]COMP DIR COND (DLLS) '!I305*'Comp Inv Fin Dir Cond Costo Tot'!$P$11</f>
        <v>3179.0199024630001</v>
      </c>
      <c r="I308" s="264">
        <f t="shared" si="12"/>
        <v>27.814851477778024</v>
      </c>
      <c r="J308" s="327"/>
      <c r="K308" s="326">
        <v>0</v>
      </c>
      <c r="L308" s="326">
        <v>3179.0199024630001</v>
      </c>
      <c r="M308" s="319"/>
      <c r="N308" s="329"/>
      <c r="O308" s="323"/>
      <c r="P308" s="323"/>
      <c r="Q308" s="278"/>
    </row>
    <row r="309" spans="1:17" s="82" customFormat="1" ht="17.649999999999999" customHeight="1" x14ac:dyDescent="0.25">
      <c r="A309" s="324">
        <v>42</v>
      </c>
      <c r="B309" s="271" t="s">
        <v>130</v>
      </c>
      <c r="C309" s="340" t="s">
        <v>798</v>
      </c>
      <c r="D309" s="326">
        <v>13312.815352979402</v>
      </c>
      <c r="E309" s="326">
        <v>13312.815353474658</v>
      </c>
      <c r="F309" s="264">
        <f t="shared" si="17"/>
        <v>3.7201601799097261E-9</v>
      </c>
      <c r="G309" s="326">
        <v>6792.1577874072009</v>
      </c>
      <c r="H309" s="326">
        <f>+'[15]COMP DIR COND (DLLS) '!I306*'Comp Inv Fin Dir Cond Costo Tot'!$P$11</f>
        <v>6792.1577874072009</v>
      </c>
      <c r="I309" s="264">
        <f t="shared" si="12"/>
        <v>51.019694986113073</v>
      </c>
      <c r="J309" s="327"/>
      <c r="K309" s="326">
        <v>0</v>
      </c>
      <c r="L309" s="326">
        <v>6792.1577874072009</v>
      </c>
      <c r="M309" s="319"/>
      <c r="N309" s="329"/>
      <c r="O309" s="323"/>
      <c r="P309" s="323"/>
      <c r="Q309" s="278"/>
    </row>
    <row r="310" spans="1:17" s="82" customFormat="1" ht="14.25" x14ac:dyDescent="0.25">
      <c r="A310" s="324">
        <v>43</v>
      </c>
      <c r="B310" s="271" t="s">
        <v>130</v>
      </c>
      <c r="C310" s="340" t="s">
        <v>799</v>
      </c>
      <c r="D310" s="326">
        <v>29909.319575499001</v>
      </c>
      <c r="E310" s="326">
        <v>29909.319575994257</v>
      </c>
      <c r="F310" s="264">
        <f t="shared" si="17"/>
        <v>1.6558487914153375E-9</v>
      </c>
      <c r="G310" s="326">
        <v>7014.795147412201</v>
      </c>
      <c r="H310" s="326">
        <f>+'[15]COMP DIR COND (DLLS) '!I307*'Comp Inv Fin Dir Cond Costo Tot'!$P$11</f>
        <v>7014.795147412201</v>
      </c>
      <c r="I310" s="264">
        <f t="shared" si="12"/>
        <v>23.453543065695143</v>
      </c>
      <c r="J310" s="327"/>
      <c r="K310" s="326">
        <v>0</v>
      </c>
      <c r="L310" s="326">
        <v>7014.795147412201</v>
      </c>
      <c r="M310" s="319"/>
      <c r="N310" s="329"/>
      <c r="O310" s="323"/>
      <c r="P310" s="323"/>
      <c r="Q310" s="278"/>
    </row>
    <row r="311" spans="1:17" s="82" customFormat="1" ht="15" thickBot="1" x14ac:dyDescent="0.3">
      <c r="A311" s="348">
        <v>45</v>
      </c>
      <c r="B311" s="349" t="s">
        <v>130</v>
      </c>
      <c r="C311" s="350" t="s">
        <v>800</v>
      </c>
      <c r="D311" s="351">
        <v>12810.391197523202</v>
      </c>
      <c r="E311" s="351">
        <v>12810.391197523202</v>
      </c>
      <c r="F311" s="277">
        <f t="shared" si="17"/>
        <v>0</v>
      </c>
      <c r="G311" s="351">
        <v>7612.1779145508008</v>
      </c>
      <c r="H311" s="351">
        <f>+'[15]COMP DIR COND (DLLS) '!I308*'Comp Inv Fin Dir Cond Costo Tot'!$P$11</f>
        <v>7612.1779145508008</v>
      </c>
      <c r="I311" s="277">
        <f t="shared" si="12"/>
        <v>59.421900527304437</v>
      </c>
      <c r="J311" s="352"/>
      <c r="K311" s="351">
        <v>7612.1779145508008</v>
      </c>
      <c r="L311" s="351">
        <v>0</v>
      </c>
      <c r="M311" s="319"/>
      <c r="N311" s="329"/>
      <c r="O311" s="323"/>
      <c r="P311" s="323"/>
      <c r="Q311" s="278"/>
    </row>
    <row r="312" spans="1:17" ht="15" customHeight="1" x14ac:dyDescent="0.25">
      <c r="A312" s="287" t="s">
        <v>906</v>
      </c>
      <c r="B312" s="287"/>
      <c r="C312" s="287"/>
      <c r="D312" s="287"/>
      <c r="E312" s="287"/>
      <c r="F312" s="287"/>
      <c r="G312" s="342"/>
      <c r="H312" s="287"/>
      <c r="I312" s="287"/>
      <c r="J312" s="287"/>
      <c r="K312" s="287"/>
      <c r="L312" s="287"/>
      <c r="M312" s="310"/>
      <c r="N312" s="343"/>
      <c r="O312" s="312"/>
      <c r="P312" s="312"/>
      <c r="Q312" s="287"/>
    </row>
    <row r="313" spans="1:17" s="69" customFormat="1" ht="15" customHeight="1" x14ac:dyDescent="0.25">
      <c r="A313" s="283" t="s">
        <v>733</v>
      </c>
      <c r="B313" s="283"/>
      <c r="C313" s="283"/>
      <c r="D313" s="278"/>
      <c r="E313" s="278"/>
      <c r="F313" s="278"/>
      <c r="G313" s="278"/>
      <c r="H313" s="278"/>
      <c r="I313" s="278"/>
      <c r="J313" s="278"/>
      <c r="K313" s="278"/>
      <c r="L313" s="278"/>
      <c r="M313" s="322"/>
      <c r="N313" s="344"/>
      <c r="O313" s="323"/>
      <c r="P313" s="323"/>
      <c r="Q313" s="278"/>
    </row>
    <row r="314" spans="1:17" ht="15" customHeight="1" x14ac:dyDescent="0.25">
      <c r="A314" s="308" t="s">
        <v>88</v>
      </c>
      <c r="B314" s="308"/>
      <c r="C314" s="308"/>
      <c r="D314" s="308"/>
      <c r="E314" s="308"/>
      <c r="F314" s="308"/>
      <c r="G314" s="308"/>
      <c r="H314" s="308"/>
      <c r="I314" s="308"/>
      <c r="J314" s="308"/>
      <c r="K314" s="308"/>
      <c r="L314" s="308"/>
      <c r="M314" s="310"/>
      <c r="N314" s="311"/>
      <c r="O314" s="312"/>
      <c r="P314" s="312"/>
      <c r="Q314" s="287"/>
    </row>
    <row r="315" spans="1:17" s="85" customFormat="1" ht="15" x14ac:dyDescent="0.25">
      <c r="A315" s="287"/>
      <c r="B315" s="345"/>
      <c r="C315" s="346"/>
      <c r="D315" s="287"/>
      <c r="E315" s="287"/>
      <c r="F315" s="287"/>
      <c r="G315" s="287"/>
      <c r="H315" s="287"/>
      <c r="I315" s="287"/>
      <c r="J315" s="287"/>
      <c r="K315" s="287"/>
      <c r="L315" s="287"/>
      <c r="M315" s="310"/>
      <c r="N315" s="311"/>
      <c r="O315" s="312"/>
      <c r="P315" s="312"/>
      <c r="Q315" s="287"/>
    </row>
    <row r="316" spans="1:17" s="85" customFormat="1" ht="15" x14ac:dyDescent="0.25">
      <c r="A316" s="287"/>
      <c r="B316" s="345"/>
      <c r="C316" s="346"/>
      <c r="D316" s="288"/>
      <c r="E316" s="288"/>
      <c r="F316" s="288"/>
      <c r="G316" s="288"/>
      <c r="H316" s="288"/>
      <c r="I316" s="288"/>
      <c r="J316" s="288"/>
      <c r="K316" s="288"/>
      <c r="L316" s="288"/>
      <c r="M316" s="310"/>
      <c r="N316" s="311"/>
      <c r="O316" s="312"/>
      <c r="P316" s="312"/>
      <c r="Q316" s="287"/>
    </row>
    <row r="317" spans="1:17" s="85" customFormat="1" ht="15" x14ac:dyDescent="0.25">
      <c r="A317" s="287"/>
      <c r="B317" s="345"/>
      <c r="C317" s="346"/>
      <c r="D317" s="288"/>
      <c r="E317" s="288"/>
      <c r="F317" s="288"/>
      <c r="G317" s="288"/>
      <c r="H317" s="288"/>
      <c r="I317" s="288"/>
      <c r="J317" s="288"/>
      <c r="K317" s="288"/>
      <c r="L317" s="288"/>
      <c r="M317" s="310"/>
      <c r="N317" s="311"/>
      <c r="O317" s="312"/>
      <c r="P317" s="312"/>
      <c r="Q317" s="287"/>
    </row>
    <row r="318" spans="1:17" s="85" customFormat="1" ht="15" x14ac:dyDescent="0.25">
      <c r="A318" s="287"/>
      <c r="B318" s="345"/>
      <c r="C318" s="346"/>
      <c r="D318" s="288"/>
      <c r="E318" s="288"/>
      <c r="F318" s="288"/>
      <c r="G318" s="288"/>
      <c r="H318" s="288"/>
      <c r="I318" s="288"/>
      <c r="J318" s="288"/>
      <c r="K318" s="288"/>
      <c r="L318" s="288"/>
      <c r="M318" s="310"/>
      <c r="N318" s="311"/>
      <c r="O318" s="312"/>
      <c r="P318" s="312"/>
      <c r="Q318" s="287"/>
    </row>
    <row r="319" spans="1:17" s="85" customFormat="1" ht="15" x14ac:dyDescent="0.25">
      <c r="A319" s="287"/>
      <c r="B319" s="345"/>
      <c r="C319" s="346"/>
      <c r="D319" s="290"/>
      <c r="E319" s="290"/>
      <c r="F319" s="287"/>
      <c r="G319" s="290"/>
      <c r="H319" s="290"/>
      <c r="I319" s="287"/>
      <c r="J319" s="287"/>
      <c r="K319" s="290"/>
      <c r="L319" s="290"/>
      <c r="M319" s="310"/>
      <c r="N319" s="311"/>
      <c r="O319" s="312"/>
      <c r="P319" s="312"/>
      <c r="Q319" s="287"/>
    </row>
    <row r="320" spans="1:17" ht="13.5" x14ac:dyDescent="0.25">
      <c r="A320" s="287"/>
      <c r="B320" s="345"/>
      <c r="C320" s="346"/>
      <c r="D320" s="288"/>
      <c r="E320" s="288"/>
      <c r="F320" s="288"/>
      <c r="G320" s="288"/>
      <c r="H320" s="288"/>
      <c r="I320" s="288"/>
      <c r="J320" s="288"/>
      <c r="K320" s="288"/>
      <c r="L320" s="288"/>
      <c r="M320" s="310"/>
      <c r="N320" s="311"/>
      <c r="O320" s="312"/>
      <c r="P320" s="312"/>
      <c r="Q320" s="287"/>
    </row>
    <row r="321" spans="1:17" ht="13.5" x14ac:dyDescent="0.25">
      <c r="A321" s="287"/>
      <c r="B321" s="345"/>
      <c r="C321" s="346"/>
      <c r="D321" s="347"/>
      <c r="E321" s="347"/>
      <c r="F321" s="347"/>
      <c r="G321" s="347"/>
      <c r="H321" s="347"/>
      <c r="I321" s="347"/>
      <c r="J321" s="347"/>
      <c r="K321" s="347"/>
      <c r="L321" s="347"/>
      <c r="M321" s="310"/>
      <c r="N321" s="311"/>
      <c r="O321" s="312"/>
      <c r="P321" s="312"/>
      <c r="Q321" s="287"/>
    </row>
    <row r="322" spans="1:17" ht="13.5" x14ac:dyDescent="0.25">
      <c r="A322" s="287"/>
      <c r="B322" s="345"/>
      <c r="C322" s="346"/>
      <c r="D322" s="287"/>
      <c r="E322" s="287"/>
      <c r="F322" s="287"/>
      <c r="G322" s="287"/>
      <c r="H322" s="287"/>
      <c r="I322" s="287"/>
      <c r="J322" s="287"/>
      <c r="K322" s="287"/>
      <c r="L322" s="287"/>
      <c r="M322" s="310"/>
      <c r="N322" s="311"/>
      <c r="O322" s="312"/>
      <c r="P322" s="312"/>
      <c r="Q322" s="287"/>
    </row>
    <row r="323" spans="1:17" ht="13.5" x14ac:dyDescent="0.25">
      <c r="A323" s="287"/>
      <c r="B323" s="345"/>
      <c r="C323" s="346"/>
      <c r="D323" s="287"/>
      <c r="E323" s="287"/>
      <c r="F323" s="287"/>
      <c r="G323" s="287"/>
      <c r="H323" s="287"/>
      <c r="I323" s="287"/>
      <c r="J323" s="287"/>
      <c r="K323" s="287"/>
      <c r="L323" s="287"/>
      <c r="M323" s="310"/>
      <c r="N323" s="311"/>
      <c r="O323" s="312"/>
      <c r="P323" s="312"/>
      <c r="Q323" s="287"/>
    </row>
    <row r="324" spans="1:17" ht="13.5" x14ac:dyDescent="0.25">
      <c r="A324" s="287"/>
      <c r="B324" s="345"/>
      <c r="C324" s="346"/>
      <c r="D324" s="287"/>
      <c r="E324" s="287"/>
      <c r="F324" s="287"/>
      <c r="G324" s="287"/>
      <c r="H324" s="287"/>
      <c r="I324" s="287"/>
      <c r="J324" s="287"/>
      <c r="K324" s="287"/>
      <c r="L324" s="287"/>
      <c r="M324" s="310"/>
      <c r="N324" s="311"/>
      <c r="O324" s="312"/>
      <c r="P324" s="312"/>
      <c r="Q324" s="287"/>
    </row>
    <row r="325" spans="1:17" ht="13.5" x14ac:dyDescent="0.25">
      <c r="A325" s="287"/>
      <c r="B325" s="345"/>
      <c r="C325" s="346"/>
      <c r="D325" s="287"/>
      <c r="E325" s="287"/>
      <c r="F325" s="287"/>
      <c r="G325" s="287"/>
      <c r="H325" s="287"/>
      <c r="I325" s="287"/>
      <c r="J325" s="287"/>
      <c r="K325" s="287"/>
      <c r="L325" s="287"/>
      <c r="M325" s="310"/>
      <c r="N325" s="311"/>
      <c r="O325" s="312"/>
      <c r="P325" s="312"/>
      <c r="Q325" s="287"/>
    </row>
    <row r="326" spans="1:17" ht="13.5" x14ac:dyDescent="0.25">
      <c r="A326" s="287"/>
      <c r="B326" s="345"/>
      <c r="C326" s="346"/>
      <c r="D326" s="287"/>
      <c r="E326" s="287"/>
      <c r="F326" s="287"/>
      <c r="G326" s="287"/>
      <c r="H326" s="287"/>
      <c r="I326" s="287"/>
      <c r="J326" s="287"/>
      <c r="K326" s="287"/>
      <c r="L326" s="287"/>
      <c r="M326" s="310"/>
      <c r="N326" s="311"/>
      <c r="O326" s="312"/>
      <c r="P326" s="312"/>
      <c r="Q326" s="287"/>
    </row>
    <row r="327" spans="1:17" ht="13.5" x14ac:dyDescent="0.25">
      <c r="A327" s="287"/>
      <c r="B327" s="345"/>
      <c r="C327" s="346"/>
      <c r="D327" s="287"/>
      <c r="E327" s="287"/>
      <c r="F327" s="287"/>
      <c r="G327" s="287"/>
      <c r="H327" s="287"/>
      <c r="I327" s="287"/>
      <c r="J327" s="287"/>
      <c r="K327" s="287"/>
      <c r="L327" s="287"/>
      <c r="M327" s="310"/>
      <c r="N327" s="311"/>
      <c r="O327" s="312"/>
      <c r="P327" s="312"/>
      <c r="Q327" s="287"/>
    </row>
    <row r="328" spans="1:17" ht="13.5" x14ac:dyDescent="0.25">
      <c r="A328" s="287"/>
      <c r="B328" s="345"/>
      <c r="C328" s="346"/>
      <c r="D328" s="287"/>
      <c r="E328" s="287"/>
      <c r="F328" s="287"/>
      <c r="G328" s="287"/>
      <c r="H328" s="287"/>
      <c r="I328" s="287"/>
      <c r="J328" s="287"/>
      <c r="K328" s="287"/>
      <c r="L328" s="287"/>
      <c r="M328" s="310"/>
      <c r="N328" s="311"/>
      <c r="O328" s="312"/>
      <c r="P328" s="312"/>
      <c r="Q328" s="287"/>
    </row>
    <row r="329" spans="1:17" ht="13.5" x14ac:dyDescent="0.25">
      <c r="A329" s="287"/>
      <c r="B329" s="345"/>
      <c r="C329" s="346"/>
      <c r="D329" s="287"/>
      <c r="E329" s="287"/>
      <c r="F329" s="287"/>
      <c r="G329" s="287"/>
      <c r="H329" s="287"/>
      <c r="I329" s="287"/>
      <c r="J329" s="287"/>
      <c r="K329" s="287"/>
      <c r="L329" s="287"/>
      <c r="M329" s="310"/>
      <c r="N329" s="311"/>
      <c r="O329" s="312"/>
      <c r="P329" s="312"/>
      <c r="Q329" s="287"/>
    </row>
    <row r="330" spans="1:17" ht="13.5" x14ac:dyDescent="0.25">
      <c r="A330" s="287"/>
      <c r="B330" s="345"/>
      <c r="C330" s="346"/>
      <c r="D330" s="287"/>
      <c r="E330" s="287"/>
      <c r="F330" s="287"/>
      <c r="G330" s="287"/>
      <c r="H330" s="287"/>
      <c r="I330" s="287"/>
      <c r="J330" s="287"/>
      <c r="K330" s="287"/>
      <c r="L330" s="287"/>
      <c r="M330" s="310"/>
      <c r="N330" s="311"/>
      <c r="O330" s="312"/>
      <c r="P330" s="312"/>
      <c r="Q330" s="287"/>
    </row>
    <row r="331" spans="1:17" ht="13.5" x14ac:dyDescent="0.25">
      <c r="A331" s="287"/>
      <c r="B331" s="345"/>
      <c r="C331" s="346"/>
      <c r="D331" s="287"/>
      <c r="E331" s="287"/>
      <c r="F331" s="287"/>
      <c r="G331" s="287"/>
      <c r="H331" s="287"/>
      <c r="I331" s="287"/>
      <c r="J331" s="287"/>
      <c r="K331" s="287"/>
      <c r="L331" s="287"/>
      <c r="M331" s="310"/>
      <c r="N331" s="311"/>
      <c r="O331" s="312"/>
      <c r="P331" s="312"/>
      <c r="Q331" s="287"/>
    </row>
    <row r="332" spans="1:17" ht="13.5" x14ac:dyDescent="0.25">
      <c r="A332" s="287"/>
      <c r="B332" s="345"/>
      <c r="C332" s="346"/>
      <c r="D332" s="287"/>
      <c r="E332" s="287"/>
      <c r="F332" s="287"/>
      <c r="G332" s="287"/>
      <c r="H332" s="287"/>
      <c r="I332" s="287"/>
      <c r="J332" s="287"/>
      <c r="K332" s="287"/>
      <c r="L332" s="287"/>
      <c r="M332" s="310"/>
      <c r="N332" s="311"/>
      <c r="O332" s="312"/>
      <c r="P332" s="312"/>
      <c r="Q332" s="287"/>
    </row>
    <row r="333" spans="1:17" ht="13.5" x14ac:dyDescent="0.25">
      <c r="A333" s="287"/>
      <c r="B333" s="345"/>
      <c r="C333" s="346"/>
      <c r="D333" s="287"/>
      <c r="E333" s="287"/>
      <c r="F333" s="287"/>
      <c r="G333" s="287"/>
      <c r="H333" s="287"/>
      <c r="I333" s="287"/>
      <c r="J333" s="287"/>
      <c r="K333" s="287"/>
      <c r="L333" s="287"/>
      <c r="M333" s="310"/>
      <c r="N333" s="311"/>
      <c r="O333" s="312"/>
      <c r="P333" s="312"/>
      <c r="Q333" s="287"/>
    </row>
    <row r="334" spans="1:17" ht="13.5" x14ac:dyDescent="0.25">
      <c r="A334" s="287"/>
      <c r="B334" s="345"/>
      <c r="C334" s="346"/>
      <c r="D334" s="287"/>
      <c r="E334" s="287"/>
      <c r="F334" s="287"/>
      <c r="G334" s="287"/>
      <c r="H334" s="287"/>
      <c r="I334" s="287"/>
      <c r="J334" s="287"/>
      <c r="K334" s="287"/>
      <c r="L334" s="287"/>
      <c r="M334" s="310"/>
      <c r="N334" s="311"/>
      <c r="O334" s="312"/>
      <c r="P334" s="312"/>
      <c r="Q334" s="287"/>
    </row>
    <row r="335" spans="1:17" ht="13.5" x14ac:dyDescent="0.25">
      <c r="A335" s="287"/>
      <c r="B335" s="345"/>
      <c r="C335" s="346"/>
      <c r="D335" s="287"/>
      <c r="E335" s="287"/>
      <c r="F335" s="287"/>
      <c r="G335" s="287"/>
      <c r="H335" s="287"/>
      <c r="I335" s="287"/>
      <c r="J335" s="287"/>
      <c r="K335" s="287"/>
      <c r="L335" s="287"/>
      <c r="M335" s="310"/>
      <c r="N335" s="311"/>
      <c r="O335" s="312"/>
      <c r="P335" s="312"/>
      <c r="Q335" s="287"/>
    </row>
    <row r="336" spans="1:17" ht="13.5" x14ac:dyDescent="0.25">
      <c r="A336" s="287"/>
      <c r="B336" s="345"/>
      <c r="C336" s="346"/>
      <c r="D336" s="287"/>
      <c r="E336" s="287"/>
      <c r="F336" s="287"/>
      <c r="G336" s="287"/>
      <c r="H336" s="287"/>
      <c r="I336" s="287"/>
      <c r="J336" s="287"/>
      <c r="K336" s="287"/>
      <c r="L336" s="287"/>
      <c r="M336" s="310"/>
      <c r="N336" s="311"/>
      <c r="O336" s="312"/>
      <c r="P336" s="312"/>
      <c r="Q336" s="287"/>
    </row>
    <row r="337" spans="1:17" ht="13.5" x14ac:dyDescent="0.25">
      <c r="A337" s="287"/>
      <c r="B337" s="345"/>
      <c r="C337" s="346"/>
      <c r="D337" s="287"/>
      <c r="E337" s="287"/>
      <c r="F337" s="287"/>
      <c r="G337" s="287"/>
      <c r="H337" s="287"/>
      <c r="I337" s="287"/>
      <c r="J337" s="287"/>
      <c r="K337" s="287"/>
      <c r="L337" s="287"/>
      <c r="M337" s="310"/>
      <c r="N337" s="311"/>
      <c r="O337" s="312"/>
      <c r="P337" s="312"/>
      <c r="Q337" s="287"/>
    </row>
    <row r="338" spans="1:17" ht="13.5" x14ac:dyDescent="0.25">
      <c r="A338" s="287"/>
      <c r="B338" s="345"/>
      <c r="C338" s="346"/>
      <c r="D338" s="287"/>
      <c r="E338" s="287"/>
      <c r="F338" s="287"/>
      <c r="G338" s="287"/>
      <c r="H338" s="287"/>
      <c r="I338" s="287"/>
      <c r="J338" s="287"/>
      <c r="K338" s="287"/>
      <c r="L338" s="287"/>
      <c r="M338" s="310"/>
      <c r="N338" s="311"/>
      <c r="O338" s="312"/>
      <c r="P338" s="312"/>
      <c r="Q338" s="287"/>
    </row>
    <row r="339" spans="1:17" ht="13.5" x14ac:dyDescent="0.25">
      <c r="A339" s="287"/>
      <c r="B339" s="345"/>
      <c r="C339" s="346"/>
      <c r="D339" s="287"/>
      <c r="E339" s="287"/>
      <c r="F339" s="287"/>
      <c r="G339" s="287"/>
      <c r="H339" s="287"/>
      <c r="I339" s="287"/>
      <c r="J339" s="287"/>
      <c r="K339" s="287"/>
      <c r="L339" s="287"/>
      <c r="M339" s="310"/>
      <c r="N339" s="311"/>
      <c r="O339" s="312"/>
      <c r="P339" s="312"/>
      <c r="Q339" s="287"/>
    </row>
    <row r="340" spans="1:17" ht="13.5" x14ac:dyDescent="0.25">
      <c r="A340" s="287"/>
      <c r="B340" s="345"/>
      <c r="C340" s="346"/>
      <c r="D340" s="287"/>
      <c r="E340" s="287"/>
      <c r="F340" s="287"/>
      <c r="G340" s="287"/>
      <c r="H340" s="287"/>
      <c r="I340" s="287"/>
      <c r="J340" s="287"/>
      <c r="K340" s="287"/>
      <c r="L340" s="287"/>
      <c r="M340" s="310"/>
      <c r="N340" s="311"/>
      <c r="O340" s="312"/>
      <c r="P340" s="312"/>
      <c r="Q340" s="287"/>
    </row>
    <row r="341" spans="1:17" ht="13.5" x14ac:dyDescent="0.25">
      <c r="A341" s="287"/>
      <c r="B341" s="345"/>
      <c r="C341" s="346"/>
      <c r="D341" s="287"/>
      <c r="E341" s="287"/>
      <c r="F341" s="287"/>
      <c r="G341" s="287"/>
      <c r="H341" s="287"/>
      <c r="I341" s="287"/>
      <c r="J341" s="287"/>
      <c r="K341" s="287"/>
      <c r="L341" s="287"/>
      <c r="M341" s="310"/>
      <c r="N341" s="311"/>
      <c r="O341" s="312"/>
      <c r="P341" s="312"/>
      <c r="Q341" s="287"/>
    </row>
    <row r="342" spans="1:17" ht="13.5" x14ac:dyDescent="0.25">
      <c r="A342" s="287"/>
      <c r="B342" s="345"/>
      <c r="C342" s="346"/>
      <c r="D342" s="287"/>
      <c r="E342" s="287"/>
      <c r="F342" s="287"/>
      <c r="G342" s="287"/>
      <c r="H342" s="287"/>
      <c r="I342" s="287"/>
      <c r="J342" s="287"/>
      <c r="K342" s="287"/>
      <c r="L342" s="287"/>
      <c r="M342" s="310"/>
      <c r="N342" s="311"/>
      <c r="O342" s="312"/>
      <c r="P342" s="312"/>
      <c r="Q342" s="287"/>
    </row>
    <row r="343" spans="1:17" ht="13.5" x14ac:dyDescent="0.25">
      <c r="A343" s="287"/>
      <c r="B343" s="345"/>
      <c r="C343" s="346"/>
      <c r="D343" s="287"/>
      <c r="E343" s="287"/>
      <c r="F343" s="287"/>
      <c r="G343" s="287"/>
      <c r="H343" s="287"/>
      <c r="I343" s="287"/>
      <c r="J343" s="287"/>
      <c r="K343" s="287"/>
      <c r="L343" s="287"/>
      <c r="M343" s="310"/>
      <c r="N343" s="311"/>
      <c r="O343" s="312"/>
      <c r="P343" s="312"/>
      <c r="Q343" s="287"/>
    </row>
    <row r="344" spans="1:17" ht="13.5" x14ac:dyDescent="0.25">
      <c r="A344" s="287"/>
      <c r="B344" s="345"/>
      <c r="C344" s="346"/>
      <c r="D344" s="287"/>
      <c r="E344" s="287"/>
      <c r="F344" s="287"/>
      <c r="G344" s="287"/>
      <c r="H344" s="287"/>
      <c r="I344" s="287"/>
      <c r="J344" s="287"/>
      <c r="K344" s="287"/>
      <c r="L344" s="287"/>
      <c r="M344" s="310"/>
      <c r="N344" s="311"/>
      <c r="O344" s="312"/>
      <c r="P344" s="312"/>
      <c r="Q344" s="287"/>
    </row>
    <row r="345" spans="1:17" x14ac:dyDescent="0.25">
      <c r="A345" s="64"/>
      <c r="B345" s="86"/>
      <c r="C345" s="87"/>
      <c r="D345" s="64"/>
      <c r="E345" s="64"/>
      <c r="F345" s="64"/>
      <c r="G345" s="64"/>
      <c r="H345" s="64"/>
      <c r="I345" s="64"/>
      <c r="J345" s="64"/>
      <c r="K345" s="64"/>
      <c r="L345" s="64"/>
    </row>
    <row r="346" spans="1:17" x14ac:dyDescent="0.25">
      <c r="A346" s="64"/>
      <c r="B346" s="86"/>
      <c r="C346" s="87"/>
      <c r="D346" s="64"/>
      <c r="E346" s="64"/>
      <c r="F346" s="64"/>
      <c r="G346" s="64"/>
      <c r="H346" s="64"/>
      <c r="I346" s="64"/>
      <c r="J346" s="64"/>
      <c r="K346" s="64"/>
      <c r="L346" s="64"/>
    </row>
  </sheetData>
  <mergeCells count="15">
    <mergeCell ref="M3:P3"/>
    <mergeCell ref="A4:L4"/>
    <mergeCell ref="D9:F9"/>
    <mergeCell ref="G9:G10"/>
    <mergeCell ref="H9:I9"/>
    <mergeCell ref="K9:L9"/>
    <mergeCell ref="A14:C14"/>
    <mergeCell ref="A277:C277"/>
    <mergeCell ref="A9:A11"/>
    <mergeCell ref="B9:C11"/>
    <mergeCell ref="A1:C1"/>
    <mergeCell ref="A2:L2"/>
    <mergeCell ref="A3:F3"/>
    <mergeCell ref="G3:L3"/>
    <mergeCell ref="A13:C13"/>
  </mergeCells>
  <printOptions horizontalCentered="1"/>
  <pageMargins left="0.59055118110236227" right="0.59055118110236227" top="0.59055118110236227" bottom="0.59055118110236227" header="0.19685039370078741" footer="0.19685039370078741"/>
  <pageSetup scale="60" fitToHeight="4" orientation="landscape" r:id="rId1"/>
  <rowBreaks count="1" manualBreakCount="1">
    <brk id="276" max="11" man="1"/>
  </rowBreaks>
  <ignoredErrors>
    <ignoredError sqref="D11:L11" numberStoredAsText="1"/>
    <ignoredError sqref="F13:F20 F27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357"/>
  <sheetViews>
    <sheetView showGridLines="0" zoomScale="90" zoomScaleNormal="90" zoomScaleSheetLayoutView="80" workbookViewId="0">
      <selection activeCell="P21" sqref="P21"/>
    </sheetView>
  </sheetViews>
  <sheetFormatPr baseColWidth="10" defaultColWidth="11.42578125" defaultRowHeight="12.75" x14ac:dyDescent="0.25"/>
  <cols>
    <col min="1" max="2" width="5" style="102" customWidth="1"/>
    <col min="3" max="3" width="52.5703125" style="102" customWidth="1"/>
    <col min="4" max="4" width="20.5703125" style="102" customWidth="1"/>
    <col min="5" max="5" width="20.28515625" style="102" customWidth="1"/>
    <col min="6" max="6" width="1.28515625" style="102" customWidth="1"/>
    <col min="7" max="7" width="20.28515625" style="102" customWidth="1"/>
    <col min="8" max="10" width="13.7109375" style="102" customWidth="1"/>
    <col min="11" max="12" width="9.28515625" style="102" customWidth="1"/>
    <col min="13" max="13" width="12.42578125" style="102" customWidth="1"/>
    <col min="14" max="16384" width="11.42578125" style="102"/>
  </cols>
  <sheetData>
    <row r="1" spans="1:41" s="212" customFormat="1" ht="45" customHeight="1" x14ac:dyDescent="0.2">
      <c r="A1" s="415" t="s">
        <v>908</v>
      </c>
      <c r="B1" s="415"/>
      <c r="C1" s="415"/>
      <c r="D1" s="129" t="s">
        <v>910</v>
      </c>
      <c r="E1" s="129"/>
      <c r="F1" s="129"/>
      <c r="G1" s="291"/>
      <c r="H1" s="291"/>
      <c r="I1" s="291"/>
      <c r="J1" s="291"/>
      <c r="K1" s="291"/>
      <c r="L1" s="291"/>
      <c r="M1" s="291"/>
    </row>
    <row r="2" spans="1:41" s="1" customFormat="1" ht="36" customHeight="1" thickBot="1" x14ac:dyDescent="0.45">
      <c r="A2" s="441" t="s">
        <v>909</v>
      </c>
      <c r="B2" s="441"/>
      <c r="C2" s="441"/>
      <c r="D2" s="441"/>
      <c r="E2" s="441"/>
      <c r="F2" s="441"/>
      <c r="G2" s="441"/>
      <c r="H2" s="441"/>
      <c r="I2" s="441"/>
      <c r="J2" s="441"/>
      <c r="K2" s="441"/>
      <c r="L2" s="441"/>
      <c r="N2" s="293"/>
      <c r="O2" s="293"/>
    </row>
    <row r="3" spans="1:41" customFormat="1" ht="6" customHeight="1" x14ac:dyDescent="0.4">
      <c r="A3" s="417"/>
      <c r="B3" s="417"/>
      <c r="C3" s="417"/>
      <c r="D3" s="417"/>
      <c r="E3" s="417"/>
      <c r="F3" s="417"/>
      <c r="G3" s="417"/>
      <c r="H3" s="417"/>
      <c r="I3" s="417"/>
      <c r="J3" s="417"/>
      <c r="K3" s="417"/>
      <c r="L3" s="417"/>
      <c r="M3" s="418"/>
      <c r="N3" s="418"/>
      <c r="O3" s="418"/>
    </row>
    <row r="4" spans="1:41" s="90" customFormat="1" ht="17.100000000000001" customHeight="1" x14ac:dyDescent="0.25">
      <c r="A4" s="252" t="s">
        <v>938</v>
      </c>
      <c r="B4" s="252"/>
      <c r="C4" s="252"/>
      <c r="D4" s="252"/>
      <c r="E4" s="252"/>
      <c r="F4" s="252"/>
      <c r="G4" s="252"/>
      <c r="H4" s="252"/>
      <c r="I4" s="252"/>
      <c r="J4" s="252"/>
      <c r="K4" s="252"/>
      <c r="L4" s="252"/>
      <c r="M4" s="77"/>
      <c r="N4" s="77"/>
      <c r="O4" s="77"/>
      <c r="P4" s="77"/>
    </row>
    <row r="5" spans="1:41" s="90" customFormat="1" ht="17.100000000000001" customHeight="1" x14ac:dyDescent="0.25">
      <c r="A5" s="252" t="s">
        <v>801</v>
      </c>
      <c r="B5" s="252"/>
      <c r="C5" s="252"/>
      <c r="D5" s="252"/>
      <c r="E5" s="252"/>
      <c r="F5" s="252"/>
      <c r="G5" s="252"/>
      <c r="H5" s="252"/>
      <c r="I5" s="252"/>
      <c r="J5" s="252"/>
      <c r="K5" s="252"/>
      <c r="L5" s="252"/>
      <c r="M5" s="91">
        <v>20.305800000000001</v>
      </c>
      <c r="N5" s="77"/>
      <c r="O5" s="77"/>
      <c r="P5" s="77"/>
    </row>
    <row r="6" spans="1:41" s="90" customFormat="1" ht="17.100000000000001" customHeight="1" x14ac:dyDescent="0.25">
      <c r="A6" s="251" t="s">
        <v>1</v>
      </c>
      <c r="B6" s="251"/>
      <c r="C6" s="251"/>
      <c r="D6" s="251"/>
      <c r="E6" s="251"/>
      <c r="F6" s="251"/>
      <c r="G6" s="251"/>
      <c r="H6" s="251"/>
      <c r="I6" s="251"/>
      <c r="J6" s="251"/>
      <c r="K6" s="251"/>
      <c r="L6" s="251"/>
      <c r="M6" s="462"/>
      <c r="N6" s="462"/>
      <c r="O6" s="462"/>
      <c r="P6" s="462"/>
    </row>
    <row r="7" spans="1:41" s="90" customFormat="1" ht="17.100000000000001" customHeight="1" x14ac:dyDescent="0.25">
      <c r="A7" s="251" t="s">
        <v>933</v>
      </c>
      <c r="B7" s="251"/>
      <c r="C7" s="251"/>
      <c r="D7" s="251"/>
      <c r="E7" s="251"/>
      <c r="F7" s="251"/>
      <c r="G7" s="251"/>
      <c r="H7" s="251"/>
      <c r="I7" s="251"/>
      <c r="J7" s="251"/>
      <c r="K7" s="251"/>
      <c r="L7" s="251"/>
      <c r="M7" s="462"/>
      <c r="N7" s="462"/>
      <c r="O7" s="462"/>
      <c r="P7" s="462"/>
    </row>
    <row r="8" spans="1:41" s="90" customFormat="1" ht="17.100000000000001" customHeight="1" x14ac:dyDescent="0.25">
      <c r="A8" s="252" t="s">
        <v>939</v>
      </c>
      <c r="B8" s="252"/>
      <c r="C8" s="252"/>
      <c r="D8" s="252"/>
      <c r="E8" s="252"/>
      <c r="F8" s="252"/>
      <c r="G8" s="252"/>
      <c r="H8" s="252"/>
      <c r="I8" s="252"/>
      <c r="J8" s="252"/>
      <c r="K8" s="252"/>
      <c r="L8" s="252"/>
      <c r="M8" s="77"/>
      <c r="N8" s="77"/>
      <c r="O8" s="77"/>
      <c r="P8" s="77"/>
    </row>
    <row r="9" spans="1:41" s="74" customFormat="1" ht="26.25" customHeight="1" x14ac:dyDescent="0.25">
      <c r="A9" s="463" t="s">
        <v>802</v>
      </c>
      <c r="B9" s="446" t="s">
        <v>940</v>
      </c>
      <c r="C9" s="446"/>
      <c r="D9" s="464" t="s">
        <v>803</v>
      </c>
      <c r="E9" s="464"/>
      <c r="F9" s="359"/>
      <c r="G9" s="359" t="s">
        <v>804</v>
      </c>
      <c r="H9" s="463" t="s">
        <v>941</v>
      </c>
      <c r="I9" s="463" t="s">
        <v>805</v>
      </c>
      <c r="J9" s="463" t="s">
        <v>942</v>
      </c>
      <c r="K9" s="463" t="s">
        <v>806</v>
      </c>
      <c r="L9" s="463"/>
      <c r="M9" s="66"/>
      <c r="N9" s="66"/>
      <c r="O9" s="66"/>
      <c r="P9" s="66"/>
    </row>
    <row r="10" spans="1:41" s="74" customFormat="1" ht="4.9000000000000004" customHeight="1" x14ac:dyDescent="0.25">
      <c r="A10" s="463"/>
      <c r="B10" s="446"/>
      <c r="C10" s="446"/>
      <c r="D10" s="463" t="s">
        <v>807</v>
      </c>
      <c r="E10" s="463" t="s">
        <v>808</v>
      </c>
      <c r="F10" s="360"/>
      <c r="G10" s="463" t="s">
        <v>808</v>
      </c>
      <c r="H10" s="463"/>
      <c r="I10" s="463"/>
      <c r="J10" s="463"/>
      <c r="K10" s="464"/>
      <c r="L10" s="464"/>
    </row>
    <row r="11" spans="1:41" s="74" customFormat="1" ht="54" customHeight="1" thickBot="1" x14ac:dyDescent="0.3">
      <c r="A11" s="464"/>
      <c r="B11" s="447"/>
      <c r="C11" s="447"/>
      <c r="D11" s="464"/>
      <c r="E11" s="464"/>
      <c r="F11" s="359"/>
      <c r="G11" s="464"/>
      <c r="H11" s="464"/>
      <c r="I11" s="464"/>
      <c r="J11" s="464"/>
      <c r="K11" s="361" t="s">
        <v>809</v>
      </c>
      <c r="L11" s="361" t="s">
        <v>810</v>
      </c>
    </row>
    <row r="12" spans="1:41" ht="4.5" customHeight="1" thickBot="1" x14ac:dyDescent="0.3">
      <c r="A12" s="362"/>
      <c r="B12" s="363"/>
      <c r="C12" s="363"/>
      <c r="D12" s="362"/>
      <c r="E12" s="362"/>
      <c r="F12" s="362"/>
      <c r="G12" s="362"/>
      <c r="H12" s="362"/>
      <c r="I12" s="362"/>
      <c r="J12" s="362"/>
      <c r="K12" s="363"/>
      <c r="L12" s="363"/>
      <c r="M12" s="358"/>
      <c r="N12" s="358"/>
      <c r="O12" s="358"/>
      <c r="P12" s="358"/>
      <c r="Q12" s="358"/>
      <c r="R12" s="358"/>
      <c r="S12" s="358"/>
      <c r="T12" s="358"/>
      <c r="U12" s="358"/>
      <c r="V12" s="358"/>
      <c r="W12" s="358"/>
      <c r="X12" s="358"/>
      <c r="Y12" s="358"/>
      <c r="Z12" s="358"/>
      <c r="AA12" s="358"/>
      <c r="AB12" s="358"/>
      <c r="AC12" s="358"/>
      <c r="AD12" s="358"/>
      <c r="AE12" s="358"/>
      <c r="AF12" s="358"/>
      <c r="AG12" s="358"/>
      <c r="AH12" s="358"/>
      <c r="AI12" s="358"/>
      <c r="AJ12" s="358"/>
      <c r="AK12" s="358"/>
      <c r="AL12" s="358"/>
      <c r="AM12" s="358"/>
      <c r="AN12" s="358"/>
      <c r="AO12" s="358"/>
    </row>
    <row r="13" spans="1:41" s="71" customFormat="1" ht="17.100000000000001" customHeight="1" x14ac:dyDescent="0.25">
      <c r="A13" s="371">
        <v>276</v>
      </c>
      <c r="B13" s="372"/>
      <c r="C13" s="257" t="s">
        <v>811</v>
      </c>
      <c r="D13" s="410">
        <f>D14+D30+D39+D53+D64+D77+D116+D134+D144+D166+D191+D213+D224+D234+D238+D248+D263+D277+D287+D300+D310+D312+D317</f>
        <v>1778137.798369918</v>
      </c>
      <c r="E13" s="410">
        <f>E14+E30+E39+E53+E64+E77+E116+E134+E144+E166+E191+E213+E224+E234+E238+E248+E263+E277+E287+E300+E310+E312+E317</f>
        <v>1778137.798369918</v>
      </c>
      <c r="F13" s="410"/>
      <c r="G13" s="410">
        <f>G14+G30+G39+G53+G64+G77+G116+G134+G144+G166+G191+G213+G224+G234+G238+G248+G263+G277+G287+G300+G310+G312+G317</f>
        <v>1778137.798369918</v>
      </c>
      <c r="H13" s="373"/>
      <c r="I13" s="374"/>
      <c r="J13" s="375"/>
      <c r="K13" s="375"/>
      <c r="L13" s="376"/>
    </row>
    <row r="14" spans="1:41" s="93" customFormat="1" ht="17.100000000000001" customHeight="1" x14ac:dyDescent="0.25">
      <c r="A14" s="451" t="s">
        <v>812</v>
      </c>
      <c r="B14" s="451"/>
      <c r="C14" s="451"/>
      <c r="D14" s="392">
        <f>SUM(D15:D29)</f>
        <v>77537.7026607312</v>
      </c>
      <c r="E14" s="392">
        <f>SUM(E15:E29)</f>
        <v>77537.7026607312</v>
      </c>
      <c r="F14" s="392"/>
      <c r="G14" s="392">
        <f>SUM(G15:G29)</f>
        <v>77537.7026607312</v>
      </c>
      <c r="H14" s="366"/>
      <c r="I14" s="364"/>
      <c r="J14" s="364"/>
      <c r="K14" s="364"/>
      <c r="L14" s="271"/>
    </row>
    <row r="15" spans="1:41" s="93" customFormat="1" ht="17.100000000000001" customHeight="1" x14ac:dyDescent="0.25">
      <c r="A15" s="271">
        <v>1</v>
      </c>
      <c r="B15" s="271" t="s">
        <v>128</v>
      </c>
      <c r="C15" s="367" t="s">
        <v>129</v>
      </c>
      <c r="D15" s="264">
        <v>3475.2662748071998</v>
      </c>
      <c r="E15" s="264">
        <v>3475.2662748071998</v>
      </c>
      <c r="F15" s="264"/>
      <c r="G15" s="264">
        <v>3475.2662748071998</v>
      </c>
      <c r="H15" s="368">
        <v>36732</v>
      </c>
      <c r="I15" s="368">
        <v>36732</v>
      </c>
      <c r="J15" s="368">
        <v>42128</v>
      </c>
      <c r="K15" s="271">
        <v>14</v>
      </c>
      <c r="L15" s="271">
        <v>9</v>
      </c>
      <c r="M15" s="95"/>
    </row>
    <row r="16" spans="1:41" s="93" customFormat="1" ht="17.100000000000001" customHeight="1" x14ac:dyDescent="0.25">
      <c r="A16" s="271">
        <v>2</v>
      </c>
      <c r="B16" s="271" t="s">
        <v>130</v>
      </c>
      <c r="C16" s="367" t="s">
        <v>750</v>
      </c>
      <c r="D16" s="264">
        <v>15246.188462815202</v>
      </c>
      <c r="E16" s="264">
        <v>15246.188462815202</v>
      </c>
      <c r="F16" s="264"/>
      <c r="G16" s="264">
        <v>15246.188462815202</v>
      </c>
      <c r="H16" s="368">
        <v>37019</v>
      </c>
      <c r="I16" s="368">
        <v>37019</v>
      </c>
      <c r="J16" s="368">
        <v>42460</v>
      </c>
      <c r="K16" s="271">
        <v>14</v>
      </c>
      <c r="L16" s="271">
        <v>3</v>
      </c>
    </row>
    <row r="17" spans="1:12" s="93" customFormat="1" ht="17.100000000000001" customHeight="1" x14ac:dyDescent="0.25">
      <c r="A17" s="271">
        <v>3</v>
      </c>
      <c r="B17" s="271" t="s">
        <v>132</v>
      </c>
      <c r="C17" s="367" t="s">
        <v>133</v>
      </c>
      <c r="D17" s="264">
        <v>754.66950397020003</v>
      </c>
      <c r="E17" s="264">
        <v>754.66950397020003</v>
      </c>
      <c r="F17" s="264"/>
      <c r="G17" s="264">
        <v>754.66950397020003</v>
      </c>
      <c r="H17" s="368">
        <v>38080</v>
      </c>
      <c r="I17" s="368">
        <v>38080</v>
      </c>
      <c r="J17" s="368">
        <v>41780</v>
      </c>
      <c r="K17" s="271">
        <v>9</v>
      </c>
      <c r="L17" s="271">
        <v>6</v>
      </c>
    </row>
    <row r="18" spans="1:12" s="93" customFormat="1" ht="17.100000000000001" customHeight="1" x14ac:dyDescent="0.25">
      <c r="A18" s="271">
        <v>4</v>
      </c>
      <c r="B18" s="271" t="s">
        <v>130</v>
      </c>
      <c r="C18" s="367" t="s">
        <v>134</v>
      </c>
      <c r="D18" s="264">
        <v>9292.9440701862004</v>
      </c>
      <c r="E18" s="264">
        <v>9292.9440701862004</v>
      </c>
      <c r="F18" s="264"/>
      <c r="G18" s="264">
        <v>9292.9440701862004</v>
      </c>
      <c r="H18" s="368">
        <v>36786</v>
      </c>
      <c r="I18" s="368">
        <v>36786</v>
      </c>
      <c r="J18" s="368">
        <v>41960</v>
      </c>
      <c r="K18" s="271">
        <v>5</v>
      </c>
      <c r="L18" s="271">
        <v>0</v>
      </c>
    </row>
    <row r="19" spans="1:12" s="93" customFormat="1" ht="17.100000000000001" customHeight="1" x14ac:dyDescent="0.25">
      <c r="A19" s="271">
        <v>5</v>
      </c>
      <c r="B19" s="271" t="s">
        <v>135</v>
      </c>
      <c r="C19" s="367" t="s">
        <v>136</v>
      </c>
      <c r="D19" s="264">
        <v>1249.80879123</v>
      </c>
      <c r="E19" s="264">
        <v>1249.80879123</v>
      </c>
      <c r="F19" s="264"/>
      <c r="G19" s="264">
        <v>1249.80879123</v>
      </c>
      <c r="H19" s="368">
        <v>37248</v>
      </c>
      <c r="I19" s="368">
        <v>37248</v>
      </c>
      <c r="J19" s="368">
        <v>40878</v>
      </c>
      <c r="K19" s="271">
        <v>9</v>
      </c>
      <c r="L19" s="271">
        <v>5</v>
      </c>
    </row>
    <row r="20" spans="1:12" s="93" customFormat="1" ht="17.100000000000001" customHeight="1" x14ac:dyDescent="0.25">
      <c r="A20" s="271">
        <v>6</v>
      </c>
      <c r="B20" s="271" t="s">
        <v>130</v>
      </c>
      <c r="C20" s="367" t="s">
        <v>137</v>
      </c>
      <c r="D20" s="264">
        <v>9259.2338430438012</v>
      </c>
      <c r="E20" s="264">
        <v>9259.2338430438012</v>
      </c>
      <c r="F20" s="264"/>
      <c r="G20" s="264">
        <v>9259.2338430438012</v>
      </c>
      <c r="H20" s="368">
        <v>37076</v>
      </c>
      <c r="I20" s="368">
        <v>37076</v>
      </c>
      <c r="J20" s="368">
        <v>42521</v>
      </c>
      <c r="K20" s="271">
        <v>14</v>
      </c>
      <c r="L20" s="271">
        <v>6</v>
      </c>
    </row>
    <row r="21" spans="1:12" s="93" customFormat="1" ht="17.100000000000001" customHeight="1" x14ac:dyDescent="0.25">
      <c r="A21" s="271">
        <v>7</v>
      </c>
      <c r="B21" s="271" t="s">
        <v>138</v>
      </c>
      <c r="C21" s="367" t="s">
        <v>139</v>
      </c>
      <c r="D21" s="264">
        <v>8323.0159278150004</v>
      </c>
      <c r="E21" s="264">
        <v>8323.0159278150004</v>
      </c>
      <c r="F21" s="264"/>
      <c r="G21" s="264">
        <v>8323.0159278150004</v>
      </c>
      <c r="H21" s="368">
        <v>36168</v>
      </c>
      <c r="I21" s="368">
        <v>36168</v>
      </c>
      <c r="J21" s="368">
        <v>43511</v>
      </c>
      <c r="K21" s="271">
        <v>19</v>
      </c>
      <c r="L21" s="271">
        <v>9</v>
      </c>
    </row>
    <row r="22" spans="1:12" s="93" customFormat="1" ht="17.100000000000001" customHeight="1" x14ac:dyDescent="0.25">
      <c r="A22" s="271">
        <v>9</v>
      </c>
      <c r="B22" s="271" t="s">
        <v>140</v>
      </c>
      <c r="C22" s="367" t="s">
        <v>141</v>
      </c>
      <c r="D22" s="264">
        <v>5326.8290221302004</v>
      </c>
      <c r="E22" s="264">
        <v>5326.8290221302004</v>
      </c>
      <c r="F22" s="264"/>
      <c r="G22" s="264">
        <v>5326.8290221302004</v>
      </c>
      <c r="H22" s="368">
        <v>36372</v>
      </c>
      <c r="I22" s="368">
        <v>36433</v>
      </c>
      <c r="J22" s="368">
        <v>40009</v>
      </c>
      <c r="K22" s="271">
        <v>9</v>
      </c>
      <c r="L22" s="271">
        <v>9</v>
      </c>
    </row>
    <row r="23" spans="1:12" s="93" customFormat="1" ht="17.100000000000001" customHeight="1" x14ac:dyDescent="0.25">
      <c r="A23" s="271">
        <v>10</v>
      </c>
      <c r="B23" s="271" t="s">
        <v>140</v>
      </c>
      <c r="C23" s="367" t="s">
        <v>142</v>
      </c>
      <c r="D23" s="264">
        <v>5586.4556304732005</v>
      </c>
      <c r="E23" s="264">
        <v>5586.4556304732005</v>
      </c>
      <c r="F23" s="264"/>
      <c r="G23" s="264">
        <v>5586.4556304732005</v>
      </c>
      <c r="H23" s="368">
        <v>36483</v>
      </c>
      <c r="I23" s="368">
        <v>36742</v>
      </c>
      <c r="J23" s="368">
        <v>42200</v>
      </c>
      <c r="K23" s="271">
        <v>15</v>
      </c>
      <c r="L23" s="271">
        <v>0</v>
      </c>
    </row>
    <row r="24" spans="1:12" s="93" customFormat="1" ht="17.100000000000001" customHeight="1" x14ac:dyDescent="0.25">
      <c r="A24" s="271">
        <v>11</v>
      </c>
      <c r="B24" s="271" t="s">
        <v>140</v>
      </c>
      <c r="C24" s="367" t="s">
        <v>143</v>
      </c>
      <c r="D24" s="264">
        <v>3648.6191027394002</v>
      </c>
      <c r="E24" s="264">
        <v>3648.6191027394002</v>
      </c>
      <c r="F24" s="264"/>
      <c r="G24" s="264">
        <v>3648.6191027394002</v>
      </c>
      <c r="H24" s="368">
        <v>36314</v>
      </c>
      <c r="I24" s="368">
        <v>36692</v>
      </c>
      <c r="J24" s="368">
        <v>40101</v>
      </c>
      <c r="K24" s="271">
        <v>10</v>
      </c>
      <c r="L24" s="271">
        <v>0</v>
      </c>
    </row>
    <row r="25" spans="1:12" s="93" customFormat="1" ht="17.100000000000001" customHeight="1" x14ac:dyDescent="0.25">
      <c r="A25" s="271">
        <v>12</v>
      </c>
      <c r="B25" s="271" t="s">
        <v>144</v>
      </c>
      <c r="C25" s="367" t="s">
        <v>145</v>
      </c>
      <c r="D25" s="264">
        <v>3881.527176996</v>
      </c>
      <c r="E25" s="264">
        <v>3881.527176996</v>
      </c>
      <c r="F25" s="264"/>
      <c r="G25" s="264">
        <v>3881.527176996</v>
      </c>
      <c r="H25" s="368">
        <v>36348</v>
      </c>
      <c r="I25" s="368">
        <v>36748</v>
      </c>
      <c r="J25" s="368">
        <v>41654</v>
      </c>
      <c r="K25" s="271">
        <v>14</v>
      </c>
      <c r="L25" s="271">
        <v>3</v>
      </c>
    </row>
    <row r="26" spans="1:12" s="93" customFormat="1" ht="17.100000000000001" customHeight="1" x14ac:dyDescent="0.25">
      <c r="A26" s="271">
        <v>13</v>
      </c>
      <c r="B26" s="271" t="s">
        <v>144</v>
      </c>
      <c r="C26" s="367" t="s">
        <v>146</v>
      </c>
      <c r="D26" s="264">
        <v>3990.2311298970003</v>
      </c>
      <c r="E26" s="264">
        <v>3990.2311298970003</v>
      </c>
      <c r="F26" s="264"/>
      <c r="G26" s="264">
        <v>3990.2311298970003</v>
      </c>
      <c r="H26" s="368">
        <v>36341</v>
      </c>
      <c r="I26" s="368">
        <v>36341</v>
      </c>
      <c r="J26" s="368">
        <v>42109</v>
      </c>
      <c r="K26" s="271">
        <v>15</v>
      </c>
      <c r="L26" s="271">
        <v>3</v>
      </c>
    </row>
    <row r="27" spans="1:12" s="93" customFormat="1" ht="17.100000000000001" customHeight="1" x14ac:dyDescent="0.25">
      <c r="A27" s="271">
        <v>14</v>
      </c>
      <c r="B27" s="271" t="s">
        <v>144</v>
      </c>
      <c r="C27" s="367" t="s">
        <v>147</v>
      </c>
      <c r="D27" s="264">
        <v>2551.5550469970003</v>
      </c>
      <c r="E27" s="264">
        <v>2551.5550469970003</v>
      </c>
      <c r="F27" s="264"/>
      <c r="G27" s="264">
        <v>2551.5550469970003</v>
      </c>
      <c r="H27" s="368">
        <v>36402</v>
      </c>
      <c r="I27" s="368">
        <v>36402</v>
      </c>
      <c r="J27" s="368">
        <v>40009</v>
      </c>
      <c r="K27" s="271">
        <v>9</v>
      </c>
      <c r="L27" s="271">
        <v>9</v>
      </c>
    </row>
    <row r="28" spans="1:12" s="93" customFormat="1" ht="17.100000000000001" customHeight="1" x14ac:dyDescent="0.25">
      <c r="A28" s="271">
        <v>15</v>
      </c>
      <c r="B28" s="271" t="s">
        <v>144</v>
      </c>
      <c r="C28" s="367" t="s">
        <v>148</v>
      </c>
      <c r="D28" s="264">
        <v>2112.6336056910004</v>
      </c>
      <c r="E28" s="264">
        <v>2112.6336056910004</v>
      </c>
      <c r="F28" s="264"/>
      <c r="G28" s="264">
        <v>2112.6336056910004</v>
      </c>
      <c r="H28" s="368">
        <v>36294</v>
      </c>
      <c r="I28" s="368">
        <v>36707</v>
      </c>
      <c r="J28" s="368">
        <v>40101</v>
      </c>
      <c r="K28" s="271">
        <v>10</v>
      </c>
      <c r="L28" s="271">
        <v>0</v>
      </c>
    </row>
    <row r="29" spans="1:12" s="93" customFormat="1" ht="17.100000000000001" customHeight="1" x14ac:dyDescent="0.25">
      <c r="A29" s="271">
        <v>16</v>
      </c>
      <c r="B29" s="271" t="s">
        <v>144</v>
      </c>
      <c r="C29" s="367" t="s">
        <v>149</v>
      </c>
      <c r="D29" s="264">
        <v>2838.7250719398003</v>
      </c>
      <c r="E29" s="264">
        <v>2838.7250719398003</v>
      </c>
      <c r="F29" s="264"/>
      <c r="G29" s="264">
        <v>2838.7250719398003</v>
      </c>
      <c r="H29" s="368">
        <v>36433</v>
      </c>
      <c r="I29" s="368">
        <v>36433</v>
      </c>
      <c r="J29" s="368">
        <v>41835</v>
      </c>
      <c r="K29" s="271">
        <v>14</v>
      </c>
      <c r="L29" s="271">
        <v>9</v>
      </c>
    </row>
    <row r="30" spans="1:12" s="93" customFormat="1" ht="17.100000000000001" customHeight="1" x14ac:dyDescent="0.25">
      <c r="A30" s="451" t="s">
        <v>813</v>
      </c>
      <c r="B30" s="451"/>
      <c r="C30" s="451"/>
      <c r="D30" s="392">
        <f>SUM(D31:D38)</f>
        <v>10384.429371354001</v>
      </c>
      <c r="E30" s="392">
        <f>SUM(E31:E38)</f>
        <v>10384.429371354001</v>
      </c>
      <c r="F30" s="392"/>
      <c r="G30" s="392">
        <f>SUM(G31:G38)</f>
        <v>10384.429371354001</v>
      </c>
      <c r="H30" s="271"/>
      <c r="I30" s="271"/>
      <c r="J30" s="271"/>
      <c r="K30" s="271"/>
      <c r="L30" s="271"/>
    </row>
    <row r="31" spans="1:12" s="93" customFormat="1" ht="17.100000000000001" customHeight="1" x14ac:dyDescent="0.25">
      <c r="A31" s="271">
        <v>17</v>
      </c>
      <c r="B31" s="271" t="s">
        <v>140</v>
      </c>
      <c r="C31" s="367" t="s">
        <v>150</v>
      </c>
      <c r="D31" s="264">
        <v>1440.5966054640003</v>
      </c>
      <c r="E31" s="264">
        <v>1440.5966054640003</v>
      </c>
      <c r="F31" s="264"/>
      <c r="G31" s="264">
        <v>1440.5966054640003</v>
      </c>
      <c r="H31" s="368">
        <v>37075</v>
      </c>
      <c r="I31" s="368">
        <v>37498</v>
      </c>
      <c r="J31" s="368">
        <v>40816</v>
      </c>
      <c r="K31" s="271">
        <v>9</v>
      </c>
      <c r="L31" s="271">
        <v>11</v>
      </c>
    </row>
    <row r="32" spans="1:12" s="93" customFormat="1" ht="17.100000000000001" customHeight="1" x14ac:dyDescent="0.25">
      <c r="A32" s="271">
        <v>18</v>
      </c>
      <c r="B32" s="271" t="s">
        <v>140</v>
      </c>
      <c r="C32" s="367" t="s">
        <v>151</v>
      </c>
      <c r="D32" s="264">
        <v>1339.0835861286002</v>
      </c>
      <c r="E32" s="264">
        <v>1339.0835861286002</v>
      </c>
      <c r="F32" s="264"/>
      <c r="G32" s="264">
        <v>1339.0835861286002</v>
      </c>
      <c r="H32" s="368">
        <v>37106</v>
      </c>
      <c r="I32" s="368">
        <v>37398</v>
      </c>
      <c r="J32" s="368">
        <v>40908</v>
      </c>
      <c r="K32" s="271">
        <v>9</v>
      </c>
      <c r="L32" s="271">
        <v>11</v>
      </c>
    </row>
    <row r="33" spans="1:12" s="93" customFormat="1" ht="17.100000000000001" customHeight="1" x14ac:dyDescent="0.25">
      <c r="A33" s="271">
        <v>19</v>
      </c>
      <c r="B33" s="271" t="s">
        <v>140</v>
      </c>
      <c r="C33" s="367" t="s">
        <v>152</v>
      </c>
      <c r="D33" s="264">
        <v>1158.0600798</v>
      </c>
      <c r="E33" s="264">
        <v>1158.0600798</v>
      </c>
      <c r="F33" s="264"/>
      <c r="G33" s="264">
        <v>1158.0600798</v>
      </c>
      <c r="H33" s="368">
        <v>37105</v>
      </c>
      <c r="I33" s="368">
        <v>37188</v>
      </c>
      <c r="J33" s="368">
        <v>40739</v>
      </c>
      <c r="K33" s="271">
        <v>9</v>
      </c>
      <c r="L33" s="271">
        <v>9</v>
      </c>
    </row>
    <row r="34" spans="1:12" s="93" customFormat="1" ht="17.100000000000001" customHeight="1" x14ac:dyDescent="0.25">
      <c r="A34" s="271">
        <v>20</v>
      </c>
      <c r="B34" s="271" t="s">
        <v>140</v>
      </c>
      <c r="C34" s="367" t="s">
        <v>153</v>
      </c>
      <c r="D34" s="264">
        <v>1098.9737147034</v>
      </c>
      <c r="E34" s="264">
        <v>1098.9737147034</v>
      </c>
      <c r="F34" s="264"/>
      <c r="G34" s="264">
        <v>1098.9737147034</v>
      </c>
      <c r="H34" s="368">
        <v>37022</v>
      </c>
      <c r="I34" s="368">
        <v>37103</v>
      </c>
      <c r="J34" s="368">
        <v>40816</v>
      </c>
      <c r="K34" s="271">
        <v>10</v>
      </c>
      <c r="L34" s="271">
        <v>4</v>
      </c>
    </row>
    <row r="35" spans="1:12" s="93" customFormat="1" ht="17.100000000000001" customHeight="1" x14ac:dyDescent="0.25">
      <c r="A35" s="271">
        <v>21</v>
      </c>
      <c r="B35" s="271" t="s">
        <v>144</v>
      </c>
      <c r="C35" s="367" t="s">
        <v>154</v>
      </c>
      <c r="D35" s="264">
        <v>1649.7896577354002</v>
      </c>
      <c r="E35" s="264">
        <v>1649.7896577354002</v>
      </c>
      <c r="F35" s="264"/>
      <c r="G35" s="264">
        <v>1649.7896577354002</v>
      </c>
      <c r="H35" s="368">
        <v>37075</v>
      </c>
      <c r="I35" s="368">
        <v>37134</v>
      </c>
      <c r="J35" s="368">
        <v>40786</v>
      </c>
      <c r="K35" s="271">
        <v>10</v>
      </c>
      <c r="L35" s="271">
        <v>1</v>
      </c>
    </row>
    <row r="36" spans="1:12" s="93" customFormat="1" ht="17.100000000000001" customHeight="1" x14ac:dyDescent="0.25">
      <c r="A36" s="271">
        <v>22</v>
      </c>
      <c r="B36" s="271" t="s">
        <v>144</v>
      </c>
      <c r="C36" s="367" t="s">
        <v>155</v>
      </c>
      <c r="D36" s="264">
        <v>1299.8709542196002</v>
      </c>
      <c r="E36" s="264">
        <v>1299.8709542196002</v>
      </c>
      <c r="F36" s="264"/>
      <c r="G36" s="264">
        <v>1299.8709542196002</v>
      </c>
      <c r="H36" s="368">
        <v>37134</v>
      </c>
      <c r="I36" s="368">
        <v>37200</v>
      </c>
      <c r="J36" s="368">
        <v>40739</v>
      </c>
      <c r="K36" s="271">
        <v>9</v>
      </c>
      <c r="L36" s="271">
        <v>11</v>
      </c>
    </row>
    <row r="37" spans="1:12" s="93" customFormat="1" ht="17.100000000000001" customHeight="1" x14ac:dyDescent="0.25">
      <c r="A37" s="271">
        <v>23</v>
      </c>
      <c r="B37" s="271" t="s">
        <v>144</v>
      </c>
      <c r="C37" s="367" t="s">
        <v>156</v>
      </c>
      <c r="D37" s="264">
        <v>871.96780549799996</v>
      </c>
      <c r="E37" s="264">
        <v>871.96780549799996</v>
      </c>
      <c r="F37" s="264"/>
      <c r="G37" s="264">
        <v>871.96780549799996</v>
      </c>
      <c r="H37" s="368">
        <v>36999</v>
      </c>
      <c r="I37" s="368">
        <v>36999</v>
      </c>
      <c r="J37" s="368">
        <v>40816</v>
      </c>
      <c r="K37" s="271">
        <v>9</v>
      </c>
      <c r="L37" s="271">
        <v>11</v>
      </c>
    </row>
    <row r="38" spans="1:12" s="93" customFormat="1" ht="17.100000000000001" customHeight="1" x14ac:dyDescent="0.25">
      <c r="A38" s="271">
        <v>24</v>
      </c>
      <c r="B38" s="271" t="s">
        <v>144</v>
      </c>
      <c r="C38" s="367" t="s">
        <v>157</v>
      </c>
      <c r="D38" s="264">
        <v>1526.0869678050001</v>
      </c>
      <c r="E38" s="264">
        <v>1526.0869678050001</v>
      </c>
      <c r="F38" s="264"/>
      <c r="G38" s="264">
        <v>1526.0869678050001</v>
      </c>
      <c r="H38" s="368">
        <v>37022</v>
      </c>
      <c r="I38" s="368">
        <v>37314</v>
      </c>
      <c r="J38" s="368">
        <v>40908</v>
      </c>
      <c r="K38" s="271">
        <v>10</v>
      </c>
      <c r="L38" s="271">
        <v>2</v>
      </c>
    </row>
    <row r="39" spans="1:12" s="93" customFormat="1" ht="17.100000000000001" customHeight="1" x14ac:dyDescent="0.25">
      <c r="A39" s="451" t="s">
        <v>814</v>
      </c>
      <c r="B39" s="451"/>
      <c r="C39" s="451"/>
      <c r="D39" s="392">
        <f>SUM(D40:D52)</f>
        <v>72153.030029075991</v>
      </c>
      <c r="E39" s="392">
        <f>SUM(E40:E52)</f>
        <v>72153.030029075991</v>
      </c>
      <c r="F39" s="392"/>
      <c r="G39" s="392">
        <f>SUM(G40:G52)</f>
        <v>72153.030029075991</v>
      </c>
      <c r="H39" s="271"/>
      <c r="I39" s="271"/>
      <c r="J39" s="271"/>
      <c r="K39" s="271"/>
      <c r="L39" s="271"/>
    </row>
    <row r="40" spans="1:12" s="93" customFormat="1" ht="17.100000000000001" customHeight="1" x14ac:dyDescent="0.25">
      <c r="A40" s="271">
        <v>25</v>
      </c>
      <c r="B40" s="271" t="s">
        <v>128</v>
      </c>
      <c r="C40" s="367" t="s">
        <v>158</v>
      </c>
      <c r="D40" s="264">
        <v>6598.5267550572007</v>
      </c>
      <c r="E40" s="264">
        <v>6598.5267550572007</v>
      </c>
      <c r="F40" s="264"/>
      <c r="G40" s="264">
        <v>6598.5267550572007</v>
      </c>
      <c r="H40" s="368">
        <v>37581</v>
      </c>
      <c r="I40" s="368">
        <v>37823</v>
      </c>
      <c r="J40" s="368">
        <v>43290</v>
      </c>
      <c r="K40" s="271">
        <v>15</v>
      </c>
      <c r="L40" s="271">
        <v>6</v>
      </c>
    </row>
    <row r="41" spans="1:12" s="93" customFormat="1" ht="17.100000000000001" customHeight="1" x14ac:dyDescent="0.25">
      <c r="A41" s="271">
        <v>26</v>
      </c>
      <c r="B41" s="271" t="s">
        <v>159</v>
      </c>
      <c r="C41" s="367" t="s">
        <v>160</v>
      </c>
      <c r="D41" s="264">
        <v>26717.141250660603</v>
      </c>
      <c r="E41" s="264">
        <v>26717.141250660603</v>
      </c>
      <c r="F41" s="264"/>
      <c r="G41" s="264">
        <v>26717.141250660603</v>
      </c>
      <c r="H41" s="368">
        <v>38380</v>
      </c>
      <c r="I41" s="368">
        <v>38380</v>
      </c>
      <c r="J41" s="368">
        <v>43341</v>
      </c>
      <c r="K41" s="271">
        <v>13</v>
      </c>
      <c r="L41" s="271">
        <v>9</v>
      </c>
    </row>
    <row r="42" spans="1:12" s="93" customFormat="1" ht="17.100000000000001" customHeight="1" x14ac:dyDescent="0.25">
      <c r="A42" s="271">
        <v>27</v>
      </c>
      <c r="B42" s="271" t="s">
        <v>140</v>
      </c>
      <c r="C42" s="367" t="s">
        <v>751</v>
      </c>
      <c r="D42" s="264">
        <v>7888.7003495940007</v>
      </c>
      <c r="E42" s="264">
        <v>7888.7003495940007</v>
      </c>
      <c r="F42" s="264"/>
      <c r="G42" s="264">
        <v>7888.7003495940007</v>
      </c>
      <c r="H42" s="368">
        <v>37105</v>
      </c>
      <c r="I42" s="368">
        <v>37863</v>
      </c>
      <c r="J42" s="368">
        <v>43279</v>
      </c>
      <c r="K42" s="271">
        <v>16</v>
      </c>
      <c r="L42" s="271">
        <v>8</v>
      </c>
    </row>
    <row r="43" spans="1:12" s="93" customFormat="1" ht="17.100000000000001" customHeight="1" x14ac:dyDescent="0.25">
      <c r="A43" s="271">
        <v>28</v>
      </c>
      <c r="B43" s="271" t="s">
        <v>140</v>
      </c>
      <c r="C43" s="367" t="s">
        <v>162</v>
      </c>
      <c r="D43" s="264">
        <v>10855.411802726399</v>
      </c>
      <c r="E43" s="264">
        <v>10855.411802726399</v>
      </c>
      <c r="F43" s="264"/>
      <c r="G43" s="264">
        <v>10855.411802726399</v>
      </c>
      <c r="H43" s="368">
        <v>37188</v>
      </c>
      <c r="I43" s="368">
        <v>38060</v>
      </c>
      <c r="J43" s="368">
        <v>43290</v>
      </c>
      <c r="K43" s="271">
        <v>16</v>
      </c>
      <c r="L43" s="271">
        <v>3</v>
      </c>
    </row>
    <row r="44" spans="1:12" s="93" customFormat="1" ht="17.100000000000001" customHeight="1" x14ac:dyDescent="0.25">
      <c r="A44" s="271">
        <v>29</v>
      </c>
      <c r="B44" s="271" t="s">
        <v>140</v>
      </c>
      <c r="C44" s="367" t="s">
        <v>163</v>
      </c>
      <c r="D44" s="264">
        <v>1686.1960280844003</v>
      </c>
      <c r="E44" s="264">
        <v>1686.1960280844003</v>
      </c>
      <c r="F44" s="264"/>
      <c r="G44" s="264">
        <v>1686.1960280844003</v>
      </c>
      <c r="H44" s="368">
        <v>37550</v>
      </c>
      <c r="I44" s="368">
        <v>37739</v>
      </c>
      <c r="J44" s="368">
        <v>41365</v>
      </c>
      <c r="K44" s="271">
        <v>10</v>
      </c>
      <c r="L44" s="271">
        <v>6</v>
      </c>
    </row>
    <row r="45" spans="1:12" s="93" customFormat="1" ht="17.100000000000001" customHeight="1" x14ac:dyDescent="0.25">
      <c r="A45" s="271">
        <v>30</v>
      </c>
      <c r="B45" s="271" t="s">
        <v>140</v>
      </c>
      <c r="C45" s="367" t="s">
        <v>164</v>
      </c>
      <c r="D45" s="264">
        <v>3760.1917778412003</v>
      </c>
      <c r="E45" s="264">
        <v>3760.1917778412003</v>
      </c>
      <c r="F45" s="264"/>
      <c r="G45" s="264">
        <v>3760.1917778412003</v>
      </c>
      <c r="H45" s="368">
        <v>37484</v>
      </c>
      <c r="I45" s="368">
        <v>37977</v>
      </c>
      <c r="J45" s="368">
        <v>43290</v>
      </c>
      <c r="K45" s="271">
        <v>15</v>
      </c>
      <c r="L45" s="271">
        <v>9</v>
      </c>
    </row>
    <row r="46" spans="1:12" s="93" customFormat="1" ht="17.100000000000001" customHeight="1" x14ac:dyDescent="0.25">
      <c r="A46" s="271">
        <v>31</v>
      </c>
      <c r="B46" s="271" t="s">
        <v>140</v>
      </c>
      <c r="C46" s="367" t="s">
        <v>165</v>
      </c>
      <c r="D46" s="264">
        <v>2947.6032486047998</v>
      </c>
      <c r="E46" s="264">
        <v>2947.6032486047998</v>
      </c>
      <c r="F46" s="264"/>
      <c r="G46" s="264">
        <v>2947.6032486047998</v>
      </c>
      <c r="H46" s="368">
        <v>37931</v>
      </c>
      <c r="I46" s="368">
        <v>37931</v>
      </c>
      <c r="J46" s="368">
        <v>43341</v>
      </c>
      <c r="K46" s="271">
        <v>14</v>
      </c>
      <c r="L46" s="271">
        <v>9</v>
      </c>
    </row>
    <row r="47" spans="1:12" s="93" customFormat="1" ht="17.100000000000001" customHeight="1" x14ac:dyDescent="0.25">
      <c r="A47" s="271">
        <v>32</v>
      </c>
      <c r="B47" s="271" t="s">
        <v>144</v>
      </c>
      <c r="C47" s="367" t="s">
        <v>166</v>
      </c>
      <c r="D47" s="264">
        <v>1534.3175786364002</v>
      </c>
      <c r="E47" s="264">
        <v>1534.3175786364002</v>
      </c>
      <c r="F47" s="264"/>
      <c r="G47" s="264">
        <v>1534.3175786364002</v>
      </c>
      <c r="H47" s="368">
        <v>37579</v>
      </c>
      <c r="I47" s="368">
        <v>37579</v>
      </c>
      <c r="J47" s="368">
        <v>41262</v>
      </c>
      <c r="K47" s="271">
        <v>10</v>
      </c>
      <c r="L47" s="271">
        <v>0</v>
      </c>
    </row>
    <row r="48" spans="1:12" s="93" customFormat="1" ht="17.100000000000001" customHeight="1" x14ac:dyDescent="0.25">
      <c r="A48" s="271">
        <v>33</v>
      </c>
      <c r="B48" s="271" t="s">
        <v>144</v>
      </c>
      <c r="C48" s="367" t="s">
        <v>167</v>
      </c>
      <c r="D48" s="264">
        <v>1935.1974844368001</v>
      </c>
      <c r="E48" s="264">
        <v>1935.1974844368001</v>
      </c>
      <c r="F48" s="264"/>
      <c r="G48" s="264">
        <v>1935.1974844368001</v>
      </c>
      <c r="H48" s="368">
        <v>37603</v>
      </c>
      <c r="I48" s="368">
        <v>38518</v>
      </c>
      <c r="J48" s="368">
        <v>42069</v>
      </c>
      <c r="K48" s="271">
        <v>11</v>
      </c>
      <c r="L48" s="271">
        <v>9</v>
      </c>
    </row>
    <row r="49" spans="1:12" s="93" customFormat="1" ht="17.100000000000001" customHeight="1" x14ac:dyDescent="0.25">
      <c r="A49" s="271">
        <v>34</v>
      </c>
      <c r="B49" s="271" t="s">
        <v>144</v>
      </c>
      <c r="C49" s="367" t="s">
        <v>168</v>
      </c>
      <c r="D49" s="264">
        <v>625.18721479739997</v>
      </c>
      <c r="E49" s="264">
        <v>625.18721479739997</v>
      </c>
      <c r="F49" s="264"/>
      <c r="G49" s="264">
        <v>625.18721479739997</v>
      </c>
      <c r="H49" s="368">
        <v>37307</v>
      </c>
      <c r="I49" s="368">
        <v>37572</v>
      </c>
      <c r="J49" s="368">
        <v>41226</v>
      </c>
      <c r="K49" s="271">
        <v>10</v>
      </c>
      <c r="L49" s="271">
        <v>9</v>
      </c>
    </row>
    <row r="50" spans="1:12" s="93" customFormat="1" ht="17.100000000000001" customHeight="1" x14ac:dyDescent="0.25">
      <c r="A50" s="271">
        <v>35</v>
      </c>
      <c r="B50" s="271" t="s">
        <v>144</v>
      </c>
      <c r="C50" s="367" t="s">
        <v>169</v>
      </c>
      <c r="D50" s="264">
        <v>1367.2700671086002</v>
      </c>
      <c r="E50" s="264">
        <v>1367.2700671086002</v>
      </c>
      <c r="F50" s="264"/>
      <c r="G50" s="264">
        <v>1367.2700671086002</v>
      </c>
      <c r="H50" s="368">
        <v>37386</v>
      </c>
      <c r="I50" s="368">
        <v>37448</v>
      </c>
      <c r="J50" s="368">
        <v>40739</v>
      </c>
      <c r="K50" s="271">
        <v>9</v>
      </c>
      <c r="L50" s="271">
        <v>2</v>
      </c>
    </row>
    <row r="51" spans="1:12" s="93" customFormat="1" ht="17.100000000000001" customHeight="1" x14ac:dyDescent="0.25">
      <c r="A51" s="271">
        <v>36</v>
      </c>
      <c r="B51" s="271" t="s">
        <v>144</v>
      </c>
      <c r="C51" s="367" t="s">
        <v>170</v>
      </c>
      <c r="D51" s="264">
        <v>2040.0714791766002</v>
      </c>
      <c r="E51" s="264">
        <v>2040.0714791766002</v>
      </c>
      <c r="F51" s="264"/>
      <c r="G51" s="264">
        <v>2040.0714791766002</v>
      </c>
      <c r="H51" s="368">
        <v>37732</v>
      </c>
      <c r="I51" s="368">
        <v>37865</v>
      </c>
      <c r="J51" s="368">
        <v>41534</v>
      </c>
      <c r="K51" s="271">
        <v>9</v>
      </c>
      <c r="L51" s="271">
        <v>11</v>
      </c>
    </row>
    <row r="52" spans="1:12" s="93" customFormat="1" ht="17.100000000000001" customHeight="1" x14ac:dyDescent="0.25">
      <c r="A52" s="271">
        <v>37</v>
      </c>
      <c r="B52" s="271" t="s">
        <v>144</v>
      </c>
      <c r="C52" s="367" t="s">
        <v>171</v>
      </c>
      <c r="D52" s="264">
        <v>4197.2149923515999</v>
      </c>
      <c r="E52" s="264">
        <v>4197.2149923515999</v>
      </c>
      <c r="F52" s="264"/>
      <c r="G52" s="264">
        <v>4197.2149923515999</v>
      </c>
      <c r="H52" s="368">
        <v>37489</v>
      </c>
      <c r="I52" s="368">
        <v>37603</v>
      </c>
      <c r="J52" s="368">
        <v>41204</v>
      </c>
      <c r="K52" s="271">
        <v>10</v>
      </c>
      <c r="L52" s="271">
        <v>0</v>
      </c>
    </row>
    <row r="53" spans="1:12" s="93" customFormat="1" ht="17.100000000000001" customHeight="1" x14ac:dyDescent="0.25">
      <c r="A53" s="451" t="s">
        <v>815</v>
      </c>
      <c r="B53" s="451"/>
      <c r="C53" s="451"/>
      <c r="D53" s="392">
        <f>SUM(D54:D63)</f>
        <v>44124.302108604606</v>
      </c>
      <c r="E53" s="392">
        <f>SUM(E54:E63)</f>
        <v>44124.302108604606</v>
      </c>
      <c r="F53" s="392"/>
      <c r="G53" s="392">
        <f>SUM(G54:G63)</f>
        <v>44124.302108604606</v>
      </c>
      <c r="H53" s="369"/>
      <c r="I53" s="369"/>
      <c r="J53" s="369"/>
      <c r="K53" s="271"/>
      <c r="L53" s="271"/>
    </row>
    <row r="54" spans="1:12" s="93" customFormat="1" ht="17.100000000000001" customHeight="1" x14ac:dyDescent="0.25">
      <c r="A54" s="271">
        <v>38</v>
      </c>
      <c r="B54" s="271" t="s">
        <v>130</v>
      </c>
      <c r="C54" s="367" t="s">
        <v>172</v>
      </c>
      <c r="D54" s="264">
        <v>18045.832646876403</v>
      </c>
      <c r="E54" s="264">
        <v>18045.832646876403</v>
      </c>
      <c r="F54" s="264"/>
      <c r="G54" s="264">
        <v>18045.832646876403</v>
      </c>
      <c r="H54" s="368">
        <v>37955</v>
      </c>
      <c r="I54" s="368">
        <v>37955</v>
      </c>
      <c r="J54" s="368">
        <v>43341</v>
      </c>
      <c r="K54" s="271">
        <v>14</v>
      </c>
      <c r="L54" s="271">
        <v>4</v>
      </c>
    </row>
    <row r="55" spans="1:12" s="93" customFormat="1" ht="17.100000000000001" customHeight="1" x14ac:dyDescent="0.25">
      <c r="A55" s="271">
        <v>39</v>
      </c>
      <c r="B55" s="271" t="s">
        <v>140</v>
      </c>
      <c r="C55" s="367" t="s">
        <v>173</v>
      </c>
      <c r="D55" s="264">
        <v>2076.6803795748001</v>
      </c>
      <c r="E55" s="264">
        <v>2076.6803795748001</v>
      </c>
      <c r="F55" s="264"/>
      <c r="G55" s="264">
        <v>2076.6803795748001</v>
      </c>
      <c r="H55" s="368">
        <v>37795</v>
      </c>
      <c r="I55" s="368">
        <v>37851</v>
      </c>
      <c r="J55" s="368">
        <v>43279</v>
      </c>
      <c r="K55" s="271">
        <v>14</v>
      </c>
      <c r="L55" s="271">
        <v>8</v>
      </c>
    </row>
    <row r="56" spans="1:12" s="97" customFormat="1" ht="17.100000000000001" customHeight="1" x14ac:dyDescent="0.25">
      <c r="A56" s="271">
        <v>40</v>
      </c>
      <c r="B56" s="271" t="s">
        <v>140</v>
      </c>
      <c r="C56" s="367" t="s">
        <v>752</v>
      </c>
      <c r="D56" s="264">
        <v>774.98204549580009</v>
      </c>
      <c r="E56" s="264">
        <v>774.98204549580009</v>
      </c>
      <c r="F56" s="264"/>
      <c r="G56" s="264">
        <v>774.98204549580009</v>
      </c>
      <c r="H56" s="368">
        <v>38200</v>
      </c>
      <c r="I56" s="368">
        <v>38366</v>
      </c>
      <c r="J56" s="368">
        <v>42184</v>
      </c>
      <c r="K56" s="271">
        <v>10</v>
      </c>
      <c r="L56" s="271">
        <v>10</v>
      </c>
    </row>
    <row r="57" spans="1:12" s="93" customFormat="1" ht="17.100000000000001" customHeight="1" x14ac:dyDescent="0.25">
      <c r="A57" s="271">
        <v>41</v>
      </c>
      <c r="B57" s="271" t="s">
        <v>140</v>
      </c>
      <c r="C57" s="367" t="s">
        <v>753</v>
      </c>
      <c r="D57" s="264">
        <v>8010.6892503102008</v>
      </c>
      <c r="E57" s="264">
        <v>8010.6892503102008</v>
      </c>
      <c r="F57" s="264"/>
      <c r="G57" s="264">
        <v>8010.6892503102008</v>
      </c>
      <c r="H57" s="368">
        <v>37966</v>
      </c>
      <c r="I57" s="368">
        <v>37966</v>
      </c>
      <c r="J57" s="368">
        <v>43290</v>
      </c>
      <c r="K57" s="271">
        <v>14</v>
      </c>
      <c r="L57" s="271">
        <v>3</v>
      </c>
    </row>
    <row r="58" spans="1:12" s="93" customFormat="1" ht="17.100000000000001" customHeight="1" x14ac:dyDescent="0.25">
      <c r="A58" s="271">
        <v>42</v>
      </c>
      <c r="B58" s="271" t="s">
        <v>140</v>
      </c>
      <c r="C58" s="367" t="s">
        <v>176</v>
      </c>
      <c r="D58" s="264">
        <v>5734.8387004266006</v>
      </c>
      <c r="E58" s="264">
        <v>5734.8387004266006</v>
      </c>
      <c r="F58" s="264"/>
      <c r="G58" s="264">
        <v>5734.8387004266006</v>
      </c>
      <c r="H58" s="368">
        <v>38958</v>
      </c>
      <c r="I58" s="368">
        <v>39113</v>
      </c>
      <c r="J58" s="368">
        <v>43341</v>
      </c>
      <c r="K58" s="271">
        <v>11</v>
      </c>
      <c r="L58" s="271">
        <v>5</v>
      </c>
    </row>
    <row r="59" spans="1:12" s="93" customFormat="1" ht="17.100000000000001" customHeight="1" x14ac:dyDescent="0.25">
      <c r="A59" s="271">
        <v>43</v>
      </c>
      <c r="B59" s="271" t="s">
        <v>140</v>
      </c>
      <c r="C59" s="367" t="s">
        <v>177</v>
      </c>
      <c r="D59" s="264">
        <v>4116.8267262360005</v>
      </c>
      <c r="E59" s="264">
        <v>4116.8267262360005</v>
      </c>
      <c r="F59" s="264"/>
      <c r="G59" s="264">
        <v>4116.8267262360005</v>
      </c>
      <c r="H59" s="368">
        <v>37904</v>
      </c>
      <c r="I59" s="368">
        <v>38121</v>
      </c>
      <c r="J59" s="368">
        <v>43341</v>
      </c>
      <c r="K59" s="271">
        <v>14</v>
      </c>
      <c r="L59" s="271">
        <v>8</v>
      </c>
    </row>
    <row r="60" spans="1:12" s="93" customFormat="1" ht="17.100000000000001" customHeight="1" x14ac:dyDescent="0.25">
      <c r="A60" s="271">
        <v>44</v>
      </c>
      <c r="B60" s="271" t="s">
        <v>144</v>
      </c>
      <c r="C60" s="367" t="s">
        <v>178</v>
      </c>
      <c r="D60" s="264">
        <v>698.55804010259999</v>
      </c>
      <c r="E60" s="264">
        <v>698.55804010259999</v>
      </c>
      <c r="F60" s="264"/>
      <c r="G60" s="264">
        <v>698.55804010259999</v>
      </c>
      <c r="H60" s="368">
        <v>37750</v>
      </c>
      <c r="I60" s="368">
        <v>37750</v>
      </c>
      <c r="J60" s="368">
        <v>41422</v>
      </c>
      <c r="K60" s="271">
        <v>9</v>
      </c>
      <c r="L60" s="271">
        <v>6</v>
      </c>
    </row>
    <row r="61" spans="1:12" s="93" customFormat="1" ht="17.100000000000001" customHeight="1" x14ac:dyDescent="0.25">
      <c r="A61" s="271">
        <v>45</v>
      </c>
      <c r="B61" s="271" t="s">
        <v>144</v>
      </c>
      <c r="C61" s="367" t="s">
        <v>179</v>
      </c>
      <c r="D61" s="264">
        <v>2166.9954406074003</v>
      </c>
      <c r="E61" s="264">
        <v>2166.9954406074003</v>
      </c>
      <c r="F61" s="264"/>
      <c r="G61" s="264">
        <v>2166.9954406074003</v>
      </c>
      <c r="H61" s="368">
        <v>37995</v>
      </c>
      <c r="I61" s="368">
        <v>38231</v>
      </c>
      <c r="J61" s="368">
        <v>43341</v>
      </c>
      <c r="K61" s="271">
        <v>13</v>
      </c>
      <c r="L61" s="271">
        <v>11</v>
      </c>
    </row>
    <row r="62" spans="1:12" s="93" customFormat="1" ht="17.100000000000001" customHeight="1" x14ac:dyDescent="0.25">
      <c r="A62" s="271">
        <v>46</v>
      </c>
      <c r="B62" s="271" t="s">
        <v>144</v>
      </c>
      <c r="C62" s="367" t="s">
        <v>180</v>
      </c>
      <c r="D62" s="264">
        <v>634.67134327439999</v>
      </c>
      <c r="E62" s="264">
        <v>634.67134327439999</v>
      </c>
      <c r="F62" s="264"/>
      <c r="G62" s="264">
        <v>634.67134327439999</v>
      </c>
      <c r="H62" s="368">
        <v>38079</v>
      </c>
      <c r="I62" s="368">
        <v>37742</v>
      </c>
      <c r="J62" s="368">
        <v>41422</v>
      </c>
      <c r="K62" s="271">
        <v>8</v>
      </c>
      <c r="L62" s="271">
        <v>7</v>
      </c>
    </row>
    <row r="63" spans="1:12" s="93" customFormat="1" ht="17.100000000000001" customHeight="1" x14ac:dyDescent="0.25">
      <c r="A63" s="271">
        <v>47</v>
      </c>
      <c r="B63" s="271" t="s">
        <v>144</v>
      </c>
      <c r="C63" s="367" t="s">
        <v>181</v>
      </c>
      <c r="D63" s="264">
        <v>1864.2275357004</v>
      </c>
      <c r="E63" s="264">
        <v>1864.2275357004</v>
      </c>
      <c r="F63" s="264"/>
      <c r="G63" s="264">
        <v>1864.2275357004</v>
      </c>
      <c r="H63" s="368">
        <v>37685</v>
      </c>
      <c r="I63" s="368">
        <v>37895</v>
      </c>
      <c r="J63" s="368">
        <v>41670</v>
      </c>
      <c r="K63" s="271">
        <v>10</v>
      </c>
      <c r="L63" s="271">
        <v>3</v>
      </c>
    </row>
    <row r="64" spans="1:12" s="93" customFormat="1" ht="17.100000000000001" customHeight="1" x14ac:dyDescent="0.25">
      <c r="A64" s="451" t="s">
        <v>816</v>
      </c>
      <c r="B64" s="451"/>
      <c r="C64" s="451"/>
      <c r="D64" s="392">
        <f>SUM(D65:D76)</f>
        <v>22326.459581104202</v>
      </c>
      <c r="E64" s="392">
        <f>SUM(E65:E76)</f>
        <v>22326.459581104202</v>
      </c>
      <c r="F64" s="392"/>
      <c r="G64" s="392">
        <f>SUM(G65:G76)</f>
        <v>22326.459581104202</v>
      </c>
      <c r="H64" s="369"/>
      <c r="I64" s="369"/>
      <c r="J64" s="369"/>
      <c r="K64" s="271"/>
      <c r="L64" s="271"/>
    </row>
    <row r="65" spans="1:12" s="93" customFormat="1" ht="17.100000000000001" customHeight="1" x14ac:dyDescent="0.25">
      <c r="A65" s="271">
        <v>48</v>
      </c>
      <c r="B65" s="271" t="s">
        <v>132</v>
      </c>
      <c r="C65" s="367" t="s">
        <v>182</v>
      </c>
      <c r="D65" s="264">
        <v>1118.5333780824001</v>
      </c>
      <c r="E65" s="264">
        <v>1118.5333780824001</v>
      </c>
      <c r="F65" s="264"/>
      <c r="G65" s="264">
        <v>1118.5333780824001</v>
      </c>
      <c r="H65" s="368">
        <v>38562</v>
      </c>
      <c r="I65" s="368">
        <v>38562</v>
      </c>
      <c r="J65" s="368">
        <v>43341</v>
      </c>
      <c r="K65" s="271">
        <v>13</v>
      </c>
      <c r="L65" s="271">
        <v>0</v>
      </c>
    </row>
    <row r="66" spans="1:12" s="93" customFormat="1" ht="17.100000000000001" customHeight="1" x14ac:dyDescent="0.25">
      <c r="A66" s="271">
        <v>49</v>
      </c>
      <c r="B66" s="271" t="s">
        <v>140</v>
      </c>
      <c r="C66" s="367" t="s">
        <v>183</v>
      </c>
      <c r="D66" s="264">
        <v>2968.5154813218001</v>
      </c>
      <c r="E66" s="264">
        <v>2968.5154813218001</v>
      </c>
      <c r="F66" s="264"/>
      <c r="G66" s="264">
        <v>2968.5154813218001</v>
      </c>
      <c r="H66" s="368">
        <v>38546</v>
      </c>
      <c r="I66" s="368">
        <v>38546</v>
      </c>
      <c r="J66" s="368">
        <v>43279</v>
      </c>
      <c r="K66" s="271">
        <v>12</v>
      </c>
      <c r="L66" s="271">
        <v>9</v>
      </c>
    </row>
    <row r="67" spans="1:12" s="93" customFormat="1" ht="17.100000000000001" customHeight="1" x14ac:dyDescent="0.25">
      <c r="A67" s="271">
        <v>50</v>
      </c>
      <c r="B67" s="271" t="s">
        <v>140</v>
      </c>
      <c r="C67" s="367" t="s">
        <v>184</v>
      </c>
      <c r="D67" s="264">
        <v>2080.4283835272004</v>
      </c>
      <c r="E67" s="264">
        <v>2080.4283835272004</v>
      </c>
      <c r="F67" s="264"/>
      <c r="G67" s="264">
        <v>2080.4283835272004</v>
      </c>
      <c r="H67" s="368">
        <v>38275</v>
      </c>
      <c r="I67" s="368">
        <v>39538</v>
      </c>
      <c r="J67" s="368">
        <v>43341</v>
      </c>
      <c r="K67" s="271">
        <v>13</v>
      </c>
      <c r="L67" s="271">
        <v>8</v>
      </c>
    </row>
    <row r="68" spans="1:12" s="93" customFormat="1" ht="17.100000000000001" customHeight="1" x14ac:dyDescent="0.25">
      <c r="A68" s="271">
        <v>51</v>
      </c>
      <c r="B68" s="271" t="s">
        <v>140</v>
      </c>
      <c r="C68" s="367" t="s">
        <v>185</v>
      </c>
      <c r="D68" s="264">
        <v>2333.1032403228</v>
      </c>
      <c r="E68" s="264">
        <v>2333.1032403228</v>
      </c>
      <c r="F68" s="264"/>
      <c r="G68" s="264">
        <v>2333.1032403228</v>
      </c>
      <c r="H68" s="368">
        <v>38187</v>
      </c>
      <c r="I68" s="368">
        <v>39798</v>
      </c>
      <c r="J68" s="368">
        <v>42643</v>
      </c>
      <c r="K68" s="271">
        <v>11</v>
      </c>
      <c r="L68" s="271">
        <v>8</v>
      </c>
    </row>
    <row r="69" spans="1:12" s="93" customFormat="1" ht="17.100000000000001" customHeight="1" x14ac:dyDescent="0.25">
      <c r="A69" s="271">
        <v>52</v>
      </c>
      <c r="B69" s="271" t="s">
        <v>140</v>
      </c>
      <c r="C69" s="367" t="s">
        <v>186</v>
      </c>
      <c r="D69" s="264">
        <v>973.57940949240003</v>
      </c>
      <c r="E69" s="264">
        <v>973.57940949240003</v>
      </c>
      <c r="F69" s="264"/>
      <c r="G69" s="264">
        <v>973.57940949240003</v>
      </c>
      <c r="H69" s="368">
        <v>38200</v>
      </c>
      <c r="I69" s="368">
        <v>38327</v>
      </c>
      <c r="J69" s="368">
        <v>43341</v>
      </c>
      <c r="K69" s="271">
        <v>13</v>
      </c>
      <c r="L69" s="271">
        <v>5</v>
      </c>
    </row>
    <row r="70" spans="1:12" s="93" customFormat="1" ht="17.100000000000001" customHeight="1" x14ac:dyDescent="0.25">
      <c r="A70" s="271">
        <v>53</v>
      </c>
      <c r="B70" s="271" t="s">
        <v>140</v>
      </c>
      <c r="C70" s="367" t="s">
        <v>187</v>
      </c>
      <c r="D70" s="264">
        <v>611.32188660660006</v>
      </c>
      <c r="E70" s="264">
        <v>611.32188660660006</v>
      </c>
      <c r="F70" s="264"/>
      <c r="G70" s="264">
        <v>611.32188660660006</v>
      </c>
      <c r="H70" s="368">
        <v>38353</v>
      </c>
      <c r="I70" s="368">
        <v>38504</v>
      </c>
      <c r="J70" s="368">
        <v>42626</v>
      </c>
      <c r="K70" s="271">
        <v>11</v>
      </c>
      <c r="L70" s="271">
        <v>6</v>
      </c>
    </row>
    <row r="71" spans="1:12" s="93" customFormat="1" ht="17.100000000000001" customHeight="1" x14ac:dyDescent="0.25">
      <c r="A71" s="271">
        <v>54</v>
      </c>
      <c r="B71" s="271" t="s">
        <v>140</v>
      </c>
      <c r="C71" s="367" t="s">
        <v>188</v>
      </c>
      <c r="D71" s="264">
        <v>675.04175098199994</v>
      </c>
      <c r="E71" s="264">
        <v>675.04175098199994</v>
      </c>
      <c r="F71" s="264"/>
      <c r="G71" s="264">
        <v>675.04175098199994</v>
      </c>
      <c r="H71" s="368">
        <v>38279</v>
      </c>
      <c r="I71" s="368">
        <v>38777</v>
      </c>
      <c r="J71" s="368">
        <v>42479</v>
      </c>
      <c r="K71" s="271">
        <v>11</v>
      </c>
      <c r="L71" s="271">
        <v>6</v>
      </c>
    </row>
    <row r="72" spans="1:12" s="93" customFormat="1" ht="17.100000000000001" customHeight="1" x14ac:dyDescent="0.25">
      <c r="A72" s="271">
        <v>55</v>
      </c>
      <c r="B72" s="271" t="s">
        <v>140</v>
      </c>
      <c r="C72" s="367" t="s">
        <v>189</v>
      </c>
      <c r="D72" s="264">
        <v>251.038879407</v>
      </c>
      <c r="E72" s="264">
        <v>251.038879407</v>
      </c>
      <c r="F72" s="264"/>
      <c r="G72" s="264">
        <v>251.038879407</v>
      </c>
      <c r="H72" s="368">
        <v>38026</v>
      </c>
      <c r="I72" s="368">
        <v>38026</v>
      </c>
      <c r="J72" s="368">
        <v>41703</v>
      </c>
      <c r="K72" s="271">
        <v>10</v>
      </c>
      <c r="L72" s="271">
        <v>1</v>
      </c>
    </row>
    <row r="73" spans="1:12" s="98" customFormat="1" ht="17.100000000000001" customHeight="1" x14ac:dyDescent="0.25">
      <c r="A73" s="271">
        <v>57</v>
      </c>
      <c r="B73" s="271" t="s">
        <v>140</v>
      </c>
      <c r="C73" s="367" t="s">
        <v>190</v>
      </c>
      <c r="D73" s="264">
        <v>438.35409725400007</v>
      </c>
      <c r="E73" s="264">
        <v>438.35409725400007</v>
      </c>
      <c r="F73" s="264"/>
      <c r="G73" s="264">
        <v>438.35409725400007</v>
      </c>
      <c r="H73" s="368">
        <v>39692</v>
      </c>
      <c r="I73" s="368">
        <v>39677</v>
      </c>
      <c r="J73" s="368">
        <v>43111</v>
      </c>
      <c r="K73" s="271">
        <v>9</v>
      </c>
      <c r="L73" s="271">
        <v>0</v>
      </c>
    </row>
    <row r="74" spans="1:12" s="98" customFormat="1" ht="17.100000000000001" customHeight="1" x14ac:dyDescent="0.25">
      <c r="A74" s="271">
        <v>58</v>
      </c>
      <c r="B74" s="271" t="s">
        <v>144</v>
      </c>
      <c r="C74" s="367" t="s">
        <v>817</v>
      </c>
      <c r="D74" s="264">
        <v>3365.6726232792003</v>
      </c>
      <c r="E74" s="264">
        <v>3365.6726232792003</v>
      </c>
      <c r="F74" s="264"/>
      <c r="G74" s="264">
        <v>3365.6726232792003</v>
      </c>
      <c r="H74" s="368">
        <v>38037</v>
      </c>
      <c r="I74" s="368">
        <v>38037</v>
      </c>
      <c r="J74" s="368">
        <v>43341</v>
      </c>
      <c r="K74" s="271">
        <v>14</v>
      </c>
      <c r="L74" s="271">
        <v>4</v>
      </c>
    </row>
    <row r="75" spans="1:12" s="98" customFormat="1" ht="17.100000000000001" customHeight="1" x14ac:dyDescent="0.25">
      <c r="A75" s="271">
        <v>59</v>
      </c>
      <c r="B75" s="271" t="s">
        <v>144</v>
      </c>
      <c r="C75" s="367" t="s">
        <v>192</v>
      </c>
      <c r="D75" s="264">
        <v>1017.8003857482001</v>
      </c>
      <c r="E75" s="264">
        <v>1017.8003857482001</v>
      </c>
      <c r="F75" s="264"/>
      <c r="G75" s="264">
        <v>1017.8003857482001</v>
      </c>
      <c r="H75" s="368">
        <v>38650</v>
      </c>
      <c r="I75" s="368">
        <v>39188</v>
      </c>
      <c r="J75" s="368">
        <v>42626</v>
      </c>
      <c r="K75" s="271">
        <v>10</v>
      </c>
      <c r="L75" s="271">
        <v>6</v>
      </c>
    </row>
    <row r="76" spans="1:12" s="98" customFormat="1" ht="17.100000000000001" customHeight="1" x14ac:dyDescent="0.25">
      <c r="A76" s="271">
        <v>60</v>
      </c>
      <c r="B76" s="271" t="s">
        <v>193</v>
      </c>
      <c r="C76" s="367" t="s">
        <v>194</v>
      </c>
      <c r="D76" s="264">
        <v>6493.0700650806002</v>
      </c>
      <c r="E76" s="264">
        <v>6493.0700650806002</v>
      </c>
      <c r="F76" s="264"/>
      <c r="G76" s="264">
        <v>6493.0700650806002</v>
      </c>
      <c r="H76" s="368">
        <v>38163</v>
      </c>
      <c r="I76" s="368">
        <v>39783</v>
      </c>
      <c r="J76" s="368">
        <v>42643</v>
      </c>
      <c r="K76" s="271">
        <v>10</v>
      </c>
      <c r="L76" s="271">
        <v>9</v>
      </c>
    </row>
    <row r="77" spans="1:12" s="98" customFormat="1" ht="17.100000000000001" customHeight="1" x14ac:dyDescent="0.25">
      <c r="A77" s="451" t="s">
        <v>818</v>
      </c>
      <c r="B77" s="451"/>
      <c r="C77" s="451"/>
      <c r="D77" s="392">
        <f>SUM(D78:D115)</f>
        <v>105042.07019184118</v>
      </c>
      <c r="E77" s="392">
        <f>SUM(E78:E115)</f>
        <v>105042.07019184118</v>
      </c>
      <c r="F77" s="392"/>
      <c r="G77" s="392">
        <f>SUM(G78:G115)</f>
        <v>105042.07019184118</v>
      </c>
      <c r="H77" s="369"/>
      <c r="I77" s="369"/>
      <c r="J77" s="369"/>
      <c r="K77" s="271"/>
      <c r="L77" s="271"/>
    </row>
    <row r="78" spans="1:12" s="98" customFormat="1" ht="17.100000000000001" customHeight="1" x14ac:dyDescent="0.25">
      <c r="A78" s="271">
        <v>61</v>
      </c>
      <c r="B78" s="271" t="s">
        <v>130</v>
      </c>
      <c r="C78" s="367" t="s">
        <v>195</v>
      </c>
      <c r="D78" s="264">
        <v>8522.6938852643998</v>
      </c>
      <c r="E78" s="264">
        <v>8522.6938852643998</v>
      </c>
      <c r="F78" s="264"/>
      <c r="G78" s="264">
        <v>8522.6938852643998</v>
      </c>
      <c r="H78" s="368">
        <v>38598</v>
      </c>
      <c r="I78" s="368">
        <v>38598</v>
      </c>
      <c r="J78" s="368">
        <v>43279</v>
      </c>
      <c r="K78" s="271">
        <v>12</v>
      </c>
      <c r="L78" s="271">
        <v>3</v>
      </c>
    </row>
    <row r="79" spans="1:12" s="98" customFormat="1" ht="17.100000000000001" customHeight="1" x14ac:dyDescent="0.25">
      <c r="A79" s="271">
        <v>62</v>
      </c>
      <c r="B79" s="271" t="s">
        <v>196</v>
      </c>
      <c r="C79" s="367" t="s">
        <v>754</v>
      </c>
      <c r="D79" s="264">
        <v>27100.256952223801</v>
      </c>
      <c r="E79" s="264">
        <v>27100.256952223801</v>
      </c>
      <c r="F79" s="264"/>
      <c r="G79" s="264">
        <v>27100.256952223801</v>
      </c>
      <c r="H79" s="368">
        <v>40258</v>
      </c>
      <c r="I79" s="368">
        <v>40258</v>
      </c>
      <c r="J79" s="368">
        <v>44727</v>
      </c>
      <c r="K79" s="271">
        <v>11</v>
      </c>
      <c r="L79" s="271">
        <v>10</v>
      </c>
    </row>
    <row r="80" spans="1:12" s="98" customFormat="1" ht="17.100000000000001" customHeight="1" x14ac:dyDescent="0.25">
      <c r="A80" s="271">
        <v>63</v>
      </c>
      <c r="B80" s="271" t="s">
        <v>159</v>
      </c>
      <c r="C80" s="367" t="s">
        <v>755</v>
      </c>
      <c r="D80" s="264">
        <v>5649.2701201440004</v>
      </c>
      <c r="E80" s="264">
        <v>5649.2701201440004</v>
      </c>
      <c r="F80" s="264"/>
      <c r="G80" s="264">
        <v>5649.2701201440004</v>
      </c>
      <c r="H80" s="368">
        <v>39141</v>
      </c>
      <c r="I80" s="368">
        <v>39325</v>
      </c>
      <c r="J80" s="368">
        <v>50024</v>
      </c>
      <c r="K80" s="271">
        <v>29</v>
      </c>
      <c r="L80" s="271">
        <v>7</v>
      </c>
    </row>
    <row r="81" spans="1:12" s="98" customFormat="1" ht="17.100000000000001" customHeight="1" x14ac:dyDescent="0.25">
      <c r="A81" s="271">
        <v>64</v>
      </c>
      <c r="B81" s="271" t="s">
        <v>140</v>
      </c>
      <c r="C81" s="367" t="s">
        <v>819</v>
      </c>
      <c r="D81" s="264">
        <v>205.23872108520001</v>
      </c>
      <c r="E81" s="264">
        <v>205.23872108520001</v>
      </c>
      <c r="F81" s="264"/>
      <c r="G81" s="264">
        <v>205.23872108520001</v>
      </c>
      <c r="H81" s="368">
        <v>38922</v>
      </c>
      <c r="I81" s="368">
        <v>38901</v>
      </c>
      <c r="J81" s="368">
        <v>42384</v>
      </c>
      <c r="K81" s="271">
        <v>9</v>
      </c>
      <c r="L81" s="271">
        <v>10</v>
      </c>
    </row>
    <row r="82" spans="1:12" s="98" customFormat="1" ht="17.100000000000001" customHeight="1" x14ac:dyDescent="0.25">
      <c r="A82" s="271">
        <v>65</v>
      </c>
      <c r="B82" s="271" t="s">
        <v>140</v>
      </c>
      <c r="C82" s="367" t="s">
        <v>201</v>
      </c>
      <c r="D82" s="264">
        <v>947.37907942200002</v>
      </c>
      <c r="E82" s="264">
        <v>947.37907942200002</v>
      </c>
      <c r="F82" s="264"/>
      <c r="G82" s="264">
        <v>947.37907942200002</v>
      </c>
      <c r="H82" s="368">
        <v>38905</v>
      </c>
      <c r="I82" s="368">
        <v>38946</v>
      </c>
      <c r="J82" s="368">
        <v>43341</v>
      </c>
      <c r="K82" s="271">
        <v>12</v>
      </c>
      <c r="L82" s="271">
        <v>1</v>
      </c>
    </row>
    <row r="83" spans="1:12" s="98" customFormat="1" ht="17.100000000000001" customHeight="1" x14ac:dyDescent="0.25">
      <c r="A83" s="271">
        <v>66</v>
      </c>
      <c r="B83" s="271" t="s">
        <v>140</v>
      </c>
      <c r="C83" s="367" t="s">
        <v>202</v>
      </c>
      <c r="D83" s="264">
        <v>5968.3853108699996</v>
      </c>
      <c r="E83" s="264">
        <v>5968.3853108699996</v>
      </c>
      <c r="F83" s="264"/>
      <c r="G83" s="264">
        <v>5968.3853108699996</v>
      </c>
      <c r="H83" s="368">
        <v>38544</v>
      </c>
      <c r="I83" s="368">
        <v>39141</v>
      </c>
      <c r="J83" s="368">
        <v>43341</v>
      </c>
      <c r="K83" s="271">
        <v>12</v>
      </c>
      <c r="L83" s="271">
        <v>11</v>
      </c>
    </row>
    <row r="84" spans="1:12" s="98" customFormat="1" ht="17.100000000000001" customHeight="1" x14ac:dyDescent="0.25">
      <c r="A84" s="271">
        <v>67</v>
      </c>
      <c r="B84" s="271" t="s">
        <v>140</v>
      </c>
      <c r="C84" s="367" t="s">
        <v>203</v>
      </c>
      <c r="D84" s="264">
        <v>2242.7836917084005</v>
      </c>
      <c r="E84" s="264">
        <v>2242.7836917084005</v>
      </c>
      <c r="F84" s="264"/>
      <c r="G84" s="264">
        <v>2242.7836917084005</v>
      </c>
      <c r="H84" s="368">
        <v>38288</v>
      </c>
      <c r="I84" s="368">
        <v>38288</v>
      </c>
      <c r="J84" s="368">
        <v>41899</v>
      </c>
      <c r="K84" s="271">
        <v>9</v>
      </c>
      <c r="L84" s="271">
        <v>5</v>
      </c>
    </row>
    <row r="85" spans="1:12" s="98" customFormat="1" ht="17.100000000000001" customHeight="1" x14ac:dyDescent="0.25">
      <c r="A85" s="271">
        <v>68</v>
      </c>
      <c r="B85" s="271" t="s">
        <v>140</v>
      </c>
      <c r="C85" s="367" t="s">
        <v>204</v>
      </c>
      <c r="D85" s="264">
        <v>2953.1822671548002</v>
      </c>
      <c r="E85" s="264">
        <v>2953.1822671548002</v>
      </c>
      <c r="F85" s="264"/>
      <c r="G85" s="264">
        <v>2953.1822671548002</v>
      </c>
      <c r="H85" s="368">
        <v>40008</v>
      </c>
      <c r="I85" s="368">
        <v>41242</v>
      </c>
      <c r="J85" s="368">
        <v>46129</v>
      </c>
      <c r="K85" s="271">
        <v>16</v>
      </c>
      <c r="L85" s="271">
        <v>6</v>
      </c>
    </row>
    <row r="86" spans="1:12" s="98" customFormat="1" ht="17.100000000000001" customHeight="1" x14ac:dyDescent="0.25">
      <c r="A86" s="271">
        <v>69</v>
      </c>
      <c r="B86" s="271" t="s">
        <v>140</v>
      </c>
      <c r="C86" s="367" t="s">
        <v>205</v>
      </c>
      <c r="D86" s="264">
        <v>1650.3852877668</v>
      </c>
      <c r="E86" s="264">
        <v>1650.3852877668</v>
      </c>
      <c r="F86" s="264"/>
      <c r="G86" s="264">
        <v>1650.3852877668</v>
      </c>
      <c r="H86" s="368">
        <v>38121</v>
      </c>
      <c r="I86" s="368">
        <v>38121</v>
      </c>
      <c r="J86" s="368">
        <v>41780</v>
      </c>
      <c r="K86" s="271">
        <v>10</v>
      </c>
      <c r="L86" s="271">
        <v>0</v>
      </c>
    </row>
    <row r="87" spans="1:12" s="98" customFormat="1" ht="17.100000000000001" customHeight="1" x14ac:dyDescent="0.25">
      <c r="A87" s="271">
        <v>70</v>
      </c>
      <c r="B87" s="271" t="s">
        <v>140</v>
      </c>
      <c r="C87" s="367" t="s">
        <v>206</v>
      </c>
      <c r="D87" s="264">
        <v>1438.1969066316001</v>
      </c>
      <c r="E87" s="264">
        <v>1438.1969066316001</v>
      </c>
      <c r="F87" s="264"/>
      <c r="G87" s="264">
        <v>1438.1969066316001</v>
      </c>
      <c r="H87" s="368">
        <v>38350</v>
      </c>
      <c r="I87" s="368">
        <v>38350</v>
      </c>
      <c r="J87" s="368">
        <v>43290</v>
      </c>
      <c r="K87" s="271">
        <v>13</v>
      </c>
      <c r="L87" s="271">
        <v>4</v>
      </c>
    </row>
    <row r="88" spans="1:12" s="98" customFormat="1" ht="17.100000000000001" customHeight="1" x14ac:dyDescent="0.25">
      <c r="A88" s="271">
        <v>71</v>
      </c>
      <c r="B88" s="271" t="s">
        <v>207</v>
      </c>
      <c r="C88" s="367" t="s">
        <v>208</v>
      </c>
      <c r="D88" s="264">
        <v>1883.0246350662001</v>
      </c>
      <c r="E88" s="264">
        <v>1883.0246350662001</v>
      </c>
      <c r="F88" s="264"/>
      <c r="G88" s="264">
        <v>1883.0246350662001</v>
      </c>
      <c r="H88" s="368">
        <v>38578</v>
      </c>
      <c r="I88" s="368">
        <v>38578</v>
      </c>
      <c r="J88" s="368">
        <v>42069</v>
      </c>
      <c r="K88" s="271">
        <v>9</v>
      </c>
      <c r="L88" s="271">
        <v>2</v>
      </c>
    </row>
    <row r="89" spans="1:12" s="98" customFormat="1" ht="17.100000000000001" customHeight="1" x14ac:dyDescent="0.25">
      <c r="A89" s="271">
        <v>72</v>
      </c>
      <c r="B89" s="271" t="s">
        <v>209</v>
      </c>
      <c r="C89" s="367" t="s">
        <v>210</v>
      </c>
      <c r="D89" s="264">
        <v>1888.7959901538002</v>
      </c>
      <c r="E89" s="264">
        <v>1888.7959901538002</v>
      </c>
      <c r="F89" s="264"/>
      <c r="G89" s="264">
        <v>1888.7959901538002</v>
      </c>
      <c r="H89" s="368">
        <v>38507</v>
      </c>
      <c r="I89" s="368">
        <v>38650</v>
      </c>
      <c r="J89" s="368">
        <v>42069</v>
      </c>
      <c r="K89" s="271">
        <v>9</v>
      </c>
      <c r="L89" s="271">
        <v>9</v>
      </c>
    </row>
    <row r="90" spans="1:12" s="98" customFormat="1" ht="17.100000000000001" customHeight="1" x14ac:dyDescent="0.25">
      <c r="A90" s="271">
        <v>73</v>
      </c>
      <c r="B90" s="271" t="s">
        <v>209</v>
      </c>
      <c r="C90" s="367" t="s">
        <v>211</v>
      </c>
      <c r="D90" s="264">
        <v>3735.8900603766001</v>
      </c>
      <c r="E90" s="264">
        <v>3735.8900603766001</v>
      </c>
      <c r="F90" s="264"/>
      <c r="G90" s="264">
        <v>3735.8900603766001</v>
      </c>
      <c r="H90" s="368">
        <v>40186</v>
      </c>
      <c r="I90" s="368">
        <v>40186</v>
      </c>
      <c r="J90" s="368">
        <v>43672</v>
      </c>
      <c r="K90" s="271">
        <v>9</v>
      </c>
      <c r="L90" s="271">
        <v>5</v>
      </c>
    </row>
    <row r="91" spans="1:12" s="98" customFormat="1" ht="17.100000000000001" customHeight="1" x14ac:dyDescent="0.25">
      <c r="A91" s="271">
        <v>74</v>
      </c>
      <c r="B91" s="271" t="s">
        <v>209</v>
      </c>
      <c r="C91" s="367" t="s">
        <v>212</v>
      </c>
      <c r="D91" s="264">
        <v>312.30931604580002</v>
      </c>
      <c r="E91" s="264">
        <v>312.30931604580002</v>
      </c>
      <c r="F91" s="264"/>
      <c r="G91" s="264">
        <v>312.30931604580002</v>
      </c>
      <c r="H91" s="368">
        <v>38457</v>
      </c>
      <c r="I91" s="368">
        <v>38457</v>
      </c>
      <c r="J91" s="368">
        <v>43341</v>
      </c>
      <c r="K91" s="271">
        <v>12</v>
      </c>
      <c r="L91" s="271">
        <v>8</v>
      </c>
    </row>
    <row r="92" spans="1:12" s="98" customFormat="1" ht="17.100000000000001" customHeight="1" x14ac:dyDescent="0.25">
      <c r="A92" s="271">
        <v>75</v>
      </c>
      <c r="B92" s="271" t="s">
        <v>209</v>
      </c>
      <c r="C92" s="367" t="s">
        <v>213</v>
      </c>
      <c r="D92" s="264">
        <v>2688.1506203561999</v>
      </c>
      <c r="E92" s="264">
        <v>2688.1506203561999</v>
      </c>
      <c r="F92" s="264"/>
      <c r="G92" s="264">
        <v>2688.1506203561999</v>
      </c>
      <c r="H92" s="368">
        <v>38290</v>
      </c>
      <c r="I92" s="368">
        <v>38404</v>
      </c>
      <c r="J92" s="368">
        <v>43341</v>
      </c>
      <c r="K92" s="271">
        <v>13</v>
      </c>
      <c r="L92" s="271">
        <v>10</v>
      </c>
    </row>
    <row r="93" spans="1:12" s="98" customFormat="1" ht="17.100000000000001" customHeight="1" x14ac:dyDescent="0.25">
      <c r="A93" s="271">
        <v>76</v>
      </c>
      <c r="B93" s="271" t="s">
        <v>209</v>
      </c>
      <c r="C93" s="367" t="s">
        <v>214</v>
      </c>
      <c r="D93" s="264">
        <v>868.50251919900006</v>
      </c>
      <c r="E93" s="264">
        <v>868.50251919900006</v>
      </c>
      <c r="F93" s="264"/>
      <c r="G93" s="264">
        <v>868.50251919900006</v>
      </c>
      <c r="H93" s="368">
        <v>38596</v>
      </c>
      <c r="I93" s="368">
        <v>38714</v>
      </c>
      <c r="J93" s="368">
        <v>42384</v>
      </c>
      <c r="K93" s="271">
        <v>9</v>
      </c>
      <c r="L93" s="271">
        <v>4</v>
      </c>
    </row>
    <row r="94" spans="1:12" s="98" customFormat="1" ht="17.100000000000001" customHeight="1" x14ac:dyDescent="0.25">
      <c r="A94" s="271">
        <v>77</v>
      </c>
      <c r="B94" s="271" t="s">
        <v>209</v>
      </c>
      <c r="C94" s="367" t="s">
        <v>215</v>
      </c>
      <c r="D94" s="264">
        <v>2874.3813866484002</v>
      </c>
      <c r="E94" s="264">
        <v>2874.3813866484002</v>
      </c>
      <c r="F94" s="264"/>
      <c r="G94" s="264">
        <v>2874.3813866484002</v>
      </c>
      <c r="H94" s="368">
        <v>38449</v>
      </c>
      <c r="I94" s="368">
        <v>38449</v>
      </c>
      <c r="J94" s="368">
        <v>43341</v>
      </c>
      <c r="K94" s="271">
        <v>12</v>
      </c>
      <c r="L94" s="271">
        <v>8</v>
      </c>
    </row>
    <row r="95" spans="1:12" s="98" customFormat="1" ht="17.100000000000001" customHeight="1" x14ac:dyDescent="0.25">
      <c r="A95" s="271">
        <v>78</v>
      </c>
      <c r="B95" s="271" t="s">
        <v>209</v>
      </c>
      <c r="C95" s="367" t="s">
        <v>216</v>
      </c>
      <c r="D95" s="264">
        <v>224.71074463140002</v>
      </c>
      <c r="E95" s="264">
        <v>224.71074463140002</v>
      </c>
      <c r="F95" s="264"/>
      <c r="G95" s="264">
        <v>224.71074463140002</v>
      </c>
      <c r="H95" s="368">
        <v>38088</v>
      </c>
      <c r="I95" s="368">
        <v>38088</v>
      </c>
      <c r="J95" s="368">
        <v>41780</v>
      </c>
      <c r="K95" s="271">
        <v>10</v>
      </c>
      <c r="L95" s="271">
        <v>1</v>
      </c>
    </row>
    <row r="96" spans="1:12" s="98" customFormat="1" ht="17.100000000000001" customHeight="1" x14ac:dyDescent="0.25">
      <c r="A96" s="271">
        <v>79</v>
      </c>
      <c r="B96" s="271" t="s">
        <v>209</v>
      </c>
      <c r="C96" s="367" t="s">
        <v>218</v>
      </c>
      <c r="D96" s="264">
        <v>5803.0807679910004</v>
      </c>
      <c r="E96" s="264">
        <v>5803.0807679910004</v>
      </c>
      <c r="F96" s="264"/>
      <c r="G96" s="264">
        <v>5803.0807679910004</v>
      </c>
      <c r="H96" s="368">
        <v>39588</v>
      </c>
      <c r="I96" s="368">
        <v>39272</v>
      </c>
      <c r="J96" s="368">
        <v>43341</v>
      </c>
      <c r="K96" s="271">
        <v>10</v>
      </c>
      <c r="L96" s="271">
        <v>3</v>
      </c>
    </row>
    <row r="97" spans="1:12" s="98" customFormat="1" ht="17.100000000000001" customHeight="1" x14ac:dyDescent="0.25">
      <c r="A97" s="271">
        <v>80</v>
      </c>
      <c r="B97" s="271" t="s">
        <v>209</v>
      </c>
      <c r="C97" s="367" t="s">
        <v>219</v>
      </c>
      <c r="D97" s="264">
        <v>2011.1445878111999</v>
      </c>
      <c r="E97" s="264">
        <v>2011.1445878111999</v>
      </c>
      <c r="F97" s="264"/>
      <c r="G97" s="264">
        <v>2011.1445878111999</v>
      </c>
      <c r="H97" s="368">
        <v>38579</v>
      </c>
      <c r="I97" s="368">
        <v>39030</v>
      </c>
      <c r="J97" s="368">
        <v>42475</v>
      </c>
      <c r="K97" s="271">
        <v>10</v>
      </c>
      <c r="L97" s="271">
        <v>8</v>
      </c>
    </row>
    <row r="98" spans="1:12" s="98" customFormat="1" ht="17.100000000000001" customHeight="1" x14ac:dyDescent="0.25">
      <c r="A98" s="271">
        <v>82</v>
      </c>
      <c r="B98" s="271" t="s">
        <v>209</v>
      </c>
      <c r="C98" s="367" t="s">
        <v>220</v>
      </c>
      <c r="D98" s="264">
        <v>203.809923774</v>
      </c>
      <c r="E98" s="264">
        <v>203.809923774</v>
      </c>
      <c r="F98" s="264"/>
      <c r="G98" s="264">
        <v>203.809923774</v>
      </c>
      <c r="H98" s="368">
        <v>38659</v>
      </c>
      <c r="I98" s="368">
        <v>38659</v>
      </c>
      <c r="J98" s="368">
        <v>42069</v>
      </c>
      <c r="K98" s="271">
        <v>9</v>
      </c>
      <c r="L98" s="271">
        <v>0</v>
      </c>
    </row>
    <row r="99" spans="1:12" s="98" customFormat="1" ht="17.100000000000001" customHeight="1" x14ac:dyDescent="0.25">
      <c r="A99" s="271">
        <v>83</v>
      </c>
      <c r="B99" s="271" t="s">
        <v>209</v>
      </c>
      <c r="C99" s="367" t="s">
        <v>221</v>
      </c>
      <c r="D99" s="264">
        <v>61.884788617800005</v>
      </c>
      <c r="E99" s="264">
        <v>61.884788617800005</v>
      </c>
      <c r="F99" s="264"/>
      <c r="G99" s="264">
        <v>61.884788617800005</v>
      </c>
      <c r="H99" s="368">
        <v>38589</v>
      </c>
      <c r="I99" s="368">
        <v>38589</v>
      </c>
      <c r="J99" s="368">
        <v>43341</v>
      </c>
      <c r="K99" s="271">
        <v>12</v>
      </c>
      <c r="L99" s="271">
        <v>8</v>
      </c>
    </row>
    <row r="100" spans="1:12" s="98" customFormat="1" ht="17.100000000000001" customHeight="1" x14ac:dyDescent="0.25">
      <c r="A100" s="271">
        <v>84</v>
      </c>
      <c r="B100" s="271" t="s">
        <v>209</v>
      </c>
      <c r="C100" s="367" t="s">
        <v>222</v>
      </c>
      <c r="D100" s="264">
        <v>1503.3705647580002</v>
      </c>
      <c r="E100" s="264">
        <v>1503.3705647580002</v>
      </c>
      <c r="F100" s="264"/>
      <c r="G100" s="264">
        <v>1503.3705647580002</v>
      </c>
      <c r="H100" s="368">
        <v>39114</v>
      </c>
      <c r="I100" s="368">
        <v>39114</v>
      </c>
      <c r="J100" s="368">
        <v>42475</v>
      </c>
      <c r="K100" s="271">
        <v>9</v>
      </c>
      <c r="L100" s="271">
        <v>1</v>
      </c>
    </row>
    <row r="101" spans="1:12" s="98" customFormat="1" ht="17.100000000000001" customHeight="1" x14ac:dyDescent="0.25">
      <c r="A101" s="271">
        <v>87</v>
      </c>
      <c r="B101" s="271" t="s">
        <v>209</v>
      </c>
      <c r="C101" s="367" t="s">
        <v>223</v>
      </c>
      <c r="D101" s="264">
        <v>3094.6987074743997</v>
      </c>
      <c r="E101" s="264">
        <v>3094.6987074743997</v>
      </c>
      <c r="F101" s="264"/>
      <c r="G101" s="264">
        <v>3094.6987074743997</v>
      </c>
      <c r="H101" s="368">
        <v>38488</v>
      </c>
      <c r="I101" s="368">
        <v>38703</v>
      </c>
      <c r="J101" s="368">
        <v>42069</v>
      </c>
      <c r="K101" s="271">
        <v>9</v>
      </c>
      <c r="L101" s="271">
        <v>6</v>
      </c>
    </row>
    <row r="102" spans="1:12" s="98" customFormat="1" ht="17.100000000000001" customHeight="1" x14ac:dyDescent="0.25">
      <c r="A102" s="271">
        <v>90</v>
      </c>
      <c r="B102" s="271" t="s">
        <v>209</v>
      </c>
      <c r="C102" s="367" t="s">
        <v>224</v>
      </c>
      <c r="D102" s="264">
        <v>620.70710553180004</v>
      </c>
      <c r="E102" s="264">
        <v>620.70710553180004</v>
      </c>
      <c r="F102" s="264"/>
      <c r="G102" s="264">
        <v>620.70710553180004</v>
      </c>
      <c r="H102" s="368">
        <v>38548</v>
      </c>
      <c r="I102" s="368">
        <v>38548</v>
      </c>
      <c r="J102" s="368">
        <v>42069</v>
      </c>
      <c r="K102" s="271">
        <v>9</v>
      </c>
      <c r="L102" s="271">
        <v>7</v>
      </c>
    </row>
    <row r="103" spans="1:12" s="98" customFormat="1" ht="17.100000000000001" customHeight="1" x14ac:dyDescent="0.25">
      <c r="A103" s="271">
        <v>91</v>
      </c>
      <c r="B103" s="271" t="s">
        <v>209</v>
      </c>
      <c r="C103" s="367" t="s">
        <v>225</v>
      </c>
      <c r="D103" s="264">
        <v>939.14846859060003</v>
      </c>
      <c r="E103" s="264">
        <v>939.14846859060003</v>
      </c>
      <c r="F103" s="264"/>
      <c r="G103" s="264">
        <v>939.14846859060003</v>
      </c>
      <c r="H103" s="368">
        <v>38862</v>
      </c>
      <c r="I103" s="368">
        <v>38872</v>
      </c>
      <c r="J103" s="368">
        <v>43341</v>
      </c>
      <c r="K103" s="271">
        <v>12</v>
      </c>
      <c r="L103" s="271">
        <v>1</v>
      </c>
    </row>
    <row r="104" spans="1:12" s="98" customFormat="1" ht="17.100000000000001" customHeight="1" x14ac:dyDescent="0.25">
      <c r="A104" s="271">
        <v>92</v>
      </c>
      <c r="B104" s="271" t="s">
        <v>209</v>
      </c>
      <c r="C104" s="367" t="s">
        <v>226</v>
      </c>
      <c r="D104" s="264">
        <v>1545.4998608615999</v>
      </c>
      <c r="E104" s="264">
        <v>1545.4998608615999</v>
      </c>
      <c r="F104" s="264"/>
      <c r="G104" s="264">
        <v>1545.4998608615999</v>
      </c>
      <c r="H104" s="368">
        <v>38510</v>
      </c>
      <c r="I104" s="368">
        <v>38700</v>
      </c>
      <c r="J104" s="368">
        <v>42384</v>
      </c>
      <c r="K104" s="271">
        <v>10</v>
      </c>
      <c r="L104" s="271">
        <v>4</v>
      </c>
    </row>
    <row r="105" spans="1:12" s="98" customFormat="1" ht="17.100000000000001" customHeight="1" x14ac:dyDescent="0.25">
      <c r="A105" s="271">
        <v>93</v>
      </c>
      <c r="B105" s="271" t="s">
        <v>209</v>
      </c>
      <c r="C105" s="367" t="s">
        <v>227</v>
      </c>
      <c r="D105" s="264">
        <v>1537.6080116916</v>
      </c>
      <c r="E105" s="264">
        <v>1537.6080116916</v>
      </c>
      <c r="F105" s="264"/>
      <c r="G105" s="264">
        <v>1537.6080116916</v>
      </c>
      <c r="H105" s="368">
        <v>38651</v>
      </c>
      <c r="I105" s="368">
        <v>38651</v>
      </c>
      <c r="J105" s="368">
        <v>43341</v>
      </c>
      <c r="K105" s="271">
        <v>12</v>
      </c>
      <c r="L105" s="271">
        <v>9</v>
      </c>
    </row>
    <row r="106" spans="1:12" s="98" customFormat="1" ht="17.100000000000001" customHeight="1" x14ac:dyDescent="0.25">
      <c r="A106" s="271">
        <v>94</v>
      </c>
      <c r="B106" s="271" t="s">
        <v>209</v>
      </c>
      <c r="C106" s="367" t="s">
        <v>228</v>
      </c>
      <c r="D106" s="264">
        <v>679.15093419899995</v>
      </c>
      <c r="E106" s="264">
        <v>679.15093419899995</v>
      </c>
      <c r="F106" s="264"/>
      <c r="G106" s="264">
        <v>679.15093419899995</v>
      </c>
      <c r="H106" s="368">
        <v>38410</v>
      </c>
      <c r="I106" s="368">
        <v>38410</v>
      </c>
      <c r="J106" s="368">
        <v>42185</v>
      </c>
      <c r="K106" s="271">
        <v>10</v>
      </c>
      <c r="L106" s="271">
        <v>3</v>
      </c>
    </row>
    <row r="107" spans="1:12" s="98" customFormat="1" ht="17.100000000000001" customHeight="1" x14ac:dyDescent="0.25">
      <c r="A107" s="271">
        <v>95</v>
      </c>
      <c r="B107" s="271" t="s">
        <v>144</v>
      </c>
      <c r="C107" s="367" t="s">
        <v>229</v>
      </c>
      <c r="D107" s="264">
        <v>279.54566407620001</v>
      </c>
      <c r="E107" s="264">
        <v>279.54566407620001</v>
      </c>
      <c r="F107" s="264"/>
      <c r="G107" s="264">
        <v>279.54566407620001</v>
      </c>
      <c r="H107" s="368">
        <v>38628</v>
      </c>
      <c r="I107" s="368">
        <v>38628</v>
      </c>
      <c r="J107" s="368">
        <v>42069</v>
      </c>
      <c r="K107" s="271">
        <v>9</v>
      </c>
      <c r="L107" s="271">
        <v>0</v>
      </c>
    </row>
    <row r="108" spans="1:12" s="98" customFormat="1" ht="17.100000000000001" customHeight="1" x14ac:dyDescent="0.25">
      <c r="A108" s="271">
        <v>98</v>
      </c>
      <c r="B108" s="271" t="s">
        <v>144</v>
      </c>
      <c r="C108" s="367" t="s">
        <v>230</v>
      </c>
      <c r="D108" s="264">
        <v>178.81257021300001</v>
      </c>
      <c r="E108" s="264">
        <v>178.81257021300001</v>
      </c>
      <c r="F108" s="264"/>
      <c r="G108" s="264">
        <v>178.81257021300001</v>
      </c>
      <c r="H108" s="368">
        <v>38554</v>
      </c>
      <c r="I108" s="368">
        <v>38564</v>
      </c>
      <c r="J108" s="368">
        <v>42069</v>
      </c>
      <c r="K108" s="271">
        <v>9</v>
      </c>
      <c r="L108" s="271">
        <v>7</v>
      </c>
    </row>
    <row r="109" spans="1:12" s="98" customFormat="1" ht="17.100000000000001" customHeight="1" x14ac:dyDescent="0.25">
      <c r="A109" s="271">
        <v>99</v>
      </c>
      <c r="B109" s="271" t="s">
        <v>144</v>
      </c>
      <c r="C109" s="367" t="s">
        <v>231</v>
      </c>
      <c r="D109" s="264">
        <v>1249.8408337824001</v>
      </c>
      <c r="E109" s="264">
        <v>1249.8408337824001</v>
      </c>
      <c r="F109" s="264"/>
      <c r="G109" s="264">
        <v>1249.8408337824001</v>
      </c>
      <c r="H109" s="368">
        <v>38512</v>
      </c>
      <c r="I109" s="368">
        <v>38562</v>
      </c>
      <c r="J109" s="368">
        <v>43279</v>
      </c>
      <c r="K109" s="271">
        <v>13</v>
      </c>
      <c r="L109" s="271">
        <v>0</v>
      </c>
    </row>
    <row r="110" spans="1:12" s="98" customFormat="1" ht="17.100000000000001" customHeight="1" x14ac:dyDescent="0.25">
      <c r="A110" s="271">
        <v>100</v>
      </c>
      <c r="B110" s="271" t="s">
        <v>232</v>
      </c>
      <c r="C110" s="367" t="s">
        <v>233</v>
      </c>
      <c r="D110" s="264">
        <v>2050.1868743640002</v>
      </c>
      <c r="E110" s="264">
        <v>2050.1868743640002</v>
      </c>
      <c r="F110" s="264"/>
      <c r="G110" s="264">
        <v>2050.1868743640002</v>
      </c>
      <c r="H110" s="368">
        <v>38981</v>
      </c>
      <c r="I110" s="368">
        <v>39559</v>
      </c>
      <c r="J110" s="368">
        <v>43341</v>
      </c>
      <c r="K110" s="271">
        <v>11</v>
      </c>
      <c r="L110" s="271">
        <v>10</v>
      </c>
    </row>
    <row r="111" spans="1:12" s="98" customFormat="1" ht="17.100000000000001" customHeight="1" x14ac:dyDescent="0.25">
      <c r="A111" s="271">
        <v>101</v>
      </c>
      <c r="B111" s="271" t="s">
        <v>232</v>
      </c>
      <c r="C111" s="367" t="s">
        <v>234</v>
      </c>
      <c r="D111" s="264">
        <v>1504.781005626</v>
      </c>
      <c r="E111" s="264">
        <v>1504.781005626</v>
      </c>
      <c r="F111" s="264"/>
      <c r="G111" s="264">
        <v>1504.781005626</v>
      </c>
      <c r="H111" s="368">
        <v>38837</v>
      </c>
      <c r="I111" s="368">
        <v>39958</v>
      </c>
      <c r="J111" s="368">
        <v>43572</v>
      </c>
      <c r="K111" s="271">
        <v>12</v>
      </c>
      <c r="L111" s="271">
        <v>6</v>
      </c>
    </row>
    <row r="112" spans="1:12" s="98" customFormat="1" ht="17.100000000000001" customHeight="1" x14ac:dyDescent="0.25">
      <c r="A112" s="271">
        <v>102</v>
      </c>
      <c r="B112" s="271" t="s">
        <v>232</v>
      </c>
      <c r="C112" s="367" t="s">
        <v>235</v>
      </c>
      <c r="D112" s="264">
        <v>836.37632720880003</v>
      </c>
      <c r="E112" s="264">
        <v>836.37632720880003</v>
      </c>
      <c r="F112" s="264"/>
      <c r="G112" s="264">
        <v>836.37632720880003</v>
      </c>
      <c r="H112" s="368">
        <v>38945</v>
      </c>
      <c r="I112" s="368">
        <v>39060</v>
      </c>
      <c r="J112" s="368">
        <v>42626</v>
      </c>
      <c r="K112" s="271">
        <v>9</v>
      </c>
      <c r="L112" s="271">
        <v>11</v>
      </c>
    </row>
    <row r="113" spans="1:12" s="98" customFormat="1" ht="17.100000000000001" customHeight="1" x14ac:dyDescent="0.25">
      <c r="A113" s="271">
        <v>103</v>
      </c>
      <c r="B113" s="271" t="s">
        <v>232</v>
      </c>
      <c r="C113" s="367" t="s">
        <v>236</v>
      </c>
      <c r="D113" s="264">
        <v>394.97666454180001</v>
      </c>
      <c r="E113" s="264">
        <v>394.97666454180001</v>
      </c>
      <c r="F113" s="264"/>
      <c r="G113" s="264">
        <v>394.97666454180001</v>
      </c>
      <c r="H113" s="368">
        <v>38594</v>
      </c>
      <c r="I113" s="368">
        <v>38593</v>
      </c>
      <c r="J113" s="368">
        <v>42069</v>
      </c>
      <c r="K113" s="271">
        <v>9</v>
      </c>
      <c r="L113" s="271">
        <v>5</v>
      </c>
    </row>
    <row r="114" spans="1:12" s="98" customFormat="1" ht="17.100000000000001" customHeight="1" x14ac:dyDescent="0.25">
      <c r="A114" s="271">
        <v>104</v>
      </c>
      <c r="B114" s="271" t="s">
        <v>232</v>
      </c>
      <c r="C114" s="367" t="s">
        <v>237</v>
      </c>
      <c r="D114" s="264">
        <v>6722.9959280202002</v>
      </c>
      <c r="E114" s="264">
        <v>6722.9959280202002</v>
      </c>
      <c r="F114" s="264"/>
      <c r="G114" s="264">
        <v>6722.9959280202002</v>
      </c>
      <c r="H114" s="368">
        <v>38562</v>
      </c>
      <c r="I114" s="368">
        <v>42782</v>
      </c>
      <c r="J114" s="368">
        <v>49947</v>
      </c>
      <c r="K114" s="271">
        <v>31</v>
      </c>
      <c r="L114" s="271">
        <v>0</v>
      </c>
    </row>
    <row r="115" spans="1:12" s="98" customFormat="1" ht="17.100000000000001" customHeight="1" x14ac:dyDescent="0.25">
      <c r="A115" s="271">
        <v>105</v>
      </c>
      <c r="B115" s="271" t="s">
        <v>232</v>
      </c>
      <c r="C115" s="367" t="s">
        <v>756</v>
      </c>
      <c r="D115" s="264">
        <v>2670.9131079594003</v>
      </c>
      <c r="E115" s="264">
        <v>2670.9131079594003</v>
      </c>
      <c r="F115" s="264"/>
      <c r="G115" s="264">
        <v>2670.9131079594003</v>
      </c>
      <c r="H115" s="368">
        <v>38665</v>
      </c>
      <c r="I115" s="368">
        <v>38742</v>
      </c>
      <c r="J115" s="368">
        <v>43279</v>
      </c>
      <c r="K115" s="271">
        <v>12</v>
      </c>
      <c r="L115" s="271">
        <v>3</v>
      </c>
    </row>
    <row r="116" spans="1:12" s="98" customFormat="1" ht="17.100000000000001" customHeight="1" x14ac:dyDescent="0.25">
      <c r="A116" s="451" t="s">
        <v>820</v>
      </c>
      <c r="B116" s="451"/>
      <c r="C116" s="451"/>
      <c r="D116" s="392">
        <f>SUM(D117:D133)</f>
        <v>42350.65415759341</v>
      </c>
      <c r="E116" s="392">
        <f>SUM(E117:E133)</f>
        <v>42350.65415759341</v>
      </c>
      <c r="F116" s="392"/>
      <c r="G116" s="392">
        <f>SUM(G117:G133)</f>
        <v>42350.65415759341</v>
      </c>
      <c r="H116" s="271"/>
      <c r="I116" s="271"/>
      <c r="J116" s="369"/>
      <c r="K116" s="271"/>
      <c r="L116" s="271"/>
    </row>
    <row r="117" spans="1:12" s="98" customFormat="1" ht="17.100000000000001" customHeight="1" x14ac:dyDescent="0.25">
      <c r="A117" s="271">
        <v>106</v>
      </c>
      <c r="B117" s="271" t="s">
        <v>130</v>
      </c>
      <c r="C117" s="367" t="s">
        <v>821</v>
      </c>
      <c r="D117" s="264">
        <v>10519.226500618801</v>
      </c>
      <c r="E117" s="264">
        <v>10519.226500618801</v>
      </c>
      <c r="F117" s="264"/>
      <c r="G117" s="264">
        <v>10519.226500618801</v>
      </c>
      <c r="H117" s="368">
        <v>39052</v>
      </c>
      <c r="I117" s="368">
        <v>39052</v>
      </c>
      <c r="J117" s="368">
        <v>43341</v>
      </c>
      <c r="K117" s="271">
        <v>11</v>
      </c>
      <c r="L117" s="271">
        <v>5</v>
      </c>
    </row>
    <row r="118" spans="1:12" s="98" customFormat="1" ht="17.100000000000001" customHeight="1" x14ac:dyDescent="0.25">
      <c r="A118" s="271">
        <v>107</v>
      </c>
      <c r="B118" s="271" t="s">
        <v>132</v>
      </c>
      <c r="C118" s="367" t="s">
        <v>240</v>
      </c>
      <c r="D118" s="264">
        <v>661.25244770640006</v>
      </c>
      <c r="E118" s="264">
        <v>661.25244770640006</v>
      </c>
      <c r="F118" s="264"/>
      <c r="G118" s="264">
        <v>661.25244770640006</v>
      </c>
      <c r="H118" s="368">
        <v>39243</v>
      </c>
      <c r="I118" s="368">
        <v>39243</v>
      </c>
      <c r="J118" s="368">
        <v>43341</v>
      </c>
      <c r="K118" s="271">
        <v>10</v>
      </c>
      <c r="L118" s="271">
        <v>10</v>
      </c>
    </row>
    <row r="119" spans="1:12" s="98" customFormat="1" ht="17.100000000000001" customHeight="1" x14ac:dyDescent="0.25">
      <c r="A119" s="271">
        <v>108</v>
      </c>
      <c r="B119" s="271" t="s">
        <v>140</v>
      </c>
      <c r="C119" s="367" t="s">
        <v>241</v>
      </c>
      <c r="D119" s="264">
        <v>611.04442815540006</v>
      </c>
      <c r="E119" s="264">
        <v>611.04442815540006</v>
      </c>
      <c r="F119" s="264"/>
      <c r="G119" s="264">
        <v>611.04442815540006</v>
      </c>
      <c r="H119" s="368">
        <v>38754</v>
      </c>
      <c r="I119" s="368">
        <v>38814</v>
      </c>
      <c r="J119" s="368">
        <v>42384</v>
      </c>
      <c r="K119" s="271">
        <v>9</v>
      </c>
      <c r="L119" s="271">
        <v>10</v>
      </c>
    </row>
    <row r="120" spans="1:12" s="98" customFormat="1" ht="17.100000000000001" customHeight="1" x14ac:dyDescent="0.25">
      <c r="A120" s="271">
        <v>110</v>
      </c>
      <c r="B120" s="271" t="s">
        <v>209</v>
      </c>
      <c r="C120" s="367" t="s">
        <v>242</v>
      </c>
      <c r="D120" s="264">
        <v>529.99224360300002</v>
      </c>
      <c r="E120" s="264">
        <v>529.99224360300002</v>
      </c>
      <c r="F120" s="264"/>
      <c r="G120" s="264">
        <v>529.99224360300002</v>
      </c>
      <c r="H120" s="368">
        <v>39179</v>
      </c>
      <c r="I120" s="368">
        <v>39244</v>
      </c>
      <c r="J120" s="368">
        <v>42475</v>
      </c>
      <c r="K120" s="271">
        <v>9</v>
      </c>
      <c r="L120" s="271">
        <v>0</v>
      </c>
    </row>
    <row r="121" spans="1:12" s="98" customFormat="1" ht="17.100000000000001" customHeight="1" x14ac:dyDescent="0.25">
      <c r="A121" s="271">
        <v>111</v>
      </c>
      <c r="B121" s="271" t="s">
        <v>209</v>
      </c>
      <c r="C121" s="367" t="s">
        <v>243</v>
      </c>
      <c r="D121" s="264">
        <v>1458.5228296794003</v>
      </c>
      <c r="E121" s="264">
        <v>1458.5228296794003</v>
      </c>
      <c r="F121" s="264"/>
      <c r="G121" s="264">
        <v>1458.5228296794003</v>
      </c>
      <c r="H121" s="368">
        <v>40040</v>
      </c>
      <c r="I121" s="368">
        <v>40049</v>
      </c>
      <c r="J121" s="368">
        <v>43672</v>
      </c>
      <c r="K121" s="271">
        <v>9</v>
      </c>
      <c r="L121" s="271">
        <v>5</v>
      </c>
    </row>
    <row r="122" spans="1:12" s="98" customFormat="1" ht="17.100000000000001" customHeight="1" x14ac:dyDescent="0.25">
      <c r="A122" s="271">
        <v>112</v>
      </c>
      <c r="B122" s="271" t="s">
        <v>209</v>
      </c>
      <c r="C122" s="367" t="s">
        <v>244</v>
      </c>
      <c r="D122" s="264">
        <v>2448.6872652972002</v>
      </c>
      <c r="E122" s="264">
        <v>2448.6872652972002</v>
      </c>
      <c r="F122" s="264"/>
      <c r="G122" s="264">
        <v>2448.6872652972002</v>
      </c>
      <c r="H122" s="368">
        <v>38621</v>
      </c>
      <c r="I122" s="368">
        <v>40543</v>
      </c>
      <c r="J122" s="368">
        <v>43341</v>
      </c>
      <c r="K122" s="271">
        <v>12</v>
      </c>
      <c r="L122" s="271">
        <v>8</v>
      </c>
    </row>
    <row r="123" spans="1:12" s="98" customFormat="1" ht="17.100000000000001" customHeight="1" x14ac:dyDescent="0.25">
      <c r="A123" s="271">
        <v>113</v>
      </c>
      <c r="B123" s="271" t="s">
        <v>209</v>
      </c>
      <c r="C123" s="367" t="s">
        <v>245</v>
      </c>
      <c r="D123" s="264">
        <v>1667.8028110806003</v>
      </c>
      <c r="E123" s="264">
        <v>1667.8028110806003</v>
      </c>
      <c r="F123" s="264"/>
      <c r="G123" s="264">
        <v>1667.8028110806003</v>
      </c>
      <c r="H123" s="368">
        <v>39357</v>
      </c>
      <c r="I123" s="368">
        <v>39357</v>
      </c>
      <c r="J123" s="368">
        <v>42881</v>
      </c>
      <c r="K123" s="271">
        <v>9</v>
      </c>
      <c r="L123" s="271">
        <v>7</v>
      </c>
    </row>
    <row r="124" spans="1:12" s="98" customFormat="1" ht="17.100000000000001" customHeight="1" x14ac:dyDescent="0.25">
      <c r="A124" s="271">
        <v>114</v>
      </c>
      <c r="B124" s="271" t="s">
        <v>209</v>
      </c>
      <c r="C124" s="367" t="s">
        <v>246</v>
      </c>
      <c r="D124" s="264">
        <v>2025.3478248198001</v>
      </c>
      <c r="E124" s="264">
        <v>2025.3478248198001</v>
      </c>
      <c r="F124" s="264"/>
      <c r="G124" s="264">
        <v>2025.3478248198001</v>
      </c>
      <c r="H124" s="368">
        <v>38847</v>
      </c>
      <c r="I124" s="368">
        <v>38847</v>
      </c>
      <c r="J124" s="368">
        <v>43279</v>
      </c>
      <c r="K124" s="271">
        <v>11</v>
      </c>
      <c r="L124" s="271">
        <v>11</v>
      </c>
    </row>
    <row r="125" spans="1:12" s="98" customFormat="1" ht="17.100000000000001" customHeight="1" x14ac:dyDescent="0.25">
      <c r="A125" s="271">
        <v>117</v>
      </c>
      <c r="B125" s="271" t="s">
        <v>209</v>
      </c>
      <c r="C125" s="367" t="s">
        <v>247</v>
      </c>
      <c r="D125" s="264">
        <v>5574.0100838184007</v>
      </c>
      <c r="E125" s="264">
        <v>5574.0100838184007</v>
      </c>
      <c r="F125" s="264"/>
      <c r="G125" s="264">
        <v>5574.0100838184007</v>
      </c>
      <c r="H125" s="368">
        <v>39091</v>
      </c>
      <c r="I125" s="368">
        <v>39419</v>
      </c>
      <c r="J125" s="368">
        <v>43049</v>
      </c>
      <c r="K125" s="271">
        <v>10</v>
      </c>
      <c r="L125" s="271">
        <v>7</v>
      </c>
    </row>
    <row r="126" spans="1:12" s="98" customFormat="1" ht="17.100000000000001" customHeight="1" x14ac:dyDescent="0.25">
      <c r="A126" s="271">
        <v>118</v>
      </c>
      <c r="B126" s="271" t="s">
        <v>209</v>
      </c>
      <c r="C126" s="367" t="s">
        <v>248</v>
      </c>
      <c r="D126" s="264">
        <v>1746.8916887483999</v>
      </c>
      <c r="E126" s="264">
        <v>1746.8916887483999</v>
      </c>
      <c r="F126" s="264"/>
      <c r="G126" s="264">
        <v>1746.8916887483999</v>
      </c>
      <c r="H126" s="368">
        <v>39205</v>
      </c>
      <c r="I126" s="368">
        <v>39287</v>
      </c>
      <c r="J126" s="368">
        <v>42881</v>
      </c>
      <c r="K126" s="271">
        <v>9</v>
      </c>
      <c r="L126" s="271">
        <v>7</v>
      </c>
    </row>
    <row r="127" spans="1:12" s="98" customFormat="1" ht="17.100000000000001" customHeight="1" x14ac:dyDescent="0.25">
      <c r="A127" s="271">
        <v>122</v>
      </c>
      <c r="B127" s="271" t="s">
        <v>144</v>
      </c>
      <c r="C127" s="367" t="s">
        <v>249</v>
      </c>
      <c r="D127" s="264">
        <v>344.51792927820003</v>
      </c>
      <c r="E127" s="264">
        <v>344.51792927820003</v>
      </c>
      <c r="F127" s="264"/>
      <c r="G127" s="264">
        <v>344.51792927820003</v>
      </c>
      <c r="H127" s="368">
        <v>38842</v>
      </c>
      <c r="I127" s="368">
        <v>38905</v>
      </c>
      <c r="J127" s="368">
        <v>42384</v>
      </c>
      <c r="K127" s="271">
        <v>9</v>
      </c>
      <c r="L127" s="271">
        <v>6</v>
      </c>
    </row>
    <row r="128" spans="1:12" s="98" customFormat="1" ht="17.100000000000001" customHeight="1" x14ac:dyDescent="0.25">
      <c r="A128" s="271">
        <v>123</v>
      </c>
      <c r="B128" s="271" t="s">
        <v>144</v>
      </c>
      <c r="C128" s="367" t="s">
        <v>251</v>
      </c>
      <c r="D128" s="264">
        <v>126.91569697020002</v>
      </c>
      <c r="E128" s="264">
        <v>126.91569697020002</v>
      </c>
      <c r="F128" s="264"/>
      <c r="G128" s="264">
        <v>126.91569697020002</v>
      </c>
      <c r="H128" s="368">
        <v>38946</v>
      </c>
      <c r="I128" s="368">
        <v>39031</v>
      </c>
      <c r="J128" s="368">
        <v>42475</v>
      </c>
      <c r="K128" s="271">
        <v>9</v>
      </c>
      <c r="L128" s="271">
        <v>6</v>
      </c>
    </row>
    <row r="129" spans="1:12" s="98" customFormat="1" ht="17.100000000000001" customHeight="1" x14ac:dyDescent="0.25">
      <c r="A129" s="271">
        <v>124</v>
      </c>
      <c r="B129" s="271" t="s">
        <v>144</v>
      </c>
      <c r="C129" s="367" t="s">
        <v>252</v>
      </c>
      <c r="D129" s="264">
        <v>2323.9600462278004</v>
      </c>
      <c r="E129" s="264">
        <v>2323.9600462278004</v>
      </c>
      <c r="F129" s="264"/>
      <c r="G129" s="264">
        <v>2323.9600462278004</v>
      </c>
      <c r="H129" s="368">
        <v>38922</v>
      </c>
      <c r="I129" s="368">
        <v>39077</v>
      </c>
      <c r="J129" s="368">
        <v>43111</v>
      </c>
      <c r="K129" s="271">
        <v>11</v>
      </c>
      <c r="L129" s="271">
        <v>3</v>
      </c>
    </row>
    <row r="130" spans="1:12" s="98" customFormat="1" ht="17.100000000000001" customHeight="1" x14ac:dyDescent="0.25">
      <c r="A130" s="271">
        <v>126</v>
      </c>
      <c r="B130" s="271" t="s">
        <v>232</v>
      </c>
      <c r="C130" s="367" t="s">
        <v>253</v>
      </c>
      <c r="D130" s="264">
        <v>3870.7405735896</v>
      </c>
      <c r="E130" s="264">
        <v>3870.7405735896</v>
      </c>
      <c r="F130" s="264"/>
      <c r="G130" s="264">
        <v>3870.7405735896</v>
      </c>
      <c r="H130" s="368">
        <v>38968</v>
      </c>
      <c r="I130" s="368">
        <v>39423</v>
      </c>
      <c r="J130" s="368">
        <v>43341</v>
      </c>
      <c r="K130" s="271">
        <v>11</v>
      </c>
      <c r="L130" s="271">
        <v>10</v>
      </c>
    </row>
    <row r="131" spans="1:12" s="98" customFormat="1" ht="17.100000000000001" customHeight="1" x14ac:dyDescent="0.25">
      <c r="A131" s="271">
        <v>127</v>
      </c>
      <c r="B131" s="271" t="s">
        <v>232</v>
      </c>
      <c r="C131" s="367" t="s">
        <v>255</v>
      </c>
      <c r="D131" s="264">
        <v>3265.9125833520006</v>
      </c>
      <c r="E131" s="264">
        <v>3265.9125833520006</v>
      </c>
      <c r="F131" s="264"/>
      <c r="G131" s="264">
        <v>3265.9125833520006</v>
      </c>
      <c r="H131" s="368">
        <v>39214</v>
      </c>
      <c r="I131" s="368">
        <v>39279</v>
      </c>
      <c r="J131" s="368">
        <v>43341</v>
      </c>
      <c r="K131" s="271">
        <v>10</v>
      </c>
      <c r="L131" s="271">
        <v>11</v>
      </c>
    </row>
    <row r="132" spans="1:12" s="98" customFormat="1" ht="17.100000000000001" customHeight="1" x14ac:dyDescent="0.25">
      <c r="A132" s="271">
        <v>128</v>
      </c>
      <c r="B132" s="271" t="s">
        <v>232</v>
      </c>
      <c r="C132" s="367" t="s">
        <v>256</v>
      </c>
      <c r="D132" s="264">
        <v>2964.0829891571998</v>
      </c>
      <c r="E132" s="264">
        <v>2964.0829891571998</v>
      </c>
      <c r="F132" s="264"/>
      <c r="G132" s="264">
        <v>2964.0829891571998</v>
      </c>
      <c r="H132" s="368">
        <v>38994</v>
      </c>
      <c r="I132" s="368">
        <v>39421</v>
      </c>
      <c r="J132" s="368">
        <v>43049</v>
      </c>
      <c r="K132" s="271">
        <v>11</v>
      </c>
      <c r="L132" s="271">
        <v>1</v>
      </c>
    </row>
    <row r="133" spans="1:12" s="98" customFormat="1" ht="17.100000000000001" customHeight="1" x14ac:dyDescent="0.25">
      <c r="A133" s="271">
        <v>130</v>
      </c>
      <c r="B133" s="271" t="s">
        <v>232</v>
      </c>
      <c r="C133" s="367" t="s">
        <v>257</v>
      </c>
      <c r="D133" s="264">
        <v>2211.7462154910004</v>
      </c>
      <c r="E133" s="264">
        <v>2211.7462154910004</v>
      </c>
      <c r="F133" s="264"/>
      <c r="G133" s="264">
        <v>2211.7462154910004</v>
      </c>
      <c r="H133" s="368">
        <v>38806</v>
      </c>
      <c r="I133" s="368">
        <v>40477</v>
      </c>
      <c r="J133" s="368">
        <v>46199</v>
      </c>
      <c r="K133" s="271">
        <v>19</v>
      </c>
      <c r="L133" s="271">
        <v>11</v>
      </c>
    </row>
    <row r="134" spans="1:12" s="93" customFormat="1" ht="17.100000000000001" customHeight="1" x14ac:dyDescent="0.25">
      <c r="A134" s="451" t="s">
        <v>822</v>
      </c>
      <c r="B134" s="451"/>
      <c r="C134" s="451"/>
      <c r="D134" s="392">
        <f>SUM(D135:D143)</f>
        <v>7672.4866888074012</v>
      </c>
      <c r="E134" s="392">
        <f>SUM(E135:E143)</f>
        <v>7672.4866888074012</v>
      </c>
      <c r="F134" s="392"/>
      <c r="G134" s="392">
        <f>SUM(G135:G143)</f>
        <v>7672.4866888074012</v>
      </c>
      <c r="H134" s="368"/>
      <c r="I134" s="368"/>
      <c r="J134" s="368"/>
      <c r="K134" s="271"/>
      <c r="L134" s="271"/>
    </row>
    <row r="135" spans="1:12" s="93" customFormat="1" ht="17.100000000000001" customHeight="1" x14ac:dyDescent="0.25">
      <c r="A135" s="271">
        <v>132</v>
      </c>
      <c r="B135" s="271" t="s">
        <v>791</v>
      </c>
      <c r="C135" s="367" t="s">
        <v>259</v>
      </c>
      <c r="D135" s="264">
        <v>380.15377574040002</v>
      </c>
      <c r="E135" s="264">
        <v>380.15377574040002</v>
      </c>
      <c r="F135" s="264"/>
      <c r="G135" s="264">
        <v>380.15377574040002</v>
      </c>
      <c r="H135" s="368">
        <v>39087</v>
      </c>
      <c r="I135" s="368">
        <v>39087</v>
      </c>
      <c r="J135" s="368">
        <v>44580</v>
      </c>
      <c r="K135" s="271">
        <v>14</v>
      </c>
      <c r="L135" s="271">
        <v>6</v>
      </c>
    </row>
    <row r="136" spans="1:12" s="93" customFormat="1" ht="17.100000000000001" customHeight="1" x14ac:dyDescent="0.25">
      <c r="A136" s="271">
        <v>136</v>
      </c>
      <c r="B136" s="271" t="s">
        <v>140</v>
      </c>
      <c r="C136" s="367" t="s">
        <v>260</v>
      </c>
      <c r="D136" s="264">
        <v>102.142336689</v>
      </c>
      <c r="E136" s="264">
        <v>102.142336689</v>
      </c>
      <c r="F136" s="264"/>
      <c r="G136" s="264">
        <v>102.142336689</v>
      </c>
      <c r="H136" s="368">
        <v>39000</v>
      </c>
      <c r="I136" s="368">
        <v>39045</v>
      </c>
      <c r="J136" s="368">
        <v>42643</v>
      </c>
      <c r="K136" s="271">
        <v>9</v>
      </c>
      <c r="L136" s="271">
        <v>6</v>
      </c>
    </row>
    <row r="137" spans="1:12" s="93" customFormat="1" ht="17.100000000000001" customHeight="1" x14ac:dyDescent="0.25">
      <c r="A137" s="271">
        <v>138</v>
      </c>
      <c r="B137" s="271" t="s">
        <v>144</v>
      </c>
      <c r="C137" s="367" t="s">
        <v>261</v>
      </c>
      <c r="D137" s="264">
        <v>821.13922039320005</v>
      </c>
      <c r="E137" s="264">
        <v>821.13922039320005</v>
      </c>
      <c r="F137" s="264"/>
      <c r="G137" s="264">
        <v>821.13922039320005</v>
      </c>
      <c r="H137" s="368">
        <v>39275</v>
      </c>
      <c r="I137" s="368">
        <v>39275</v>
      </c>
      <c r="J137" s="368">
        <v>42789</v>
      </c>
      <c r="K137" s="271">
        <v>9</v>
      </c>
      <c r="L137" s="271">
        <v>5</v>
      </c>
    </row>
    <row r="138" spans="1:12" s="93" customFormat="1" ht="17.100000000000001" customHeight="1" x14ac:dyDescent="0.25">
      <c r="A138" s="271">
        <v>139</v>
      </c>
      <c r="B138" s="271" t="s">
        <v>144</v>
      </c>
      <c r="C138" s="367" t="s">
        <v>262</v>
      </c>
      <c r="D138" s="264">
        <v>228.42650297340003</v>
      </c>
      <c r="E138" s="264">
        <v>228.42650297340003</v>
      </c>
      <c r="F138" s="264"/>
      <c r="G138" s="264">
        <v>228.42650297340003</v>
      </c>
      <c r="H138" s="368">
        <v>40015</v>
      </c>
      <c r="I138" s="368">
        <v>40527</v>
      </c>
      <c r="J138" s="368">
        <v>43572</v>
      </c>
      <c r="K138" s="271">
        <v>9</v>
      </c>
      <c r="L138" s="271">
        <v>9</v>
      </c>
    </row>
    <row r="139" spans="1:12" s="93" customFormat="1" ht="17.100000000000001" customHeight="1" x14ac:dyDescent="0.25">
      <c r="A139" s="271">
        <v>140</v>
      </c>
      <c r="B139" s="271" t="s">
        <v>144</v>
      </c>
      <c r="C139" s="367" t="s">
        <v>263</v>
      </c>
      <c r="D139" s="264">
        <v>589.66676619660007</v>
      </c>
      <c r="E139" s="264">
        <v>589.66676619660007</v>
      </c>
      <c r="F139" s="264"/>
      <c r="G139" s="264">
        <v>589.66676619660007</v>
      </c>
      <c r="H139" s="368">
        <v>40270</v>
      </c>
      <c r="I139" s="368">
        <v>40336</v>
      </c>
      <c r="J139" s="368">
        <v>46283</v>
      </c>
      <c r="K139" s="271">
        <v>16</v>
      </c>
      <c r="L139" s="271">
        <v>3</v>
      </c>
    </row>
    <row r="140" spans="1:12" s="93" customFormat="1" ht="17.100000000000001" customHeight="1" x14ac:dyDescent="0.25">
      <c r="A140" s="271">
        <v>141</v>
      </c>
      <c r="B140" s="271" t="s">
        <v>144</v>
      </c>
      <c r="C140" s="367" t="s">
        <v>264</v>
      </c>
      <c r="D140" s="264">
        <v>308.4504018138</v>
      </c>
      <c r="E140" s="264">
        <v>308.4504018138</v>
      </c>
      <c r="F140" s="264"/>
      <c r="G140" s="264">
        <v>308.4504018138</v>
      </c>
      <c r="H140" s="368">
        <v>39533</v>
      </c>
      <c r="I140" s="368">
        <v>39533</v>
      </c>
      <c r="J140" s="368">
        <v>43111</v>
      </c>
      <c r="K140" s="271">
        <v>9</v>
      </c>
      <c r="L140" s="271">
        <v>8</v>
      </c>
    </row>
    <row r="141" spans="1:12" s="93" customFormat="1" ht="17.100000000000001" customHeight="1" x14ac:dyDescent="0.25">
      <c r="A141" s="271">
        <v>142</v>
      </c>
      <c r="B141" s="271" t="s">
        <v>232</v>
      </c>
      <c r="C141" s="367" t="s">
        <v>265</v>
      </c>
      <c r="D141" s="264">
        <v>1498.9148021466001</v>
      </c>
      <c r="E141" s="264">
        <v>1498.9148021466001</v>
      </c>
      <c r="F141" s="264"/>
      <c r="G141" s="264">
        <v>1498.9148021466001</v>
      </c>
      <c r="H141" s="368">
        <v>39539</v>
      </c>
      <c r="I141" s="368">
        <v>39681</v>
      </c>
      <c r="J141" s="368">
        <v>43279</v>
      </c>
      <c r="K141" s="271">
        <v>9</v>
      </c>
      <c r="L141" s="271">
        <v>11</v>
      </c>
    </row>
    <row r="142" spans="1:12" s="93" customFormat="1" ht="17.100000000000001" customHeight="1" x14ac:dyDescent="0.25">
      <c r="A142" s="271">
        <v>143</v>
      </c>
      <c r="B142" s="271" t="s">
        <v>232</v>
      </c>
      <c r="C142" s="367" t="s">
        <v>266</v>
      </c>
      <c r="D142" s="264">
        <v>1831.1078012220003</v>
      </c>
      <c r="E142" s="264">
        <v>1831.1078012220003</v>
      </c>
      <c r="F142" s="264"/>
      <c r="G142" s="264">
        <v>1831.1078012220003</v>
      </c>
      <c r="H142" s="368">
        <v>39149</v>
      </c>
      <c r="I142" s="368">
        <v>39353</v>
      </c>
      <c r="J142" s="368">
        <v>43341</v>
      </c>
      <c r="K142" s="271">
        <v>11</v>
      </c>
      <c r="L142" s="271">
        <v>4</v>
      </c>
    </row>
    <row r="143" spans="1:12" s="93" customFormat="1" ht="17.100000000000001" customHeight="1" x14ac:dyDescent="0.25">
      <c r="A143" s="271">
        <v>144</v>
      </c>
      <c r="B143" s="271" t="s">
        <v>232</v>
      </c>
      <c r="C143" s="367" t="s">
        <v>267</v>
      </c>
      <c r="D143" s="264">
        <v>1912.4850816324001</v>
      </c>
      <c r="E143" s="264">
        <v>1912.4850816324001</v>
      </c>
      <c r="F143" s="264"/>
      <c r="G143" s="264">
        <v>1912.4850816324001</v>
      </c>
      <c r="H143" s="368">
        <v>38954</v>
      </c>
      <c r="I143" s="368">
        <v>39191</v>
      </c>
      <c r="J143" s="368">
        <v>43341</v>
      </c>
      <c r="K143" s="271">
        <v>11</v>
      </c>
      <c r="L143" s="271">
        <v>10</v>
      </c>
    </row>
    <row r="144" spans="1:12" s="93" customFormat="1" ht="17.100000000000001" customHeight="1" x14ac:dyDescent="0.25">
      <c r="A144" s="451" t="s">
        <v>823</v>
      </c>
      <c r="B144" s="451"/>
      <c r="C144" s="451"/>
      <c r="D144" s="392">
        <f>SUM(D145:D165)</f>
        <v>72454.324423300219</v>
      </c>
      <c r="E144" s="392">
        <f>SUM(E145:E165)</f>
        <v>72454.324423300219</v>
      </c>
      <c r="F144" s="392"/>
      <c r="G144" s="392">
        <f>SUM(G145:G165)</f>
        <v>72454.324423300219</v>
      </c>
      <c r="H144" s="368"/>
      <c r="I144" s="368"/>
      <c r="J144" s="368"/>
      <c r="K144" s="271"/>
      <c r="L144" s="271"/>
    </row>
    <row r="145" spans="1:12" s="93" customFormat="1" ht="17.100000000000001" customHeight="1" x14ac:dyDescent="0.25">
      <c r="A145" s="271">
        <v>146</v>
      </c>
      <c r="B145" s="271" t="s">
        <v>159</v>
      </c>
      <c r="C145" s="367" t="s">
        <v>268</v>
      </c>
      <c r="D145" s="264">
        <v>6197.7766439304005</v>
      </c>
      <c r="E145" s="264">
        <v>6197.7766439304005</v>
      </c>
      <c r="F145" s="264"/>
      <c r="G145" s="264">
        <v>6197.7766439304005</v>
      </c>
      <c r="H145" s="368">
        <v>41197</v>
      </c>
      <c r="I145" s="368">
        <v>41968</v>
      </c>
      <c r="J145" s="368">
        <v>52096</v>
      </c>
      <c r="K145" s="271">
        <v>29</v>
      </c>
      <c r="L145" s="271">
        <v>5</v>
      </c>
    </row>
    <row r="146" spans="1:12" s="93" customFormat="1" ht="17.100000000000001" customHeight="1" x14ac:dyDescent="0.25">
      <c r="A146" s="271">
        <v>147</v>
      </c>
      <c r="B146" s="271" t="s">
        <v>196</v>
      </c>
      <c r="C146" s="367" t="s">
        <v>269</v>
      </c>
      <c r="D146" s="264">
        <v>2729.8566217530001</v>
      </c>
      <c r="E146" s="264">
        <v>2729.8566217530001</v>
      </c>
      <c r="F146" s="264"/>
      <c r="G146" s="264">
        <v>2729.8566217530001</v>
      </c>
      <c r="H146" s="368">
        <v>40008</v>
      </c>
      <c r="I146" s="368">
        <v>40008</v>
      </c>
      <c r="J146" s="368">
        <v>43572</v>
      </c>
      <c r="K146" s="271">
        <v>9</v>
      </c>
      <c r="L146" s="271">
        <v>6</v>
      </c>
    </row>
    <row r="147" spans="1:12" s="93" customFormat="1" ht="17.100000000000001" customHeight="1" x14ac:dyDescent="0.25">
      <c r="A147" s="271">
        <v>148</v>
      </c>
      <c r="B147" s="271" t="s">
        <v>270</v>
      </c>
      <c r="C147" s="367" t="s">
        <v>824</v>
      </c>
      <c r="D147" s="264">
        <v>1653.8511832398001</v>
      </c>
      <c r="E147" s="264">
        <v>1653.8511832398001</v>
      </c>
      <c r="F147" s="264"/>
      <c r="G147" s="264">
        <v>1653.8511832398001</v>
      </c>
      <c r="H147" s="368">
        <v>39282</v>
      </c>
      <c r="I147" s="368">
        <v>39282</v>
      </c>
      <c r="J147" s="368">
        <v>43672</v>
      </c>
      <c r="K147" s="271">
        <v>11</v>
      </c>
      <c r="L147" s="271">
        <v>10</v>
      </c>
    </row>
    <row r="148" spans="1:12" s="93" customFormat="1" ht="17.100000000000001" customHeight="1" x14ac:dyDescent="0.25">
      <c r="A148" s="271">
        <v>149</v>
      </c>
      <c r="B148" s="271" t="s">
        <v>270</v>
      </c>
      <c r="C148" s="367" t="s">
        <v>825</v>
      </c>
      <c r="D148" s="264">
        <v>2795.2139255346001</v>
      </c>
      <c r="E148" s="264">
        <v>2795.2139255346001</v>
      </c>
      <c r="F148" s="264"/>
      <c r="G148" s="264">
        <v>2795.2139255346001</v>
      </c>
      <c r="H148" s="368">
        <v>39087</v>
      </c>
      <c r="I148" s="368">
        <v>39086</v>
      </c>
      <c r="J148" s="368">
        <v>43290</v>
      </c>
      <c r="K148" s="271">
        <v>10</v>
      </c>
      <c r="L148" s="271">
        <v>10</v>
      </c>
    </row>
    <row r="149" spans="1:12" s="93" customFormat="1" ht="17.100000000000001" customHeight="1" x14ac:dyDescent="0.25">
      <c r="A149" s="271">
        <v>150</v>
      </c>
      <c r="B149" s="271" t="s">
        <v>270</v>
      </c>
      <c r="C149" s="367" t="s">
        <v>826</v>
      </c>
      <c r="D149" s="264">
        <v>2118.8427538266001</v>
      </c>
      <c r="E149" s="264">
        <v>2118.8427538266001</v>
      </c>
      <c r="F149" s="264"/>
      <c r="G149" s="264">
        <v>2118.8427538266001</v>
      </c>
      <c r="H149" s="368">
        <v>39273</v>
      </c>
      <c r="I149" s="368">
        <v>40479</v>
      </c>
      <c r="J149" s="368">
        <v>46346</v>
      </c>
      <c r="K149" s="271">
        <v>19</v>
      </c>
      <c r="L149" s="271">
        <v>2</v>
      </c>
    </row>
    <row r="150" spans="1:12" s="93" customFormat="1" ht="17.100000000000001" customHeight="1" x14ac:dyDescent="0.25">
      <c r="A150" s="271">
        <v>151</v>
      </c>
      <c r="B150" s="271" t="s">
        <v>144</v>
      </c>
      <c r="C150" s="367" t="s">
        <v>274</v>
      </c>
      <c r="D150" s="264">
        <v>3117.8768238018001</v>
      </c>
      <c r="E150" s="264">
        <v>3117.8768238018001</v>
      </c>
      <c r="F150" s="264"/>
      <c r="G150" s="264">
        <v>3117.8768238018001</v>
      </c>
      <c r="H150" s="368">
        <v>40556</v>
      </c>
      <c r="I150" s="368">
        <v>41139</v>
      </c>
      <c r="J150" s="368">
        <v>44727</v>
      </c>
      <c r="K150" s="271">
        <v>10</v>
      </c>
      <c r="L150" s="271">
        <v>10</v>
      </c>
    </row>
    <row r="151" spans="1:12" s="93" customFormat="1" ht="17.100000000000001" customHeight="1" x14ac:dyDescent="0.25">
      <c r="A151" s="271">
        <v>152</v>
      </c>
      <c r="B151" s="271" t="s">
        <v>144</v>
      </c>
      <c r="C151" s="367" t="s">
        <v>275</v>
      </c>
      <c r="D151" s="264">
        <v>2349.7223598864002</v>
      </c>
      <c r="E151" s="264">
        <v>2349.7223598864002</v>
      </c>
      <c r="F151" s="264"/>
      <c r="G151" s="264">
        <v>2349.7223598864002</v>
      </c>
      <c r="H151" s="368">
        <v>39784</v>
      </c>
      <c r="I151" s="368">
        <v>40553</v>
      </c>
      <c r="J151" s="368">
        <v>46283</v>
      </c>
      <c r="K151" s="271">
        <v>17</v>
      </c>
      <c r="L151" s="271">
        <v>8</v>
      </c>
    </row>
    <row r="152" spans="1:12" s="93" customFormat="1" ht="17.100000000000001" customHeight="1" x14ac:dyDescent="0.25">
      <c r="A152" s="271">
        <v>156</v>
      </c>
      <c r="B152" s="271" t="s">
        <v>209</v>
      </c>
      <c r="C152" s="367" t="s">
        <v>276</v>
      </c>
      <c r="D152" s="264">
        <v>534.30635295360003</v>
      </c>
      <c r="E152" s="264">
        <v>534.30635295360003</v>
      </c>
      <c r="F152" s="264"/>
      <c r="G152" s="264">
        <v>534.30635295360003</v>
      </c>
      <c r="H152" s="368">
        <v>39871</v>
      </c>
      <c r="I152" s="368">
        <v>40462</v>
      </c>
      <c r="J152" s="368">
        <v>46213</v>
      </c>
      <c r="K152" s="271">
        <v>17</v>
      </c>
      <c r="L152" s="271">
        <v>0</v>
      </c>
    </row>
    <row r="153" spans="1:12" s="93" customFormat="1" ht="17.100000000000001" customHeight="1" x14ac:dyDescent="0.25">
      <c r="A153" s="271">
        <v>157</v>
      </c>
      <c r="B153" s="271" t="s">
        <v>209</v>
      </c>
      <c r="C153" s="367" t="s">
        <v>277</v>
      </c>
      <c r="D153" s="264">
        <v>9965.4112487862003</v>
      </c>
      <c r="E153" s="264">
        <v>9965.4112487862003</v>
      </c>
      <c r="F153" s="264"/>
      <c r="G153" s="264">
        <v>9965.4112487862003</v>
      </c>
      <c r="H153" s="368">
        <v>40150</v>
      </c>
      <c r="I153" s="368">
        <v>40232</v>
      </c>
      <c r="J153" s="368">
        <v>46353</v>
      </c>
      <c r="K153" s="271">
        <v>16</v>
      </c>
      <c r="L153" s="271">
        <v>9</v>
      </c>
    </row>
    <row r="154" spans="1:12" s="93" customFormat="1" ht="17.100000000000001" customHeight="1" x14ac:dyDescent="0.25">
      <c r="A154" s="271">
        <v>158</v>
      </c>
      <c r="B154" s="271" t="s">
        <v>209</v>
      </c>
      <c r="C154" s="367" t="s">
        <v>278</v>
      </c>
      <c r="D154" s="264">
        <v>1019.8880859636</v>
      </c>
      <c r="E154" s="264">
        <v>1019.8880859636</v>
      </c>
      <c r="F154" s="264"/>
      <c r="G154" s="264">
        <v>1019.8880859636</v>
      </c>
      <c r="H154" s="368">
        <v>39058</v>
      </c>
      <c r="I154" s="368">
        <v>39058</v>
      </c>
      <c r="J154" s="368">
        <v>42643</v>
      </c>
      <c r="K154" s="271">
        <v>8</v>
      </c>
      <c r="L154" s="271">
        <v>9</v>
      </c>
    </row>
    <row r="155" spans="1:12" s="93" customFormat="1" ht="17.100000000000001" customHeight="1" x14ac:dyDescent="0.25">
      <c r="A155" s="271">
        <v>159</v>
      </c>
      <c r="B155" s="271" t="s">
        <v>209</v>
      </c>
      <c r="C155" s="367" t="s">
        <v>279</v>
      </c>
      <c r="D155" s="264">
        <v>59.112579884400006</v>
      </c>
      <c r="E155" s="264">
        <v>59.112579884400006</v>
      </c>
      <c r="F155" s="264"/>
      <c r="G155" s="264">
        <v>59.112579884400006</v>
      </c>
      <c r="H155" s="368">
        <v>39317</v>
      </c>
      <c r="I155" s="368">
        <v>39317</v>
      </c>
      <c r="J155" s="368">
        <v>42475</v>
      </c>
      <c r="K155" s="271">
        <v>8</v>
      </c>
      <c r="L155" s="271">
        <v>6</v>
      </c>
    </row>
    <row r="156" spans="1:12" s="97" customFormat="1" ht="17.100000000000001" customHeight="1" x14ac:dyDescent="0.25">
      <c r="A156" s="271">
        <v>160</v>
      </c>
      <c r="B156" s="271" t="s">
        <v>209</v>
      </c>
      <c r="C156" s="367" t="s">
        <v>280</v>
      </c>
      <c r="D156" s="264">
        <v>324.08548200360002</v>
      </c>
      <c r="E156" s="264">
        <v>324.08548200360002</v>
      </c>
      <c r="F156" s="264"/>
      <c r="G156" s="264">
        <v>324.08548200360002</v>
      </c>
      <c r="H156" s="368">
        <v>39190</v>
      </c>
      <c r="I156" s="368">
        <v>39190</v>
      </c>
      <c r="J156" s="368">
        <v>42475</v>
      </c>
      <c r="K156" s="271">
        <v>8</v>
      </c>
      <c r="L156" s="271">
        <v>6</v>
      </c>
    </row>
    <row r="157" spans="1:12" s="93" customFormat="1" ht="17.100000000000001" customHeight="1" x14ac:dyDescent="0.25">
      <c r="A157" s="271">
        <v>161</v>
      </c>
      <c r="B157" s="271" t="s">
        <v>209</v>
      </c>
      <c r="C157" s="367" t="s">
        <v>281</v>
      </c>
      <c r="D157" s="264">
        <v>570.74898946140001</v>
      </c>
      <c r="E157" s="264">
        <v>570.74898946140001</v>
      </c>
      <c r="F157" s="264"/>
      <c r="G157" s="264">
        <v>570.74898946140001</v>
      </c>
      <c r="H157" s="368">
        <v>39279</v>
      </c>
      <c r="I157" s="368">
        <v>39358</v>
      </c>
      <c r="J157" s="368">
        <v>43279</v>
      </c>
      <c r="K157" s="271">
        <v>10</v>
      </c>
      <c r="L157" s="271">
        <v>9</v>
      </c>
    </row>
    <row r="158" spans="1:12" s="93" customFormat="1" ht="17.100000000000001" customHeight="1" x14ac:dyDescent="0.25">
      <c r="A158" s="271">
        <v>162</v>
      </c>
      <c r="B158" s="271" t="s">
        <v>209</v>
      </c>
      <c r="C158" s="367" t="s">
        <v>827</v>
      </c>
      <c r="D158" s="264">
        <v>293.27999955120004</v>
      </c>
      <c r="E158" s="264">
        <v>293.27999955120004</v>
      </c>
      <c r="F158" s="264"/>
      <c r="G158" s="264">
        <v>293.27999955120004</v>
      </c>
      <c r="H158" s="368">
        <v>39583</v>
      </c>
      <c r="I158" s="368">
        <v>39619</v>
      </c>
      <c r="J158" s="368">
        <v>43279</v>
      </c>
      <c r="K158" s="271">
        <v>9</v>
      </c>
      <c r="L158" s="271">
        <v>11</v>
      </c>
    </row>
    <row r="159" spans="1:12" s="93" customFormat="1" ht="17.100000000000001" customHeight="1" x14ac:dyDescent="0.25">
      <c r="A159" s="271">
        <v>163</v>
      </c>
      <c r="B159" s="271" t="s">
        <v>144</v>
      </c>
      <c r="C159" s="367" t="s">
        <v>283</v>
      </c>
      <c r="D159" s="264">
        <v>551.82142533060005</v>
      </c>
      <c r="E159" s="264">
        <v>551.82142533060005</v>
      </c>
      <c r="F159" s="264"/>
      <c r="G159" s="264">
        <v>551.82142533060005</v>
      </c>
      <c r="H159" s="368">
        <v>39162</v>
      </c>
      <c r="I159" s="368">
        <v>39162</v>
      </c>
      <c r="J159" s="368">
        <v>42475</v>
      </c>
      <c r="K159" s="271">
        <v>9</v>
      </c>
      <c r="L159" s="271">
        <v>0</v>
      </c>
    </row>
    <row r="160" spans="1:12" s="93" customFormat="1" ht="17.100000000000001" customHeight="1" x14ac:dyDescent="0.25">
      <c r="A160" s="271">
        <v>164</v>
      </c>
      <c r="B160" s="271" t="s">
        <v>144</v>
      </c>
      <c r="C160" s="367" t="s">
        <v>284</v>
      </c>
      <c r="D160" s="264">
        <v>7055.0661988404008</v>
      </c>
      <c r="E160" s="264">
        <v>7055.0661988404008</v>
      </c>
      <c r="F160" s="264"/>
      <c r="G160" s="264">
        <v>7055.0661988404008</v>
      </c>
      <c r="H160" s="368">
        <v>40739</v>
      </c>
      <c r="I160" s="368">
        <v>41465</v>
      </c>
      <c r="J160" s="368">
        <v>44669</v>
      </c>
      <c r="K160" s="271">
        <v>10</v>
      </c>
      <c r="L160" s="271">
        <v>8</v>
      </c>
    </row>
    <row r="161" spans="1:12" s="93" customFormat="1" ht="17.100000000000001" customHeight="1" x14ac:dyDescent="0.25">
      <c r="A161" s="271">
        <v>165</v>
      </c>
      <c r="B161" s="271" t="s">
        <v>140</v>
      </c>
      <c r="C161" s="367" t="s">
        <v>285</v>
      </c>
      <c r="D161" s="264">
        <v>1163.2290836364002</v>
      </c>
      <c r="E161" s="264">
        <v>1163.2290836364002</v>
      </c>
      <c r="F161" s="264"/>
      <c r="G161" s="264">
        <v>1163.2290836364002</v>
      </c>
      <c r="H161" s="368">
        <v>39476</v>
      </c>
      <c r="I161" s="368">
        <v>39476</v>
      </c>
      <c r="J161" s="368">
        <v>43111</v>
      </c>
      <c r="K161" s="271">
        <v>9</v>
      </c>
      <c r="L161" s="271">
        <v>11</v>
      </c>
    </row>
    <row r="162" spans="1:12" s="93" customFormat="1" ht="17.100000000000001" customHeight="1" x14ac:dyDescent="0.25">
      <c r="A162" s="271">
        <v>166</v>
      </c>
      <c r="B162" s="271" t="s">
        <v>232</v>
      </c>
      <c r="C162" s="367" t="s">
        <v>286</v>
      </c>
      <c r="D162" s="264">
        <v>1186.0819213536001</v>
      </c>
      <c r="E162" s="264">
        <v>1186.0819213536001</v>
      </c>
      <c r="F162" s="264"/>
      <c r="G162" s="264">
        <v>1186.0819213536001</v>
      </c>
      <c r="H162" s="368">
        <v>39395</v>
      </c>
      <c r="I162" s="368">
        <v>40203</v>
      </c>
      <c r="J162" s="368">
        <v>46353</v>
      </c>
      <c r="K162" s="271">
        <v>18</v>
      </c>
      <c r="L162" s="271">
        <v>9</v>
      </c>
    </row>
    <row r="163" spans="1:12" s="93" customFormat="1" ht="17.100000000000001" customHeight="1" x14ac:dyDescent="0.25">
      <c r="A163" s="271">
        <v>167</v>
      </c>
      <c r="B163" s="271" t="s">
        <v>130</v>
      </c>
      <c r="C163" s="367" t="s">
        <v>287</v>
      </c>
      <c r="D163" s="264">
        <v>25241.294507405404</v>
      </c>
      <c r="E163" s="264">
        <v>25241.294507405404</v>
      </c>
      <c r="F163" s="264"/>
      <c r="G163" s="264">
        <v>25241.294507405404</v>
      </c>
      <c r="H163" s="368">
        <v>40184</v>
      </c>
      <c r="I163" s="368">
        <v>40184</v>
      </c>
      <c r="J163" s="368">
        <v>45548</v>
      </c>
      <c r="K163" s="271">
        <v>14</v>
      </c>
      <c r="L163" s="271">
        <v>5</v>
      </c>
    </row>
    <row r="164" spans="1:12" s="93" customFormat="1" ht="17.100000000000001" customHeight="1" x14ac:dyDescent="0.25">
      <c r="A164" s="271">
        <v>168</v>
      </c>
      <c r="B164" s="271" t="s">
        <v>232</v>
      </c>
      <c r="C164" s="367" t="s">
        <v>828</v>
      </c>
      <c r="D164" s="264">
        <v>2295.0116510202001</v>
      </c>
      <c r="E164" s="264">
        <v>2295.0116510202001</v>
      </c>
      <c r="F164" s="264"/>
      <c r="G164" s="264">
        <v>2295.0116510202001</v>
      </c>
      <c r="H164" s="368">
        <v>39286</v>
      </c>
      <c r="I164" s="368">
        <v>39286</v>
      </c>
      <c r="J164" s="368">
        <v>42881</v>
      </c>
      <c r="K164" s="271">
        <v>9</v>
      </c>
      <c r="L164" s="271">
        <v>5</v>
      </c>
    </row>
    <row r="165" spans="1:12" s="93" customFormat="1" ht="17.100000000000001" customHeight="1" x14ac:dyDescent="0.25">
      <c r="A165" s="271">
        <v>170</v>
      </c>
      <c r="B165" s="271" t="s">
        <v>140</v>
      </c>
      <c r="C165" s="367" t="s">
        <v>289</v>
      </c>
      <c r="D165" s="264">
        <v>1231.8465851370001</v>
      </c>
      <c r="E165" s="264">
        <v>1231.8465851370001</v>
      </c>
      <c r="F165" s="264"/>
      <c r="G165" s="264">
        <v>1231.8465851370001</v>
      </c>
      <c r="H165" s="368">
        <v>40893</v>
      </c>
      <c r="I165" s="368">
        <v>41040</v>
      </c>
      <c r="J165" s="368">
        <v>46129</v>
      </c>
      <c r="K165" s="271">
        <v>13</v>
      </c>
      <c r="L165" s="271">
        <v>11</v>
      </c>
    </row>
    <row r="166" spans="1:12" s="93" customFormat="1" ht="17.100000000000001" customHeight="1" x14ac:dyDescent="0.25">
      <c r="A166" s="451" t="s">
        <v>829</v>
      </c>
      <c r="B166" s="451"/>
      <c r="C166" s="451"/>
      <c r="D166" s="392">
        <f>SUM(D167:D190)</f>
        <v>572224.97406073147</v>
      </c>
      <c r="E166" s="392">
        <f>SUM(E167:E190)</f>
        <v>572224.97406073147</v>
      </c>
      <c r="F166" s="392"/>
      <c r="G166" s="392">
        <f>SUM(G167:G190)</f>
        <v>572224.97406073147</v>
      </c>
      <c r="H166" s="368"/>
      <c r="I166" s="368"/>
      <c r="J166" s="368"/>
      <c r="K166" s="271"/>
      <c r="L166" s="271"/>
    </row>
    <row r="167" spans="1:12" s="93" customFormat="1" ht="17.100000000000001" customHeight="1" x14ac:dyDescent="0.25">
      <c r="A167" s="271">
        <v>171</v>
      </c>
      <c r="B167" s="271" t="s">
        <v>130</v>
      </c>
      <c r="C167" s="367" t="s">
        <v>290</v>
      </c>
      <c r="D167" s="264">
        <v>392256.23346629104</v>
      </c>
      <c r="E167" s="264">
        <v>392256.23346629104</v>
      </c>
      <c r="F167" s="264"/>
      <c r="G167" s="264">
        <v>392256.23346629104</v>
      </c>
      <c r="H167" s="368">
        <v>42642</v>
      </c>
      <c r="I167" s="368">
        <v>43817</v>
      </c>
      <c r="J167" s="368">
        <v>50039</v>
      </c>
      <c r="K167" s="271">
        <v>20</v>
      </c>
      <c r="L167" s="271">
        <v>2</v>
      </c>
    </row>
    <row r="168" spans="1:12" s="93" customFormat="1" ht="17.100000000000001" customHeight="1" x14ac:dyDescent="0.25">
      <c r="A168" s="271">
        <v>176</v>
      </c>
      <c r="B168" s="271" t="s">
        <v>140</v>
      </c>
      <c r="C168" s="367" t="s">
        <v>291</v>
      </c>
      <c r="D168" s="264">
        <v>1853.1891606798001</v>
      </c>
      <c r="E168" s="264">
        <v>1853.1891606798001</v>
      </c>
      <c r="F168" s="264"/>
      <c r="G168" s="264">
        <v>1853.1891606798001</v>
      </c>
      <c r="H168" s="368">
        <v>41202</v>
      </c>
      <c r="I168" s="368">
        <v>41404</v>
      </c>
      <c r="J168" s="368">
        <v>44727</v>
      </c>
      <c r="K168" s="271">
        <v>9</v>
      </c>
      <c r="L168" s="271">
        <v>6</v>
      </c>
    </row>
    <row r="169" spans="1:12" s="93" customFormat="1" ht="17.100000000000001" customHeight="1" x14ac:dyDescent="0.25">
      <c r="A169" s="271">
        <v>177</v>
      </c>
      <c r="B169" s="271" t="s">
        <v>140</v>
      </c>
      <c r="C169" s="367" t="s">
        <v>292</v>
      </c>
      <c r="D169" s="264">
        <v>132.63048009900001</v>
      </c>
      <c r="E169" s="264">
        <v>132.63048009900001</v>
      </c>
      <c r="F169" s="264"/>
      <c r="G169" s="264">
        <v>132.63048009900001</v>
      </c>
      <c r="H169" s="368">
        <v>40297</v>
      </c>
      <c r="I169" s="368">
        <v>40296</v>
      </c>
      <c r="J169" s="368">
        <v>46353</v>
      </c>
      <c r="K169" s="271">
        <v>16</v>
      </c>
      <c r="L169" s="271">
        <v>5</v>
      </c>
    </row>
    <row r="170" spans="1:12" s="93" customFormat="1" ht="17.100000000000001" customHeight="1" x14ac:dyDescent="0.25">
      <c r="A170" s="271">
        <v>181</v>
      </c>
      <c r="B170" s="271" t="s">
        <v>209</v>
      </c>
      <c r="C170" s="367" t="s">
        <v>293</v>
      </c>
      <c r="D170" s="264">
        <v>35504.908511142603</v>
      </c>
      <c r="E170" s="264">
        <v>35504.908511142603</v>
      </c>
      <c r="F170" s="264"/>
      <c r="G170" s="264">
        <v>35504.908511142603</v>
      </c>
      <c r="H170" s="368">
        <v>40631</v>
      </c>
      <c r="I170" s="368">
        <v>40764</v>
      </c>
      <c r="J170" s="368">
        <v>47340</v>
      </c>
      <c r="K170" s="271">
        <v>17</v>
      </c>
      <c r="L170" s="271">
        <v>11</v>
      </c>
    </row>
    <row r="171" spans="1:12" s="93" customFormat="1" ht="17.100000000000001" customHeight="1" x14ac:dyDescent="0.25">
      <c r="A171" s="271">
        <v>182</v>
      </c>
      <c r="B171" s="271" t="s">
        <v>209</v>
      </c>
      <c r="C171" s="367" t="s">
        <v>294</v>
      </c>
      <c r="D171" s="264">
        <v>2679.9784090056</v>
      </c>
      <c r="E171" s="264">
        <v>2679.9784090056</v>
      </c>
      <c r="F171" s="264"/>
      <c r="G171" s="264">
        <v>2679.9784090056</v>
      </c>
      <c r="H171" s="368">
        <v>39713</v>
      </c>
      <c r="I171" s="368">
        <v>39710</v>
      </c>
      <c r="J171" s="368">
        <v>43111</v>
      </c>
      <c r="K171" s="271">
        <v>9</v>
      </c>
      <c r="L171" s="271">
        <v>6</v>
      </c>
    </row>
    <row r="172" spans="1:12" s="93" customFormat="1" ht="17.100000000000001" customHeight="1" x14ac:dyDescent="0.25">
      <c r="A172" s="271">
        <v>183</v>
      </c>
      <c r="B172" s="271" t="s">
        <v>209</v>
      </c>
      <c r="C172" s="367" t="s">
        <v>295</v>
      </c>
      <c r="D172" s="264">
        <v>473.33091897720004</v>
      </c>
      <c r="E172" s="264">
        <v>473.33091897720004</v>
      </c>
      <c r="F172" s="264"/>
      <c r="G172" s="264">
        <v>473.33091897720004</v>
      </c>
      <c r="H172" s="368">
        <v>39517</v>
      </c>
      <c r="I172" s="368">
        <v>39513</v>
      </c>
      <c r="J172" s="368">
        <v>43279</v>
      </c>
      <c r="K172" s="271">
        <v>9</v>
      </c>
      <c r="L172" s="271">
        <v>11</v>
      </c>
    </row>
    <row r="173" spans="1:12" s="93" customFormat="1" ht="17.100000000000001" customHeight="1" x14ac:dyDescent="0.25">
      <c r="A173" s="271">
        <v>185</v>
      </c>
      <c r="B173" s="271" t="s">
        <v>144</v>
      </c>
      <c r="C173" s="367" t="s">
        <v>296</v>
      </c>
      <c r="D173" s="264">
        <v>2290.4316169128001</v>
      </c>
      <c r="E173" s="264">
        <v>2290.4316169128001</v>
      </c>
      <c r="F173" s="264"/>
      <c r="G173" s="264">
        <v>2290.4316169128001</v>
      </c>
      <c r="H173" s="368">
        <v>40595</v>
      </c>
      <c r="I173" s="368">
        <v>41718</v>
      </c>
      <c r="J173" s="368">
        <v>44669</v>
      </c>
      <c r="K173" s="271">
        <v>10</v>
      </c>
      <c r="L173" s="271">
        <v>9</v>
      </c>
    </row>
    <row r="174" spans="1:12" s="93" customFormat="1" ht="17.100000000000001" customHeight="1" x14ac:dyDescent="0.25">
      <c r="A174" s="271">
        <v>188</v>
      </c>
      <c r="B174" s="271" t="s">
        <v>144</v>
      </c>
      <c r="C174" s="367" t="s">
        <v>297</v>
      </c>
      <c r="D174" s="264">
        <v>19501.588303660803</v>
      </c>
      <c r="E174" s="264">
        <v>19501.588303660803</v>
      </c>
      <c r="F174" s="264"/>
      <c r="G174" s="264">
        <v>19501.588303660803</v>
      </c>
      <c r="H174" s="368">
        <v>39935</v>
      </c>
      <c r="I174" s="368">
        <v>44910</v>
      </c>
      <c r="J174" s="368">
        <v>51639</v>
      </c>
      <c r="K174" s="271">
        <v>32</v>
      </c>
      <c r="L174" s="271">
        <v>0</v>
      </c>
    </row>
    <row r="175" spans="1:12" s="93" customFormat="1" ht="17.100000000000001" customHeight="1" x14ac:dyDescent="0.25">
      <c r="A175" s="271">
        <v>189</v>
      </c>
      <c r="B175" s="271" t="s">
        <v>144</v>
      </c>
      <c r="C175" s="367" t="s">
        <v>298</v>
      </c>
      <c r="D175" s="264">
        <v>1040.0733101232001</v>
      </c>
      <c r="E175" s="264">
        <v>1040.0733101232001</v>
      </c>
      <c r="F175" s="264"/>
      <c r="G175" s="264">
        <v>1040.0733101232001</v>
      </c>
      <c r="H175" s="368">
        <v>40631</v>
      </c>
      <c r="I175" s="368">
        <v>40946</v>
      </c>
      <c r="J175" s="368">
        <v>46066</v>
      </c>
      <c r="K175" s="271">
        <v>14</v>
      </c>
      <c r="L175" s="271">
        <v>7</v>
      </c>
    </row>
    <row r="176" spans="1:12" s="93" customFormat="1" ht="17.100000000000001" customHeight="1" x14ac:dyDescent="0.25">
      <c r="A176" s="271">
        <v>190</v>
      </c>
      <c r="B176" s="271" t="s">
        <v>144</v>
      </c>
      <c r="C176" s="367" t="s">
        <v>299</v>
      </c>
      <c r="D176" s="264">
        <v>6092.7753115188007</v>
      </c>
      <c r="E176" s="264">
        <v>6092.7753115188007</v>
      </c>
      <c r="F176" s="264"/>
      <c r="G176" s="264">
        <v>6092.7753115188007</v>
      </c>
      <c r="H176" s="368">
        <v>40541</v>
      </c>
      <c r="I176" s="368">
        <v>42737</v>
      </c>
      <c r="J176" s="368">
        <v>49947</v>
      </c>
      <c r="K176" s="271">
        <v>25</v>
      </c>
      <c r="L176" s="271">
        <v>4</v>
      </c>
    </row>
    <row r="177" spans="1:12" s="93" customFormat="1" ht="17.100000000000001" customHeight="1" x14ac:dyDescent="0.25">
      <c r="A177" s="271">
        <v>191</v>
      </c>
      <c r="B177" s="271" t="s">
        <v>144</v>
      </c>
      <c r="C177" s="367" t="s">
        <v>300</v>
      </c>
      <c r="D177" s="264">
        <v>1049.2452369252001</v>
      </c>
      <c r="E177" s="264">
        <v>1049.2452369252001</v>
      </c>
      <c r="F177" s="264"/>
      <c r="G177" s="264">
        <v>1049.2452369252001</v>
      </c>
      <c r="H177" s="368">
        <v>40246</v>
      </c>
      <c r="I177" s="368">
        <v>40756</v>
      </c>
      <c r="J177" s="368">
        <v>45548</v>
      </c>
      <c r="K177" s="271">
        <v>14</v>
      </c>
      <c r="L177" s="271">
        <v>5</v>
      </c>
    </row>
    <row r="178" spans="1:12" s="93" customFormat="1" ht="17.100000000000001" customHeight="1" x14ac:dyDescent="0.25">
      <c r="A178" s="271">
        <v>192</v>
      </c>
      <c r="B178" s="271" t="s">
        <v>144</v>
      </c>
      <c r="C178" s="367" t="s">
        <v>301</v>
      </c>
      <c r="D178" s="264">
        <v>10400.1887636514</v>
      </c>
      <c r="E178" s="264">
        <v>10400.1887636514</v>
      </c>
      <c r="F178" s="264"/>
      <c r="G178" s="264">
        <v>10400.1887636514</v>
      </c>
      <c r="H178" s="368">
        <v>40323</v>
      </c>
      <c r="I178" s="368">
        <v>42171</v>
      </c>
      <c r="J178" s="368">
        <v>46276</v>
      </c>
      <c r="K178" s="271">
        <v>16</v>
      </c>
      <c r="L178" s="271">
        <v>3</v>
      </c>
    </row>
    <row r="179" spans="1:12" s="93" customFormat="1" ht="17.100000000000001" customHeight="1" x14ac:dyDescent="0.25">
      <c r="A179" s="271">
        <v>193</v>
      </c>
      <c r="B179" s="271" t="s">
        <v>144</v>
      </c>
      <c r="C179" s="367" t="s">
        <v>302</v>
      </c>
      <c r="D179" s="264">
        <v>726.19457910120013</v>
      </c>
      <c r="E179" s="264">
        <v>726.19457910120013</v>
      </c>
      <c r="F179" s="264"/>
      <c r="G179" s="264">
        <v>726.19457910120013</v>
      </c>
      <c r="H179" s="368">
        <v>40423</v>
      </c>
      <c r="I179" s="368">
        <v>40423</v>
      </c>
      <c r="J179" s="368">
        <v>44022</v>
      </c>
      <c r="K179" s="271">
        <v>9</v>
      </c>
      <c r="L179" s="271">
        <v>6</v>
      </c>
    </row>
    <row r="180" spans="1:12" s="93" customFormat="1" ht="17.100000000000001" customHeight="1" x14ac:dyDescent="0.25">
      <c r="A180" s="271">
        <v>194</v>
      </c>
      <c r="B180" s="271" t="s">
        <v>144</v>
      </c>
      <c r="C180" s="367" t="s">
        <v>303</v>
      </c>
      <c r="D180" s="264">
        <v>17429.763995238602</v>
      </c>
      <c r="E180" s="264">
        <v>17429.763995238602</v>
      </c>
      <c r="F180" s="264"/>
      <c r="G180" s="264">
        <v>17429.763995238602</v>
      </c>
      <c r="H180" s="368">
        <v>40631</v>
      </c>
      <c r="I180" s="368">
        <v>41261</v>
      </c>
      <c r="J180" s="368">
        <v>46129</v>
      </c>
      <c r="K180" s="271">
        <v>14</v>
      </c>
      <c r="L180" s="271">
        <v>9</v>
      </c>
    </row>
    <row r="181" spans="1:12" s="93" customFormat="1" ht="17.100000000000001" customHeight="1" x14ac:dyDescent="0.25">
      <c r="A181" s="271">
        <v>195</v>
      </c>
      <c r="B181" s="271" t="s">
        <v>144</v>
      </c>
      <c r="C181" s="367" t="s">
        <v>304</v>
      </c>
      <c r="D181" s="264">
        <v>8126.1302412293999</v>
      </c>
      <c r="E181" s="264">
        <v>8126.1302412293999</v>
      </c>
      <c r="F181" s="264"/>
      <c r="G181" s="264">
        <v>8126.1302412293999</v>
      </c>
      <c r="H181" s="368">
        <v>39958</v>
      </c>
      <c r="I181" s="368">
        <v>41242</v>
      </c>
      <c r="J181" s="368">
        <v>46129</v>
      </c>
      <c r="K181" s="271">
        <v>16</v>
      </c>
      <c r="L181" s="271">
        <v>9</v>
      </c>
    </row>
    <row r="182" spans="1:12" s="93" customFormat="1" ht="17.100000000000001" customHeight="1" x14ac:dyDescent="0.25">
      <c r="A182" s="271">
        <v>197</v>
      </c>
      <c r="B182" s="271" t="s">
        <v>144</v>
      </c>
      <c r="C182" s="367" t="s">
        <v>305</v>
      </c>
      <c r="D182" s="264">
        <v>345.46960120680001</v>
      </c>
      <c r="E182" s="264">
        <v>345.46960120680001</v>
      </c>
      <c r="F182" s="264"/>
      <c r="G182" s="264">
        <v>345.46960120680001</v>
      </c>
      <c r="H182" s="368">
        <v>40487</v>
      </c>
      <c r="I182" s="368">
        <v>40548</v>
      </c>
      <c r="J182" s="368">
        <v>46346</v>
      </c>
      <c r="K182" s="271">
        <v>15</v>
      </c>
      <c r="L182" s="271">
        <v>11</v>
      </c>
    </row>
    <row r="183" spans="1:12" s="93" customFormat="1" ht="17.100000000000001" customHeight="1" x14ac:dyDescent="0.25">
      <c r="A183" s="271">
        <v>198</v>
      </c>
      <c r="B183" s="271" t="s">
        <v>144</v>
      </c>
      <c r="C183" s="367" t="s">
        <v>306</v>
      </c>
      <c r="D183" s="264">
        <v>7784.9703836262015</v>
      </c>
      <c r="E183" s="264">
        <v>7784.9703836262015</v>
      </c>
      <c r="F183" s="264"/>
      <c r="G183" s="264">
        <v>7784.9703836262015</v>
      </c>
      <c r="H183" s="368">
        <v>40826</v>
      </c>
      <c r="I183" s="368">
        <v>41540</v>
      </c>
      <c r="J183" s="368">
        <v>46129</v>
      </c>
      <c r="K183" s="271">
        <v>14</v>
      </c>
      <c r="L183" s="271">
        <v>3</v>
      </c>
    </row>
    <row r="184" spans="1:12" s="93" customFormat="1" ht="17.100000000000001" customHeight="1" x14ac:dyDescent="0.25">
      <c r="A184" s="271">
        <v>199</v>
      </c>
      <c r="B184" s="271" t="s">
        <v>144</v>
      </c>
      <c r="C184" s="367" t="s">
        <v>307</v>
      </c>
      <c r="D184" s="264">
        <v>777.57103499580001</v>
      </c>
      <c r="E184" s="264">
        <v>777.57103499580001</v>
      </c>
      <c r="F184" s="264"/>
      <c r="G184" s="264">
        <v>777.57103499580001</v>
      </c>
      <c r="H184" s="368">
        <v>39757</v>
      </c>
      <c r="I184" s="368">
        <v>40364</v>
      </c>
      <c r="J184" s="368">
        <v>46276</v>
      </c>
      <c r="K184" s="271">
        <v>17</v>
      </c>
      <c r="L184" s="271">
        <v>8</v>
      </c>
    </row>
    <row r="185" spans="1:12" s="93" customFormat="1" ht="17.100000000000001" customHeight="1" x14ac:dyDescent="0.25">
      <c r="A185" s="271">
        <v>200</v>
      </c>
      <c r="B185" s="271" t="s">
        <v>232</v>
      </c>
      <c r="C185" s="367" t="s">
        <v>308</v>
      </c>
      <c r="D185" s="264">
        <v>7280.2184727870008</v>
      </c>
      <c r="E185" s="264">
        <v>7280.2184727870008</v>
      </c>
      <c r="F185" s="264"/>
      <c r="G185" s="264">
        <v>7280.2184727870008</v>
      </c>
      <c r="H185" s="368">
        <v>40984</v>
      </c>
      <c r="I185" s="368">
        <v>41687</v>
      </c>
      <c r="J185" s="368">
        <v>46367</v>
      </c>
      <c r="K185" s="271">
        <v>14</v>
      </c>
      <c r="L185" s="271">
        <v>8</v>
      </c>
    </row>
    <row r="186" spans="1:12" s="93" customFormat="1" ht="17.100000000000001" customHeight="1" x14ac:dyDescent="0.25">
      <c r="A186" s="271">
        <v>201</v>
      </c>
      <c r="B186" s="271" t="s">
        <v>232</v>
      </c>
      <c r="C186" s="367" t="s">
        <v>309</v>
      </c>
      <c r="D186" s="264">
        <v>16215.122027102401</v>
      </c>
      <c r="E186" s="264">
        <v>16215.122027102401</v>
      </c>
      <c r="F186" s="264"/>
      <c r="G186" s="264">
        <v>16215.122027102401</v>
      </c>
      <c r="H186" s="368">
        <v>40092</v>
      </c>
      <c r="I186" s="368">
        <v>41802</v>
      </c>
      <c r="J186" s="368">
        <v>46142</v>
      </c>
      <c r="K186" s="271">
        <v>16</v>
      </c>
      <c r="L186" s="271">
        <v>2</v>
      </c>
    </row>
    <row r="187" spans="1:12" s="93" customFormat="1" ht="17.100000000000001" customHeight="1" x14ac:dyDescent="0.25">
      <c r="A187" s="271">
        <v>202</v>
      </c>
      <c r="B187" s="271" t="s">
        <v>232</v>
      </c>
      <c r="C187" s="367" t="s">
        <v>310</v>
      </c>
      <c r="D187" s="264">
        <v>19599.637072293001</v>
      </c>
      <c r="E187" s="264">
        <v>19599.637072293001</v>
      </c>
      <c r="F187" s="264"/>
      <c r="G187" s="264">
        <v>19599.637072293001</v>
      </c>
      <c r="H187" s="368">
        <v>41267</v>
      </c>
      <c r="I187" s="368">
        <v>42270</v>
      </c>
      <c r="J187" s="368">
        <v>45950</v>
      </c>
      <c r="K187" s="271">
        <v>12</v>
      </c>
      <c r="L187" s="271">
        <v>6</v>
      </c>
    </row>
    <row r="188" spans="1:12" s="93" customFormat="1" ht="17.100000000000001" customHeight="1" x14ac:dyDescent="0.25">
      <c r="A188" s="271">
        <v>203</v>
      </c>
      <c r="B188" s="271" t="s">
        <v>232</v>
      </c>
      <c r="C188" s="367" t="s">
        <v>311</v>
      </c>
      <c r="D188" s="264">
        <v>1262.6199235080001</v>
      </c>
      <c r="E188" s="264">
        <v>1262.6199235080001</v>
      </c>
      <c r="F188" s="264"/>
      <c r="G188" s="264">
        <v>1262.6199235080001</v>
      </c>
      <c r="H188" s="368">
        <v>39647</v>
      </c>
      <c r="I188" s="368">
        <v>40144</v>
      </c>
      <c r="J188" s="368">
        <v>45548</v>
      </c>
      <c r="K188" s="271">
        <v>16</v>
      </c>
      <c r="L188" s="271">
        <v>1</v>
      </c>
    </row>
    <row r="189" spans="1:12" s="93" customFormat="1" ht="17.100000000000001" customHeight="1" x14ac:dyDescent="0.25">
      <c r="A189" s="271">
        <v>204</v>
      </c>
      <c r="B189" s="271" t="s">
        <v>232</v>
      </c>
      <c r="C189" s="367" t="s">
        <v>312</v>
      </c>
      <c r="D189" s="264">
        <v>13774.559538807001</v>
      </c>
      <c r="E189" s="264">
        <v>13774.559538807001</v>
      </c>
      <c r="F189" s="264"/>
      <c r="G189" s="264">
        <v>13774.559538807001</v>
      </c>
      <c r="H189" s="368">
        <v>40385</v>
      </c>
      <c r="I189" s="368">
        <v>40508</v>
      </c>
      <c r="J189" s="368">
        <v>46346</v>
      </c>
      <c r="K189" s="271">
        <v>15</v>
      </c>
      <c r="L189" s="271">
        <v>11</v>
      </c>
    </row>
    <row r="190" spans="1:12" s="93" customFormat="1" ht="17.100000000000001" customHeight="1" x14ac:dyDescent="0.25">
      <c r="A190" s="271">
        <v>205</v>
      </c>
      <c r="B190" s="271" t="s">
        <v>193</v>
      </c>
      <c r="C190" s="367" t="s">
        <v>313</v>
      </c>
      <c r="D190" s="264">
        <v>5628.1437018486004</v>
      </c>
      <c r="E190" s="264">
        <v>5628.1437018486004</v>
      </c>
      <c r="F190" s="264"/>
      <c r="G190" s="264">
        <v>5628.1437018486004</v>
      </c>
      <c r="H190" s="368">
        <v>39917</v>
      </c>
      <c r="I190" s="368">
        <v>40449</v>
      </c>
      <c r="J190" s="368">
        <v>46213</v>
      </c>
      <c r="K190" s="271">
        <v>17</v>
      </c>
      <c r="L190" s="271">
        <v>0</v>
      </c>
    </row>
    <row r="191" spans="1:12" s="93" customFormat="1" ht="17.100000000000001" customHeight="1" x14ac:dyDescent="0.25">
      <c r="A191" s="456" t="s">
        <v>830</v>
      </c>
      <c r="B191" s="456"/>
      <c r="C191" s="456"/>
      <c r="D191" s="392">
        <f>SUM(D192:D212)</f>
        <v>111493.4716385028</v>
      </c>
      <c r="E191" s="392">
        <f>SUM(E192:E212)</f>
        <v>111493.4716385028</v>
      </c>
      <c r="F191" s="392"/>
      <c r="G191" s="392">
        <f>SUM(G192:G212)</f>
        <v>111493.4716385028</v>
      </c>
      <c r="H191" s="368"/>
      <c r="I191" s="368"/>
      <c r="J191" s="368"/>
      <c r="K191" s="271"/>
      <c r="L191" s="271"/>
    </row>
    <row r="192" spans="1:12" s="93" customFormat="1" ht="17.100000000000001" customHeight="1" x14ac:dyDescent="0.25">
      <c r="A192" s="271">
        <v>206</v>
      </c>
      <c r="B192" s="271" t="s">
        <v>144</v>
      </c>
      <c r="C192" s="367" t="s">
        <v>831</v>
      </c>
      <c r="D192" s="264">
        <v>1128.9025145466001</v>
      </c>
      <c r="E192" s="264">
        <v>1128.9025145466001</v>
      </c>
      <c r="F192" s="264"/>
      <c r="G192" s="264">
        <v>1128.9025145466001</v>
      </c>
      <c r="H192" s="368">
        <v>39936</v>
      </c>
      <c r="I192" s="368">
        <v>39936</v>
      </c>
      <c r="J192" s="368">
        <v>43572</v>
      </c>
      <c r="K192" s="271">
        <v>9</v>
      </c>
      <c r="L192" s="271">
        <v>6</v>
      </c>
    </row>
    <row r="193" spans="1:16" s="93" customFormat="1" ht="17.100000000000001" customHeight="1" x14ac:dyDescent="0.25">
      <c r="A193" s="271">
        <v>207</v>
      </c>
      <c r="B193" s="271" t="s">
        <v>144</v>
      </c>
      <c r="C193" s="367" t="s">
        <v>832</v>
      </c>
      <c r="D193" s="264">
        <v>1838.9252905524002</v>
      </c>
      <c r="E193" s="264">
        <v>1838.9252905524002</v>
      </c>
      <c r="F193" s="264"/>
      <c r="G193" s="264">
        <v>1838.9252905524002</v>
      </c>
      <c r="H193" s="368">
        <v>40022</v>
      </c>
      <c r="I193" s="368">
        <v>40693</v>
      </c>
      <c r="J193" s="368">
        <v>46283</v>
      </c>
      <c r="K193" s="271">
        <v>16</v>
      </c>
      <c r="L193" s="271">
        <v>11</v>
      </c>
    </row>
    <row r="194" spans="1:16" s="93" customFormat="1" ht="17.100000000000001" customHeight="1" x14ac:dyDescent="0.25">
      <c r="A194" s="271">
        <v>208</v>
      </c>
      <c r="B194" s="271" t="s">
        <v>144</v>
      </c>
      <c r="C194" s="367" t="s">
        <v>316</v>
      </c>
      <c r="D194" s="264">
        <v>608.15990804220007</v>
      </c>
      <c r="E194" s="264">
        <v>608.15990804220007</v>
      </c>
      <c r="F194" s="264"/>
      <c r="G194" s="264">
        <v>608.15990804220007</v>
      </c>
      <c r="H194" s="368">
        <v>40144</v>
      </c>
      <c r="I194" s="368">
        <v>40144</v>
      </c>
      <c r="J194" s="368">
        <v>45548</v>
      </c>
      <c r="K194" s="271">
        <v>14</v>
      </c>
      <c r="L194" s="271">
        <v>5</v>
      </c>
    </row>
    <row r="195" spans="1:16" s="93" customFormat="1" ht="17.100000000000001" customHeight="1" x14ac:dyDescent="0.25">
      <c r="A195" s="271">
        <v>209</v>
      </c>
      <c r="B195" s="271" t="s">
        <v>144</v>
      </c>
      <c r="C195" s="367" t="s">
        <v>317</v>
      </c>
      <c r="D195" s="264">
        <v>2692.6320291930001</v>
      </c>
      <c r="E195" s="264">
        <v>2692.6320291930001</v>
      </c>
      <c r="F195" s="264"/>
      <c r="G195" s="264">
        <v>2692.6320291930001</v>
      </c>
      <c r="H195" s="368">
        <v>40532</v>
      </c>
      <c r="I195" s="368">
        <v>46094</v>
      </c>
      <c r="J195" s="368">
        <v>54423</v>
      </c>
      <c r="K195" s="271">
        <v>37</v>
      </c>
      <c r="L195" s="271">
        <v>11</v>
      </c>
    </row>
    <row r="196" spans="1:16" s="93" customFormat="1" ht="17.100000000000001" customHeight="1" x14ac:dyDescent="0.25">
      <c r="A196" s="271">
        <v>210</v>
      </c>
      <c r="B196" s="271" t="s">
        <v>232</v>
      </c>
      <c r="C196" s="367" t="s">
        <v>318</v>
      </c>
      <c r="D196" s="264">
        <v>2512.6449715080003</v>
      </c>
      <c r="E196" s="264">
        <v>2512.6449715080003</v>
      </c>
      <c r="F196" s="264"/>
      <c r="G196" s="264">
        <v>2512.6449715080003</v>
      </c>
      <c r="H196" s="368">
        <v>40497</v>
      </c>
      <c r="I196" s="368">
        <v>40758</v>
      </c>
      <c r="J196" s="368">
        <v>46346</v>
      </c>
      <c r="K196" s="271">
        <v>15</v>
      </c>
      <c r="L196" s="271">
        <v>11</v>
      </c>
    </row>
    <row r="197" spans="1:16" s="93" customFormat="1" ht="17.100000000000001" customHeight="1" x14ac:dyDescent="0.25">
      <c r="A197" s="271">
        <v>211</v>
      </c>
      <c r="B197" s="271" t="s">
        <v>232</v>
      </c>
      <c r="C197" s="367" t="s">
        <v>319</v>
      </c>
      <c r="D197" s="264">
        <v>3290.3324196551998</v>
      </c>
      <c r="E197" s="264">
        <v>3290.3324196551998</v>
      </c>
      <c r="F197" s="264"/>
      <c r="G197" s="264">
        <v>3290.3324196551998</v>
      </c>
      <c r="H197" s="368">
        <v>40343</v>
      </c>
      <c r="I197" s="368">
        <v>41921</v>
      </c>
      <c r="J197" s="368">
        <v>46234</v>
      </c>
      <c r="K197" s="271">
        <v>15</v>
      </c>
      <c r="L197" s="271">
        <v>11</v>
      </c>
    </row>
    <row r="198" spans="1:16" s="93" customFormat="1" ht="17.100000000000001" customHeight="1" x14ac:dyDescent="0.25">
      <c r="A198" s="271">
        <v>212</v>
      </c>
      <c r="B198" s="271" t="s">
        <v>144</v>
      </c>
      <c r="C198" s="367" t="s">
        <v>320</v>
      </c>
      <c r="D198" s="264">
        <v>5785.2753632856002</v>
      </c>
      <c r="E198" s="264">
        <v>5785.2753632856002</v>
      </c>
      <c r="F198" s="264"/>
      <c r="G198" s="264">
        <v>5785.2753632856002</v>
      </c>
      <c r="H198" s="368">
        <v>40471</v>
      </c>
      <c r="I198" s="368">
        <v>42278</v>
      </c>
      <c r="J198" s="368">
        <v>51439</v>
      </c>
      <c r="K198" s="271">
        <v>30</v>
      </c>
      <c r="L198" s="271">
        <v>0</v>
      </c>
    </row>
    <row r="199" spans="1:16" s="93" customFormat="1" ht="17.100000000000001" customHeight="1" x14ac:dyDescent="0.25">
      <c r="A199" s="271">
        <v>213</v>
      </c>
      <c r="B199" s="271" t="s">
        <v>144</v>
      </c>
      <c r="C199" s="367" t="s">
        <v>321</v>
      </c>
      <c r="D199" s="264">
        <v>14331.474288257401</v>
      </c>
      <c r="E199" s="264">
        <v>14331.474288257401</v>
      </c>
      <c r="F199" s="264"/>
      <c r="G199" s="264">
        <v>14331.474288257401</v>
      </c>
      <c r="H199" s="368">
        <v>40448</v>
      </c>
      <c r="I199" s="368">
        <v>43070</v>
      </c>
      <c r="J199" s="368">
        <v>53885</v>
      </c>
      <c r="K199" s="271">
        <v>36</v>
      </c>
      <c r="L199" s="271">
        <v>7</v>
      </c>
    </row>
    <row r="200" spans="1:16" s="93" customFormat="1" ht="17.100000000000001" customHeight="1" x14ac:dyDescent="0.25">
      <c r="A200" s="271">
        <v>214</v>
      </c>
      <c r="B200" s="271" t="s">
        <v>144</v>
      </c>
      <c r="C200" s="367" t="s">
        <v>322</v>
      </c>
      <c r="D200" s="264">
        <v>5114.3175554112004</v>
      </c>
      <c r="E200" s="264">
        <v>5114.3175554112004</v>
      </c>
      <c r="F200" s="264"/>
      <c r="G200" s="264">
        <v>5114.3175554112004</v>
      </c>
      <c r="H200" s="368">
        <v>40548</v>
      </c>
      <c r="I200" s="368">
        <v>46251</v>
      </c>
      <c r="J200" s="368">
        <v>48441</v>
      </c>
      <c r="K200" s="271">
        <v>21</v>
      </c>
      <c r="L200" s="271">
        <v>1</v>
      </c>
      <c r="M200" s="94"/>
      <c r="N200" s="94"/>
      <c r="O200" s="99"/>
      <c r="P200" s="99"/>
    </row>
    <row r="201" spans="1:16" s="93" customFormat="1" ht="17.100000000000001" customHeight="1" x14ac:dyDescent="0.25">
      <c r="A201" s="271">
        <v>215</v>
      </c>
      <c r="B201" s="271" t="s">
        <v>232</v>
      </c>
      <c r="C201" s="367" t="s">
        <v>323</v>
      </c>
      <c r="D201" s="264">
        <v>2194.7993806212003</v>
      </c>
      <c r="E201" s="264">
        <v>2194.7993806212003</v>
      </c>
      <c r="F201" s="264"/>
      <c r="G201" s="264">
        <v>2194.7993806212003</v>
      </c>
      <c r="H201" s="368">
        <v>40357</v>
      </c>
      <c r="I201" s="368">
        <v>43069</v>
      </c>
      <c r="J201" s="368">
        <v>53885</v>
      </c>
      <c r="K201" s="271">
        <v>36</v>
      </c>
      <c r="L201" s="271">
        <v>11</v>
      </c>
      <c r="M201" s="94"/>
      <c r="N201" s="94"/>
      <c r="O201" s="99"/>
      <c r="P201" s="99"/>
    </row>
    <row r="202" spans="1:16" s="93" customFormat="1" ht="17.100000000000001" customHeight="1" x14ac:dyDescent="0.25">
      <c r="A202" s="271">
        <v>216</v>
      </c>
      <c r="B202" s="271" t="s">
        <v>209</v>
      </c>
      <c r="C202" s="367" t="s">
        <v>324</v>
      </c>
      <c r="D202" s="264">
        <v>4105.2908997270006</v>
      </c>
      <c r="E202" s="264">
        <v>4105.2908997270006</v>
      </c>
      <c r="F202" s="264"/>
      <c r="G202" s="264">
        <v>4105.2908997270006</v>
      </c>
      <c r="H202" s="368">
        <v>41264</v>
      </c>
      <c r="I202" s="368">
        <v>42612</v>
      </c>
      <c r="J202" s="368">
        <v>46139</v>
      </c>
      <c r="K202" s="271">
        <v>13</v>
      </c>
      <c r="L202" s="271">
        <v>0</v>
      </c>
      <c r="M202" s="94"/>
      <c r="N202" s="94"/>
      <c r="O202" s="99"/>
      <c r="P202" s="99"/>
    </row>
    <row r="203" spans="1:16" s="93" customFormat="1" ht="17.100000000000001" customHeight="1" x14ac:dyDescent="0.25">
      <c r="A203" s="271">
        <v>217</v>
      </c>
      <c r="B203" s="271" t="s">
        <v>209</v>
      </c>
      <c r="C203" s="367" t="s">
        <v>325</v>
      </c>
      <c r="D203" s="264">
        <v>13083.4671088266</v>
      </c>
      <c r="E203" s="264">
        <v>13083.4671088266</v>
      </c>
      <c r="F203" s="264"/>
      <c r="G203" s="264">
        <v>13083.4671088266</v>
      </c>
      <c r="H203" s="368">
        <v>41688</v>
      </c>
      <c r="I203" s="368">
        <v>41705</v>
      </c>
      <c r="J203" s="368">
        <v>48319</v>
      </c>
      <c r="K203" s="271">
        <v>17</v>
      </c>
      <c r="L203" s="271">
        <v>10</v>
      </c>
      <c r="M203" s="94"/>
      <c r="N203" s="94"/>
      <c r="O203" s="99"/>
      <c r="P203" s="99"/>
    </row>
    <row r="204" spans="1:16" s="93" customFormat="1" ht="17.100000000000001" customHeight="1" x14ac:dyDescent="0.25">
      <c r="A204" s="271">
        <v>218</v>
      </c>
      <c r="B204" s="271" t="s">
        <v>140</v>
      </c>
      <c r="C204" s="367" t="s">
        <v>326</v>
      </c>
      <c r="D204" s="264">
        <v>827.03902997160003</v>
      </c>
      <c r="E204" s="264">
        <v>827.03902997160003</v>
      </c>
      <c r="F204" s="264"/>
      <c r="G204" s="264">
        <v>827.03902997160003</v>
      </c>
      <c r="H204" s="368">
        <v>40448</v>
      </c>
      <c r="I204" s="368">
        <v>40505</v>
      </c>
      <c r="J204" s="368">
        <v>46213</v>
      </c>
      <c r="K204" s="271">
        <v>15</v>
      </c>
      <c r="L204" s="271">
        <v>7</v>
      </c>
      <c r="M204" s="94"/>
      <c r="N204" s="94"/>
      <c r="O204" s="99"/>
      <c r="P204" s="99"/>
    </row>
    <row r="205" spans="1:16" s="93" customFormat="1" ht="17.100000000000001" customHeight="1" x14ac:dyDescent="0.25">
      <c r="A205" s="271">
        <v>219</v>
      </c>
      <c r="B205" s="271" t="s">
        <v>232</v>
      </c>
      <c r="C205" s="367" t="s">
        <v>327</v>
      </c>
      <c r="D205" s="264">
        <v>5904.1249873218003</v>
      </c>
      <c r="E205" s="264">
        <v>5904.1249873218003</v>
      </c>
      <c r="F205" s="264"/>
      <c r="G205" s="264">
        <v>5904.1249873218003</v>
      </c>
      <c r="H205" s="368">
        <v>40973</v>
      </c>
      <c r="I205" s="368">
        <v>40973</v>
      </c>
      <c r="J205" s="368">
        <v>46304</v>
      </c>
      <c r="K205" s="271">
        <v>14</v>
      </c>
      <c r="L205" s="271">
        <v>6</v>
      </c>
      <c r="M205" s="94"/>
      <c r="N205" s="94"/>
      <c r="O205" s="99"/>
      <c r="P205" s="99"/>
    </row>
    <row r="206" spans="1:16" s="93" customFormat="1" ht="17.100000000000001" customHeight="1" x14ac:dyDescent="0.25">
      <c r="A206" s="271">
        <v>222</v>
      </c>
      <c r="B206" s="271" t="s">
        <v>130</v>
      </c>
      <c r="C206" s="367" t="s">
        <v>328</v>
      </c>
      <c r="D206" s="264">
        <v>39652.767738675</v>
      </c>
      <c r="E206" s="264">
        <v>39652.767738675</v>
      </c>
      <c r="F206" s="264"/>
      <c r="G206" s="264">
        <v>39652.767738675</v>
      </c>
      <c r="H206" s="368">
        <v>40826</v>
      </c>
      <c r="I206" s="368">
        <v>42705</v>
      </c>
      <c r="J206" s="368">
        <v>48319</v>
      </c>
      <c r="K206" s="271">
        <v>20</v>
      </c>
      <c r="L206" s="271">
        <v>0</v>
      </c>
      <c r="M206" s="94"/>
      <c r="N206" s="94"/>
      <c r="O206" s="99"/>
      <c r="P206" s="99"/>
    </row>
    <row r="207" spans="1:16" s="93" customFormat="1" ht="17.100000000000001" customHeight="1" x14ac:dyDescent="0.25">
      <c r="A207" s="271">
        <v>223</v>
      </c>
      <c r="B207" s="271" t="s">
        <v>140</v>
      </c>
      <c r="C207" s="367" t="s">
        <v>329</v>
      </c>
      <c r="D207" s="264">
        <v>125.2750289418</v>
      </c>
      <c r="E207" s="264">
        <v>125.2750289418</v>
      </c>
      <c r="F207" s="264"/>
      <c r="G207" s="264">
        <v>125.2750289418</v>
      </c>
      <c r="H207" s="368">
        <v>40850</v>
      </c>
      <c r="I207" s="368">
        <v>40913</v>
      </c>
      <c r="J207" s="368">
        <v>44022</v>
      </c>
      <c r="K207" s="271">
        <v>8</v>
      </c>
      <c r="L207" s="271">
        <v>6</v>
      </c>
      <c r="M207" s="94"/>
      <c r="N207" s="94"/>
      <c r="O207" s="99"/>
      <c r="P207" s="99"/>
    </row>
    <row r="208" spans="1:16" s="93" customFormat="1" ht="17.100000000000001" customHeight="1" x14ac:dyDescent="0.25">
      <c r="A208" s="271">
        <v>225</v>
      </c>
      <c r="B208" s="271" t="s">
        <v>140</v>
      </c>
      <c r="C208" s="367" t="s">
        <v>759</v>
      </c>
      <c r="D208" s="264">
        <v>11.2374530838</v>
      </c>
      <c r="E208" s="264">
        <v>11.2374530838</v>
      </c>
      <c r="F208" s="264"/>
      <c r="G208" s="264">
        <v>11.2374530838</v>
      </c>
      <c r="H208" s="368">
        <v>40571</v>
      </c>
      <c r="I208" s="368">
        <v>40571</v>
      </c>
      <c r="J208" s="368">
        <v>44224</v>
      </c>
      <c r="K208" s="271">
        <v>9</v>
      </c>
      <c r="L208" s="271">
        <v>5</v>
      </c>
      <c r="M208" s="94"/>
      <c r="N208" s="94"/>
      <c r="O208" s="99"/>
      <c r="P208" s="99"/>
    </row>
    <row r="209" spans="1:16" s="93" customFormat="1" ht="17.100000000000001" customHeight="1" x14ac:dyDescent="0.25">
      <c r="A209" s="271">
        <v>226</v>
      </c>
      <c r="B209" s="271" t="s">
        <v>132</v>
      </c>
      <c r="C209" s="367" t="s">
        <v>331</v>
      </c>
      <c r="D209" s="264">
        <v>488.66833644480005</v>
      </c>
      <c r="E209" s="264">
        <v>488.66833644480005</v>
      </c>
      <c r="F209" s="264"/>
      <c r="G209" s="264">
        <v>488.66833644480005</v>
      </c>
      <c r="H209" s="368">
        <v>42612</v>
      </c>
      <c r="I209" s="368">
        <v>42612</v>
      </c>
      <c r="J209" s="368">
        <v>46139</v>
      </c>
      <c r="K209" s="271">
        <v>9</v>
      </c>
      <c r="L209" s="271">
        <v>6</v>
      </c>
      <c r="M209" s="94"/>
      <c r="N209" s="94"/>
      <c r="O209" s="99"/>
      <c r="P209" s="99"/>
    </row>
    <row r="210" spans="1:16" s="93" customFormat="1" ht="17.100000000000001" customHeight="1" x14ac:dyDescent="0.25">
      <c r="A210" s="271">
        <v>227</v>
      </c>
      <c r="B210" s="271" t="s">
        <v>128</v>
      </c>
      <c r="C210" s="367" t="s">
        <v>332</v>
      </c>
      <c r="D210" s="264">
        <v>2952.1760944590001</v>
      </c>
      <c r="E210" s="264">
        <v>2952.1760944590001</v>
      </c>
      <c r="F210" s="264"/>
      <c r="G210" s="264">
        <v>2952.1760944590001</v>
      </c>
      <c r="H210" s="368">
        <v>41254</v>
      </c>
      <c r="I210" s="368">
        <v>41360</v>
      </c>
      <c r="J210" s="368">
        <v>44669</v>
      </c>
      <c r="K210" s="271">
        <v>9</v>
      </c>
      <c r="L210" s="271">
        <v>0</v>
      </c>
      <c r="M210" s="94"/>
      <c r="N210" s="94"/>
      <c r="O210" s="99"/>
      <c r="P210" s="99"/>
    </row>
    <row r="211" spans="1:16" s="93" customFormat="1" ht="17.100000000000001" customHeight="1" x14ac:dyDescent="0.25">
      <c r="A211" s="271">
        <v>228</v>
      </c>
      <c r="B211" s="271" t="s">
        <v>140</v>
      </c>
      <c r="C211" s="367" t="s">
        <v>333</v>
      </c>
      <c r="D211" s="264">
        <v>1583.1248228802001</v>
      </c>
      <c r="E211" s="264">
        <v>1583.1248228802001</v>
      </c>
      <c r="F211" s="264"/>
      <c r="G211" s="264">
        <v>1583.1248228802001</v>
      </c>
      <c r="H211" s="368">
        <v>41227</v>
      </c>
      <c r="I211" s="368">
        <v>41243</v>
      </c>
      <c r="J211" s="368">
        <v>45035</v>
      </c>
      <c r="K211" s="271">
        <v>10</v>
      </c>
      <c r="L211" s="271">
        <v>0</v>
      </c>
      <c r="M211" s="94"/>
      <c r="N211" s="94"/>
      <c r="O211" s="99"/>
      <c r="P211" s="99"/>
    </row>
    <row r="212" spans="1:16" s="93" customFormat="1" ht="17.100000000000001" customHeight="1" x14ac:dyDescent="0.25">
      <c r="A212" s="271">
        <v>229</v>
      </c>
      <c r="B212" s="271" t="s">
        <v>138</v>
      </c>
      <c r="C212" s="367" t="s">
        <v>334</v>
      </c>
      <c r="D212" s="264">
        <v>3262.8364170984</v>
      </c>
      <c r="E212" s="264">
        <v>3262.8364170984</v>
      </c>
      <c r="F212" s="264"/>
      <c r="G212" s="264">
        <v>3262.8364170984</v>
      </c>
      <c r="H212" s="368">
        <v>41662</v>
      </c>
      <c r="I212" s="368">
        <v>41662</v>
      </c>
      <c r="J212" s="368">
        <v>46367</v>
      </c>
      <c r="K212" s="271">
        <v>12</v>
      </c>
      <c r="L212" s="271">
        <v>8</v>
      </c>
      <c r="M212" s="94"/>
      <c r="N212" s="94"/>
      <c r="O212" s="99"/>
      <c r="P212" s="99"/>
    </row>
    <row r="213" spans="1:16" s="93" customFormat="1" ht="17.100000000000001" customHeight="1" x14ac:dyDescent="0.25">
      <c r="A213" s="456" t="s">
        <v>833</v>
      </c>
      <c r="B213" s="456"/>
      <c r="C213" s="456"/>
      <c r="D213" s="392">
        <f>SUM(D214:D223)</f>
        <v>48633.348052965601</v>
      </c>
      <c r="E213" s="392">
        <f>SUM(E214:E223)</f>
        <v>48633.348052965601</v>
      </c>
      <c r="F213" s="392"/>
      <c r="G213" s="392">
        <f>SUM(G214:G223)</f>
        <v>48633.348052965601</v>
      </c>
      <c r="H213" s="368"/>
      <c r="I213" s="368"/>
      <c r="J213" s="368"/>
      <c r="K213" s="271"/>
      <c r="L213" s="271"/>
      <c r="M213" s="94"/>
      <c r="N213" s="94"/>
      <c r="O213" s="99"/>
      <c r="P213" s="99"/>
    </row>
    <row r="214" spans="1:16" s="93" customFormat="1" ht="17.100000000000001" customHeight="1" x14ac:dyDescent="0.25">
      <c r="A214" s="271">
        <v>231</v>
      </c>
      <c r="B214" s="271" t="s">
        <v>232</v>
      </c>
      <c r="C214" s="367" t="s">
        <v>335</v>
      </c>
      <c r="D214" s="264">
        <v>403.2608217678</v>
      </c>
      <c r="E214" s="264">
        <v>403.2608217678</v>
      </c>
      <c r="F214" s="264"/>
      <c r="G214" s="264">
        <v>403.2608217678</v>
      </c>
      <c r="H214" s="368">
        <v>40403</v>
      </c>
      <c r="I214" s="368">
        <v>40403</v>
      </c>
      <c r="J214" s="368">
        <v>46199</v>
      </c>
      <c r="K214" s="271">
        <v>15</v>
      </c>
      <c r="L214" s="271">
        <v>6</v>
      </c>
      <c r="M214" s="94"/>
      <c r="N214" s="94"/>
      <c r="O214" s="99"/>
      <c r="P214" s="99"/>
    </row>
    <row r="215" spans="1:16" s="93" customFormat="1" ht="17.100000000000001" customHeight="1" x14ac:dyDescent="0.25">
      <c r="A215" s="271">
        <v>233</v>
      </c>
      <c r="B215" s="271" t="s">
        <v>232</v>
      </c>
      <c r="C215" s="367" t="s">
        <v>336</v>
      </c>
      <c r="D215" s="264">
        <v>153.5948581104</v>
      </c>
      <c r="E215" s="264">
        <v>153.5948581104</v>
      </c>
      <c r="F215" s="264"/>
      <c r="G215" s="264">
        <v>153.5948581104</v>
      </c>
      <c r="H215" s="368">
        <v>40371</v>
      </c>
      <c r="I215" s="368">
        <v>40371</v>
      </c>
      <c r="J215" s="368">
        <v>46199</v>
      </c>
      <c r="K215" s="271">
        <v>15</v>
      </c>
      <c r="L215" s="271">
        <v>6</v>
      </c>
      <c r="M215" s="94"/>
      <c r="N215" s="94"/>
      <c r="O215" s="99"/>
      <c r="P215" s="99"/>
    </row>
    <row r="216" spans="1:16" s="93" customFormat="1" ht="17.100000000000001" customHeight="1" x14ac:dyDescent="0.25">
      <c r="A216" s="271">
        <v>234</v>
      </c>
      <c r="B216" s="271" t="s">
        <v>232</v>
      </c>
      <c r="C216" s="367" t="s">
        <v>337</v>
      </c>
      <c r="D216" s="264">
        <v>3983.5283477634002</v>
      </c>
      <c r="E216" s="264">
        <v>3983.5283477634002</v>
      </c>
      <c r="F216" s="264"/>
      <c r="G216" s="264">
        <v>3983.5283477634002</v>
      </c>
      <c r="H216" s="368">
        <v>42936</v>
      </c>
      <c r="I216" s="368">
        <v>42977</v>
      </c>
      <c r="J216" s="368">
        <v>53885</v>
      </c>
      <c r="K216" s="271">
        <v>29</v>
      </c>
      <c r="L216" s="271">
        <v>6</v>
      </c>
      <c r="M216" s="94"/>
      <c r="N216" s="94"/>
      <c r="O216" s="99"/>
      <c r="P216" s="99"/>
    </row>
    <row r="217" spans="1:16" s="93" customFormat="1" ht="17.100000000000001" customHeight="1" x14ac:dyDescent="0.25">
      <c r="A217" s="271">
        <v>235</v>
      </c>
      <c r="B217" s="271" t="s">
        <v>132</v>
      </c>
      <c r="C217" s="367" t="s">
        <v>338</v>
      </c>
      <c r="D217" s="264">
        <v>1995.6999557196002</v>
      </c>
      <c r="E217" s="264">
        <v>1995.6999557196002</v>
      </c>
      <c r="F217" s="264"/>
      <c r="G217" s="264">
        <v>1995.6999557196002</v>
      </c>
      <c r="H217" s="368">
        <v>41831</v>
      </c>
      <c r="I217" s="368">
        <v>41901</v>
      </c>
      <c r="J217" s="368">
        <v>46142</v>
      </c>
      <c r="K217" s="271">
        <v>11</v>
      </c>
      <c r="L217" s="271">
        <v>6</v>
      </c>
      <c r="M217" s="94"/>
      <c r="N217" s="94"/>
      <c r="O217" s="99"/>
      <c r="P217" s="99"/>
    </row>
    <row r="218" spans="1:16" s="93" customFormat="1" ht="17.100000000000001" customHeight="1" x14ac:dyDescent="0.25">
      <c r="A218" s="271">
        <v>236</v>
      </c>
      <c r="B218" s="271" t="s">
        <v>132</v>
      </c>
      <c r="C218" s="367" t="s">
        <v>339</v>
      </c>
      <c r="D218" s="264">
        <v>1291.2058804914002</v>
      </c>
      <c r="E218" s="264">
        <v>1291.2058804914002</v>
      </c>
      <c r="F218" s="264"/>
      <c r="G218" s="264">
        <v>1291.2058804914002</v>
      </c>
      <c r="H218" s="368">
        <v>41217</v>
      </c>
      <c r="I218" s="368">
        <v>41217</v>
      </c>
      <c r="J218" s="368">
        <v>44727</v>
      </c>
      <c r="K218" s="271">
        <v>9</v>
      </c>
      <c r="L218" s="271">
        <v>6</v>
      </c>
      <c r="M218" s="94"/>
      <c r="N218" s="94"/>
      <c r="O218" s="99"/>
      <c r="P218" s="99"/>
    </row>
    <row r="219" spans="1:16" s="93" customFormat="1" ht="17.100000000000001" customHeight="1" x14ac:dyDescent="0.25">
      <c r="A219" s="271">
        <v>237</v>
      </c>
      <c r="B219" s="271" t="s">
        <v>140</v>
      </c>
      <c r="C219" s="367" t="s">
        <v>340</v>
      </c>
      <c r="D219" s="264">
        <v>1147.2388346988</v>
      </c>
      <c r="E219" s="264">
        <v>1147.2388346988</v>
      </c>
      <c r="F219" s="264"/>
      <c r="G219" s="264">
        <v>1147.2388346988</v>
      </c>
      <c r="H219" s="368">
        <v>42429</v>
      </c>
      <c r="I219" s="368">
        <v>42755</v>
      </c>
      <c r="J219" s="368">
        <v>46365</v>
      </c>
      <c r="K219" s="271">
        <v>10</v>
      </c>
      <c r="L219" s="271">
        <v>8</v>
      </c>
    </row>
    <row r="220" spans="1:16" s="93" customFormat="1" ht="17.100000000000001" customHeight="1" x14ac:dyDescent="0.25">
      <c r="A220" s="271">
        <v>242</v>
      </c>
      <c r="B220" s="271" t="s">
        <v>144</v>
      </c>
      <c r="C220" s="367" t="s">
        <v>834</v>
      </c>
      <c r="D220" s="264">
        <v>13503.392514844201</v>
      </c>
      <c r="E220" s="264">
        <v>13503.392514844201</v>
      </c>
      <c r="F220" s="264"/>
      <c r="G220" s="264">
        <v>13503.392514844201</v>
      </c>
      <c r="H220" s="368">
        <v>40716</v>
      </c>
      <c r="I220" s="368">
        <v>43277</v>
      </c>
      <c r="J220" s="368">
        <v>54128</v>
      </c>
      <c r="K220" s="271">
        <v>36</v>
      </c>
      <c r="L220" s="271">
        <v>2</v>
      </c>
    </row>
    <row r="221" spans="1:16" s="93" customFormat="1" ht="17.100000000000001" customHeight="1" x14ac:dyDescent="0.25">
      <c r="A221" s="271">
        <v>243</v>
      </c>
      <c r="B221" s="271" t="s">
        <v>144</v>
      </c>
      <c r="C221" s="367" t="s">
        <v>835</v>
      </c>
      <c r="D221" s="264">
        <v>10990.664309862001</v>
      </c>
      <c r="E221" s="264">
        <v>10990.664309862001</v>
      </c>
      <c r="F221" s="264"/>
      <c r="G221" s="264">
        <v>10990.664309862001</v>
      </c>
      <c r="H221" s="368">
        <v>40737</v>
      </c>
      <c r="I221" s="368">
        <v>42577</v>
      </c>
      <c r="J221" s="368">
        <v>46139</v>
      </c>
      <c r="K221" s="271">
        <v>14</v>
      </c>
      <c r="L221" s="271">
        <v>3</v>
      </c>
    </row>
    <row r="222" spans="1:16" s="93" customFormat="1" ht="17.100000000000001" customHeight="1" x14ac:dyDescent="0.25">
      <c r="A222" s="271">
        <v>244</v>
      </c>
      <c r="B222" s="271" t="s">
        <v>144</v>
      </c>
      <c r="C222" s="367" t="s">
        <v>836</v>
      </c>
      <c r="D222" s="264">
        <v>13327.256167848</v>
      </c>
      <c r="E222" s="264">
        <v>13327.256167848</v>
      </c>
      <c r="F222" s="264"/>
      <c r="G222" s="264">
        <v>13327.256167848</v>
      </c>
      <c r="H222" s="368">
        <v>40420</v>
      </c>
      <c r="I222" s="368">
        <v>42516</v>
      </c>
      <c r="J222" s="368">
        <v>46318</v>
      </c>
      <c r="K222" s="271">
        <v>15</v>
      </c>
      <c r="L222" s="271">
        <v>9</v>
      </c>
    </row>
    <row r="223" spans="1:16" s="93" customFormat="1" ht="17.100000000000001" customHeight="1" x14ac:dyDescent="0.25">
      <c r="A223" s="271">
        <v>245</v>
      </c>
      <c r="B223" s="271" t="s">
        <v>144</v>
      </c>
      <c r="C223" s="367" t="s">
        <v>837</v>
      </c>
      <c r="D223" s="264">
        <v>1837.50636186</v>
      </c>
      <c r="E223" s="264">
        <v>1837.50636186</v>
      </c>
      <c r="F223" s="264"/>
      <c r="G223" s="264">
        <v>1837.50636186</v>
      </c>
      <c r="H223" s="368">
        <v>40805</v>
      </c>
      <c r="I223" s="368">
        <v>46251</v>
      </c>
      <c r="J223" s="368">
        <v>48541</v>
      </c>
      <c r="K223" s="271">
        <v>21</v>
      </c>
      <c r="L223" s="271">
        <v>1</v>
      </c>
    </row>
    <row r="224" spans="1:16" s="93" customFormat="1" ht="17.100000000000001" customHeight="1" x14ac:dyDescent="0.25">
      <c r="A224" s="456" t="s">
        <v>838</v>
      </c>
      <c r="B224" s="456"/>
      <c r="C224" s="456"/>
      <c r="D224" s="392">
        <f>SUM(D225:D233)</f>
        <v>35636.424080986799</v>
      </c>
      <c r="E224" s="392">
        <f>SUM(E225:E233)</f>
        <v>35636.424080986799</v>
      </c>
      <c r="F224" s="392"/>
      <c r="G224" s="392">
        <f>SUM(G225:G233)</f>
        <v>35636.424080986799</v>
      </c>
      <c r="H224" s="368"/>
      <c r="I224" s="368"/>
      <c r="J224" s="368"/>
      <c r="K224" s="271"/>
      <c r="L224" s="271"/>
    </row>
    <row r="225" spans="1:12" s="93" customFormat="1" ht="17.100000000000001" customHeight="1" x14ac:dyDescent="0.25">
      <c r="A225" s="271">
        <v>247</v>
      </c>
      <c r="B225" s="271" t="s">
        <v>232</v>
      </c>
      <c r="C225" s="367" t="s">
        <v>839</v>
      </c>
      <c r="D225" s="264">
        <v>3959.9045394318005</v>
      </c>
      <c r="E225" s="264">
        <v>3959.9045394318005</v>
      </c>
      <c r="F225" s="264"/>
      <c r="G225" s="264">
        <v>3959.9045394318005</v>
      </c>
      <c r="H225" s="368">
        <v>41401</v>
      </c>
      <c r="I225" s="368">
        <v>41796</v>
      </c>
      <c r="J225" s="368">
        <v>46142</v>
      </c>
      <c r="K225" s="271">
        <v>12</v>
      </c>
      <c r="L225" s="271">
        <v>9</v>
      </c>
    </row>
    <row r="226" spans="1:12" s="93" customFormat="1" ht="17.100000000000001" customHeight="1" x14ac:dyDescent="0.25">
      <c r="A226" s="271">
        <v>248</v>
      </c>
      <c r="B226" s="271" t="s">
        <v>232</v>
      </c>
      <c r="C226" s="367" t="s">
        <v>346</v>
      </c>
      <c r="D226" s="264">
        <v>4188.9910621284007</v>
      </c>
      <c r="E226" s="264">
        <v>4188.9910621284007</v>
      </c>
      <c r="F226" s="264"/>
      <c r="G226" s="264">
        <v>4188.9910621284007</v>
      </c>
      <c r="H226" s="368">
        <v>40876</v>
      </c>
      <c r="I226" s="368">
        <v>41197</v>
      </c>
      <c r="J226" s="368">
        <v>46185</v>
      </c>
      <c r="K226" s="271">
        <v>14</v>
      </c>
      <c r="L226" s="271">
        <v>1</v>
      </c>
    </row>
    <row r="227" spans="1:12" s="93" customFormat="1" ht="17.100000000000001" customHeight="1" x14ac:dyDescent="0.25">
      <c r="A227" s="271">
        <v>249</v>
      </c>
      <c r="B227" s="271" t="s">
        <v>232</v>
      </c>
      <c r="C227" s="367" t="s">
        <v>347</v>
      </c>
      <c r="D227" s="264">
        <v>5064.2782364466002</v>
      </c>
      <c r="E227" s="264">
        <v>5064.2782364466002</v>
      </c>
      <c r="F227" s="264"/>
      <c r="G227" s="264">
        <v>5064.2782364466002</v>
      </c>
      <c r="H227" s="368">
        <v>41700</v>
      </c>
      <c r="I227" s="368">
        <v>44910</v>
      </c>
      <c r="J227" s="368">
        <v>53051</v>
      </c>
      <c r="K227" s="271">
        <v>31</v>
      </c>
      <c r="L227" s="271">
        <v>0</v>
      </c>
    </row>
    <row r="228" spans="1:12" s="93" customFormat="1" ht="17.100000000000001" customHeight="1" x14ac:dyDescent="0.25">
      <c r="A228" s="271">
        <v>250</v>
      </c>
      <c r="B228" s="271" t="s">
        <v>232</v>
      </c>
      <c r="C228" s="367" t="s">
        <v>348</v>
      </c>
      <c r="D228" s="264">
        <v>1865.7189967104002</v>
      </c>
      <c r="E228" s="264">
        <v>1865.7189967104002</v>
      </c>
      <c r="F228" s="264"/>
      <c r="G228" s="264">
        <v>1865.7189967104002</v>
      </c>
      <c r="H228" s="368">
        <v>40822</v>
      </c>
      <c r="I228" s="368">
        <v>40928</v>
      </c>
      <c r="J228" s="368">
        <v>46311</v>
      </c>
      <c r="K228" s="271">
        <v>14</v>
      </c>
      <c r="L228" s="271">
        <v>6</v>
      </c>
    </row>
    <row r="229" spans="1:12" s="93" customFormat="1" ht="17.100000000000001" customHeight="1" x14ac:dyDescent="0.25">
      <c r="A229" s="271">
        <v>251</v>
      </c>
      <c r="B229" s="271" t="s">
        <v>144</v>
      </c>
      <c r="C229" s="367" t="s">
        <v>349</v>
      </c>
      <c r="D229" s="264">
        <v>1604.6752465854001</v>
      </c>
      <c r="E229" s="264">
        <v>1604.6752465854001</v>
      </c>
      <c r="F229" s="264"/>
      <c r="G229" s="264">
        <v>1604.6752465854001</v>
      </c>
      <c r="H229" s="368">
        <v>41472</v>
      </c>
      <c r="I229" s="368">
        <v>42689</v>
      </c>
      <c r="J229" s="368">
        <v>49947</v>
      </c>
      <c r="K229" s="271">
        <v>22</v>
      </c>
      <c r="L229" s="271">
        <v>11</v>
      </c>
    </row>
    <row r="230" spans="1:12" s="93" customFormat="1" ht="17.100000000000001" customHeight="1" x14ac:dyDescent="0.25">
      <c r="A230" s="271">
        <v>252</v>
      </c>
      <c r="B230" s="271" t="s">
        <v>144</v>
      </c>
      <c r="C230" s="367" t="s">
        <v>350</v>
      </c>
      <c r="D230" s="264">
        <v>109.60461666000002</v>
      </c>
      <c r="E230" s="264">
        <v>109.60461666000002</v>
      </c>
      <c r="F230" s="264"/>
      <c r="G230" s="264">
        <v>109.60461666000002</v>
      </c>
      <c r="H230" s="368">
        <v>40689</v>
      </c>
      <c r="I230" s="368">
        <v>40689</v>
      </c>
      <c r="J230" s="368">
        <v>44022</v>
      </c>
      <c r="K230" s="271">
        <v>9</v>
      </c>
      <c r="L230" s="271">
        <v>0</v>
      </c>
    </row>
    <row r="231" spans="1:12" s="93" customFormat="1" ht="17.100000000000001" customHeight="1" x14ac:dyDescent="0.25">
      <c r="A231" s="271">
        <v>253</v>
      </c>
      <c r="B231" s="271" t="s">
        <v>144</v>
      </c>
      <c r="C231" s="367" t="s">
        <v>351</v>
      </c>
      <c r="D231" s="264">
        <v>14177.803344314401</v>
      </c>
      <c r="E231" s="264">
        <v>14177.803344314401</v>
      </c>
      <c r="F231" s="264"/>
      <c r="G231" s="264">
        <v>14177.803344314401</v>
      </c>
      <c r="H231" s="368">
        <v>41320</v>
      </c>
      <c r="I231" s="368">
        <v>43234</v>
      </c>
      <c r="J231" s="368">
        <v>54128</v>
      </c>
      <c r="K231" s="271">
        <v>34</v>
      </c>
      <c r="L231" s="271">
        <v>8</v>
      </c>
    </row>
    <row r="232" spans="1:12" s="93" customFormat="1" ht="17.100000000000001" customHeight="1" x14ac:dyDescent="0.25">
      <c r="A232" s="271">
        <v>257</v>
      </c>
      <c r="B232" s="271" t="s">
        <v>132</v>
      </c>
      <c r="C232" s="367" t="s">
        <v>840</v>
      </c>
      <c r="D232" s="264">
        <v>1111.7051061048001</v>
      </c>
      <c r="E232" s="264">
        <v>1111.7051061048001</v>
      </c>
      <c r="F232" s="264"/>
      <c r="G232" s="264">
        <v>1111.7051061048001</v>
      </c>
      <c r="H232" s="368">
        <v>44929</v>
      </c>
      <c r="I232" s="368">
        <v>45316</v>
      </c>
      <c r="J232" s="368">
        <v>48271</v>
      </c>
      <c r="K232" s="271">
        <v>9</v>
      </c>
      <c r="L232" s="271">
        <v>0</v>
      </c>
    </row>
    <row r="233" spans="1:12" s="93" customFormat="1" ht="17.100000000000001" customHeight="1" x14ac:dyDescent="0.25">
      <c r="A233" s="271">
        <v>258</v>
      </c>
      <c r="B233" s="271" t="s">
        <v>209</v>
      </c>
      <c r="C233" s="367" t="s">
        <v>352</v>
      </c>
      <c r="D233" s="264">
        <v>3553.7429326050001</v>
      </c>
      <c r="E233" s="264">
        <v>3553.7429326050001</v>
      </c>
      <c r="F233" s="264"/>
      <c r="G233" s="264">
        <v>3553.7429326050001</v>
      </c>
      <c r="H233" s="368">
        <v>44505</v>
      </c>
      <c r="I233" s="368">
        <v>45289</v>
      </c>
      <c r="J233" s="368">
        <v>47879</v>
      </c>
      <c r="K233" s="271">
        <v>9</v>
      </c>
      <c r="L233" s="271">
        <v>0</v>
      </c>
    </row>
    <row r="234" spans="1:12" s="93" customFormat="1" ht="17.100000000000001" customHeight="1" x14ac:dyDescent="0.25">
      <c r="A234" s="456" t="s">
        <v>841</v>
      </c>
      <c r="B234" s="456"/>
      <c r="C234" s="456"/>
      <c r="D234" s="392">
        <f>SUM(D235:D237)</f>
        <v>50111.860602562207</v>
      </c>
      <c r="E234" s="392">
        <f>SUM(E235:E237)</f>
        <v>50111.860602562207</v>
      </c>
      <c r="F234" s="392"/>
      <c r="G234" s="392">
        <f>SUM(G235:G237)</f>
        <v>50111.860602562207</v>
      </c>
      <c r="H234" s="368"/>
      <c r="I234" s="368"/>
      <c r="J234" s="368"/>
      <c r="K234" s="271"/>
      <c r="L234" s="271"/>
    </row>
    <row r="235" spans="1:12" s="93" customFormat="1" ht="17.100000000000001" customHeight="1" x14ac:dyDescent="0.25">
      <c r="A235" s="271">
        <v>259</v>
      </c>
      <c r="B235" s="271" t="s">
        <v>144</v>
      </c>
      <c r="C235" s="367" t="s">
        <v>842</v>
      </c>
      <c r="D235" s="264">
        <v>28765.408556833201</v>
      </c>
      <c r="E235" s="264">
        <v>28765.408556833201</v>
      </c>
      <c r="F235" s="264"/>
      <c r="G235" s="264">
        <v>28765.408556833201</v>
      </c>
      <c r="H235" s="368">
        <v>41674</v>
      </c>
      <c r="I235" s="368">
        <v>43291</v>
      </c>
      <c r="J235" s="368">
        <v>54128</v>
      </c>
      <c r="K235" s="271">
        <v>33</v>
      </c>
      <c r="L235" s="271">
        <v>11</v>
      </c>
    </row>
    <row r="236" spans="1:12" s="93" customFormat="1" ht="17.100000000000001" customHeight="1" x14ac:dyDescent="0.25">
      <c r="A236" s="271">
        <v>260</v>
      </c>
      <c r="B236" s="271" t="s">
        <v>144</v>
      </c>
      <c r="C236" s="367" t="s">
        <v>843</v>
      </c>
      <c r="D236" s="264">
        <v>7787.3302830906005</v>
      </c>
      <c r="E236" s="264">
        <v>7787.3302830906005</v>
      </c>
      <c r="F236" s="264"/>
      <c r="G236" s="264">
        <v>7787.3302830906005</v>
      </c>
      <c r="H236" s="368">
        <v>41506</v>
      </c>
      <c r="I236" s="368">
        <v>43067</v>
      </c>
      <c r="J236" s="368">
        <v>53885</v>
      </c>
      <c r="K236" s="271">
        <v>33</v>
      </c>
      <c r="L236" s="271">
        <v>9</v>
      </c>
    </row>
    <row r="237" spans="1:12" s="93" customFormat="1" ht="17.100000000000001" customHeight="1" x14ac:dyDescent="0.25">
      <c r="A237" s="271">
        <v>261</v>
      </c>
      <c r="B237" s="271" t="s">
        <v>196</v>
      </c>
      <c r="C237" s="367" t="s">
        <v>355</v>
      </c>
      <c r="D237" s="264">
        <v>13559.121762638402</v>
      </c>
      <c r="E237" s="264">
        <v>13559.121762638402</v>
      </c>
      <c r="F237" s="264"/>
      <c r="G237" s="264">
        <v>13559.121762638402</v>
      </c>
      <c r="H237" s="368">
        <v>42031</v>
      </c>
      <c r="I237" s="368">
        <v>44910</v>
      </c>
      <c r="J237" s="368">
        <v>53904</v>
      </c>
      <c r="K237" s="271">
        <v>32</v>
      </c>
      <c r="L237" s="271">
        <v>5</v>
      </c>
    </row>
    <row r="238" spans="1:12" s="93" customFormat="1" ht="17.100000000000001" customHeight="1" x14ac:dyDescent="0.25">
      <c r="A238" s="456" t="s">
        <v>844</v>
      </c>
      <c r="B238" s="456"/>
      <c r="C238" s="456"/>
      <c r="D238" s="392">
        <f>SUM(D239:D247)</f>
        <v>42200.330401416599</v>
      </c>
      <c r="E238" s="392">
        <f>SUM(E239:E247)</f>
        <v>42200.330401416599</v>
      </c>
      <c r="F238" s="392"/>
      <c r="G238" s="392">
        <f>SUM(G239:G247)</f>
        <v>42200.330401416599</v>
      </c>
      <c r="H238" s="368"/>
      <c r="I238" s="368"/>
      <c r="J238" s="368"/>
      <c r="K238" s="271"/>
      <c r="L238" s="271"/>
    </row>
    <row r="239" spans="1:12" s="93" customFormat="1" ht="17.100000000000001" customHeight="1" x14ac:dyDescent="0.25">
      <c r="A239" s="271">
        <v>262</v>
      </c>
      <c r="B239" s="271" t="s">
        <v>232</v>
      </c>
      <c r="C239" s="367" t="s">
        <v>356</v>
      </c>
      <c r="D239" s="264">
        <v>2017.3069716894001</v>
      </c>
      <c r="E239" s="264">
        <v>2017.3069716894001</v>
      </c>
      <c r="F239" s="264"/>
      <c r="G239" s="264">
        <v>2017.3069716894001</v>
      </c>
      <c r="H239" s="368">
        <v>41290</v>
      </c>
      <c r="I239" s="368">
        <v>41761</v>
      </c>
      <c r="J239" s="368">
        <v>46374</v>
      </c>
      <c r="K239" s="271">
        <v>13</v>
      </c>
      <c r="L239" s="271">
        <v>8</v>
      </c>
    </row>
    <row r="240" spans="1:12" s="93" customFormat="1" ht="17.100000000000001" customHeight="1" x14ac:dyDescent="0.25">
      <c r="A240" s="271">
        <v>264</v>
      </c>
      <c r="B240" s="271" t="s">
        <v>130</v>
      </c>
      <c r="C240" s="367" t="s">
        <v>357</v>
      </c>
      <c r="D240" s="264">
        <v>15312.539248167601</v>
      </c>
      <c r="E240" s="264">
        <v>15312.539248167601</v>
      </c>
      <c r="F240" s="264"/>
      <c r="G240" s="264">
        <v>15312.539248167601</v>
      </c>
      <c r="H240" s="368">
        <v>43001</v>
      </c>
      <c r="I240" s="368">
        <v>44910</v>
      </c>
      <c r="J240" s="368">
        <v>54041</v>
      </c>
      <c r="K240" s="271">
        <v>30</v>
      </c>
      <c r="L240" s="271">
        <v>2</v>
      </c>
    </row>
    <row r="241" spans="1:12" s="93" customFormat="1" ht="17.100000000000001" customHeight="1" x14ac:dyDescent="0.25">
      <c r="A241" s="271">
        <v>266</v>
      </c>
      <c r="B241" s="271" t="s">
        <v>232</v>
      </c>
      <c r="C241" s="367" t="s">
        <v>358</v>
      </c>
      <c r="D241" s="264">
        <v>6146.7607784322008</v>
      </c>
      <c r="E241" s="264">
        <v>6146.7607784322008</v>
      </c>
      <c r="F241" s="264"/>
      <c r="G241" s="264">
        <v>6146.7607784322008</v>
      </c>
      <c r="H241" s="368">
        <v>43495</v>
      </c>
      <c r="I241" s="368">
        <v>44910</v>
      </c>
      <c r="J241" s="368">
        <v>54128</v>
      </c>
      <c r="K241" s="271">
        <v>29</v>
      </c>
      <c r="L241" s="271">
        <v>0</v>
      </c>
    </row>
    <row r="242" spans="1:12" s="93" customFormat="1" ht="17.100000000000001" customHeight="1" x14ac:dyDescent="0.25">
      <c r="A242" s="271">
        <v>267</v>
      </c>
      <c r="B242" s="271" t="s">
        <v>232</v>
      </c>
      <c r="C242" s="367" t="s">
        <v>359</v>
      </c>
      <c r="D242" s="264">
        <v>2497.1758100100001</v>
      </c>
      <c r="E242" s="264">
        <v>2497.1758100100001</v>
      </c>
      <c r="F242" s="264"/>
      <c r="G242" s="264">
        <v>2497.1758100100001</v>
      </c>
      <c r="H242" s="368">
        <v>41912</v>
      </c>
      <c r="I242" s="368">
        <v>42062</v>
      </c>
      <c r="J242" s="368">
        <v>45504</v>
      </c>
      <c r="K242" s="271">
        <v>9</v>
      </c>
      <c r="L242" s="271">
        <v>5</v>
      </c>
    </row>
    <row r="243" spans="1:12" s="93" customFormat="1" ht="17.100000000000001" customHeight="1" x14ac:dyDescent="0.25">
      <c r="A243" s="271">
        <v>268</v>
      </c>
      <c r="B243" s="271" t="s">
        <v>132</v>
      </c>
      <c r="C243" s="367" t="s">
        <v>360</v>
      </c>
      <c r="D243" s="264">
        <v>231.94021860540002</v>
      </c>
      <c r="E243" s="264">
        <v>231.94021860540002</v>
      </c>
      <c r="F243" s="264"/>
      <c r="G243" s="264">
        <v>231.94021860540002</v>
      </c>
      <c r="H243" s="368">
        <v>44505</v>
      </c>
      <c r="I243" s="368">
        <v>44910</v>
      </c>
      <c r="J243" s="368">
        <v>48456</v>
      </c>
      <c r="K243" s="271">
        <v>10</v>
      </c>
      <c r="L243" s="271">
        <v>9</v>
      </c>
    </row>
    <row r="244" spans="1:12" s="93" customFormat="1" ht="17.100000000000001" customHeight="1" x14ac:dyDescent="0.25">
      <c r="A244" s="271">
        <v>269</v>
      </c>
      <c r="B244" s="271" t="s">
        <v>140</v>
      </c>
      <c r="C244" s="367" t="s">
        <v>361</v>
      </c>
      <c r="D244" s="264">
        <v>152.52604202160001</v>
      </c>
      <c r="E244" s="264">
        <v>152.52604202160001</v>
      </c>
      <c r="F244" s="264"/>
      <c r="G244" s="264">
        <v>152.52604202160001</v>
      </c>
      <c r="H244" s="368">
        <v>42136</v>
      </c>
      <c r="I244" s="368">
        <v>42136</v>
      </c>
      <c r="J244" s="368">
        <v>45504</v>
      </c>
      <c r="K244" s="271">
        <v>9</v>
      </c>
      <c r="L244" s="271">
        <v>0</v>
      </c>
    </row>
    <row r="245" spans="1:12" s="93" customFormat="1" ht="17.100000000000001" customHeight="1" x14ac:dyDescent="0.25">
      <c r="A245" s="271">
        <v>273</v>
      </c>
      <c r="B245" s="271" t="s">
        <v>144</v>
      </c>
      <c r="C245" s="367" t="s">
        <v>362</v>
      </c>
      <c r="D245" s="264">
        <v>2811.0951729378003</v>
      </c>
      <c r="E245" s="264">
        <v>2811.0951729378003</v>
      </c>
      <c r="F245" s="264"/>
      <c r="G245" s="264">
        <v>2811.0951729378003</v>
      </c>
      <c r="H245" s="368">
        <v>42129</v>
      </c>
      <c r="I245" s="368">
        <v>44377</v>
      </c>
      <c r="J245" s="368">
        <v>54865</v>
      </c>
      <c r="K245" s="271">
        <v>34</v>
      </c>
      <c r="L245" s="271">
        <v>8</v>
      </c>
    </row>
    <row r="246" spans="1:12" s="93" customFormat="1" ht="17.100000000000001" customHeight="1" x14ac:dyDescent="0.25">
      <c r="A246" s="271">
        <v>274</v>
      </c>
      <c r="B246" s="271" t="s">
        <v>144</v>
      </c>
      <c r="C246" s="367" t="s">
        <v>363</v>
      </c>
      <c r="D246" s="264">
        <v>7437.3608150748005</v>
      </c>
      <c r="E246" s="264">
        <v>7437.3608150748005</v>
      </c>
      <c r="F246" s="264"/>
      <c r="G246" s="264">
        <v>7437.3608150748005</v>
      </c>
      <c r="H246" s="368">
        <v>41605</v>
      </c>
      <c r="I246" s="368">
        <v>46251</v>
      </c>
      <c r="J246" s="368">
        <v>54696</v>
      </c>
      <c r="K246" s="271">
        <v>35</v>
      </c>
      <c r="L246" s="271">
        <v>9</v>
      </c>
    </row>
    <row r="247" spans="1:12" s="93" customFormat="1" ht="17.100000000000001" customHeight="1" x14ac:dyDescent="0.25">
      <c r="A247" s="271">
        <v>275</v>
      </c>
      <c r="B247" s="271" t="s">
        <v>128</v>
      </c>
      <c r="C247" s="367" t="s">
        <v>364</v>
      </c>
      <c r="D247" s="264">
        <v>5593.6253444778004</v>
      </c>
      <c r="E247" s="264">
        <v>5593.6253444778004</v>
      </c>
      <c r="F247" s="264"/>
      <c r="G247" s="264">
        <v>5593.6253444778004</v>
      </c>
      <c r="H247" s="368">
        <v>42061</v>
      </c>
      <c r="I247" s="368">
        <v>42061</v>
      </c>
      <c r="J247" s="368">
        <v>45504</v>
      </c>
      <c r="K247" s="271">
        <v>9</v>
      </c>
      <c r="L247" s="271">
        <v>0</v>
      </c>
    </row>
    <row r="248" spans="1:12" s="93" customFormat="1" ht="17.100000000000001" customHeight="1" x14ac:dyDescent="0.25">
      <c r="A248" s="456" t="s">
        <v>845</v>
      </c>
      <c r="B248" s="456"/>
      <c r="C248" s="456"/>
      <c r="D248" s="392">
        <f>SUM(D249:D262)</f>
        <v>40053.993594390005</v>
      </c>
      <c r="E248" s="392">
        <f>SUM(E249:E262)</f>
        <v>40053.993594390005</v>
      </c>
      <c r="F248" s="392"/>
      <c r="G248" s="392">
        <f>SUM(G249:G262)</f>
        <v>40053.993594390005</v>
      </c>
      <c r="H248" s="368"/>
      <c r="I248" s="368"/>
      <c r="J248" s="368"/>
      <c r="K248" s="271"/>
      <c r="L248" s="271"/>
    </row>
    <row r="249" spans="1:12" s="93" customFormat="1" ht="17.100000000000001" customHeight="1" x14ac:dyDescent="0.25">
      <c r="A249" s="271">
        <v>278</v>
      </c>
      <c r="B249" s="271" t="s">
        <v>209</v>
      </c>
      <c r="C249" s="367" t="s">
        <v>365</v>
      </c>
      <c r="D249" s="264">
        <v>362.55023099280004</v>
      </c>
      <c r="E249" s="264">
        <v>362.55023099280004</v>
      </c>
      <c r="F249" s="264"/>
      <c r="G249" s="264">
        <v>362.55023099280004</v>
      </c>
      <c r="H249" s="368">
        <v>42983</v>
      </c>
      <c r="I249" s="368">
        <v>44918</v>
      </c>
      <c r="J249" s="368">
        <v>54128</v>
      </c>
      <c r="K249" s="271">
        <v>30</v>
      </c>
      <c r="L249" s="271">
        <v>2</v>
      </c>
    </row>
    <row r="250" spans="1:12" s="93" customFormat="1" ht="17.100000000000001" customHeight="1" x14ac:dyDescent="0.25">
      <c r="A250" s="271">
        <v>280</v>
      </c>
      <c r="B250" s="271" t="s">
        <v>232</v>
      </c>
      <c r="C250" s="367" t="s">
        <v>366</v>
      </c>
      <c r="D250" s="264">
        <v>1585.1130449814002</v>
      </c>
      <c r="E250" s="264">
        <v>1585.1130449814002</v>
      </c>
      <c r="F250" s="264"/>
      <c r="G250" s="264">
        <v>1585.1130449814002</v>
      </c>
      <c r="H250" s="368">
        <v>42129</v>
      </c>
      <c r="I250" s="368">
        <v>46157</v>
      </c>
      <c r="J250" s="368">
        <v>54583</v>
      </c>
      <c r="K250" s="271">
        <v>34</v>
      </c>
      <c r="L250" s="271">
        <v>0</v>
      </c>
    </row>
    <row r="251" spans="1:12" s="93" customFormat="1" ht="17.100000000000001" customHeight="1" x14ac:dyDescent="0.25">
      <c r="A251" s="271">
        <v>281</v>
      </c>
      <c r="B251" s="271" t="s">
        <v>140</v>
      </c>
      <c r="C251" s="367" t="s">
        <v>367</v>
      </c>
      <c r="D251" s="264">
        <v>2054.1050612262002</v>
      </c>
      <c r="E251" s="264">
        <v>2054.1050612262002</v>
      </c>
      <c r="F251" s="264"/>
      <c r="G251" s="264">
        <v>2054.1050612262002</v>
      </c>
      <c r="H251" s="368">
        <v>43073</v>
      </c>
      <c r="I251" s="368">
        <v>44910</v>
      </c>
      <c r="J251" s="368">
        <v>51194</v>
      </c>
      <c r="K251" s="271">
        <v>22</v>
      </c>
      <c r="L251" s="271">
        <v>0</v>
      </c>
    </row>
    <row r="252" spans="1:12" s="93" customFormat="1" ht="17.100000000000001" customHeight="1" x14ac:dyDescent="0.25">
      <c r="A252" s="271">
        <v>282</v>
      </c>
      <c r="B252" s="271" t="s">
        <v>232</v>
      </c>
      <c r="C252" s="367" t="s">
        <v>368</v>
      </c>
      <c r="D252" s="264">
        <v>6534.4495898250007</v>
      </c>
      <c r="E252" s="264">
        <v>6534.4495898250007</v>
      </c>
      <c r="F252" s="264"/>
      <c r="G252" s="264">
        <v>6534.4495898250007</v>
      </c>
      <c r="H252" s="368">
        <v>43329</v>
      </c>
      <c r="I252" s="368">
        <v>46248</v>
      </c>
      <c r="J252" s="368">
        <v>54322</v>
      </c>
      <c r="K252" s="271">
        <v>30</v>
      </c>
      <c r="L252" s="271">
        <v>0</v>
      </c>
    </row>
    <row r="253" spans="1:12" s="93" customFormat="1" ht="17.100000000000001" customHeight="1" x14ac:dyDescent="0.25">
      <c r="A253" s="271">
        <v>283</v>
      </c>
      <c r="B253" s="271" t="s">
        <v>140</v>
      </c>
      <c r="C253" s="367" t="s">
        <v>369</v>
      </c>
      <c r="D253" s="264">
        <v>3502.1254265585999</v>
      </c>
      <c r="E253" s="264">
        <v>3502.1254265585999</v>
      </c>
      <c r="F253" s="264"/>
      <c r="G253" s="264">
        <v>3502.1254265585999</v>
      </c>
      <c r="H253" s="368">
        <v>43535</v>
      </c>
      <c r="I253" s="368">
        <v>43535</v>
      </c>
      <c r="J253" s="368">
        <v>47087</v>
      </c>
      <c r="K253" s="271">
        <v>9</v>
      </c>
      <c r="L253" s="271">
        <v>4</v>
      </c>
    </row>
    <row r="254" spans="1:12" s="93" customFormat="1" ht="17.100000000000001" customHeight="1" x14ac:dyDescent="0.25">
      <c r="A254" s="271">
        <v>284</v>
      </c>
      <c r="B254" s="271" t="s">
        <v>128</v>
      </c>
      <c r="C254" s="367" t="s">
        <v>370</v>
      </c>
      <c r="D254" s="264">
        <v>2686.7029589568001</v>
      </c>
      <c r="E254" s="264">
        <v>2686.7029589568001</v>
      </c>
      <c r="F254" s="264"/>
      <c r="G254" s="264">
        <v>2686.7029589568001</v>
      </c>
      <c r="H254" s="368">
        <v>42916</v>
      </c>
      <c r="I254" s="368">
        <v>45417</v>
      </c>
      <c r="J254" s="368">
        <v>52071</v>
      </c>
      <c r="K254" s="271">
        <v>25</v>
      </c>
      <c r="L254" s="271">
        <v>0</v>
      </c>
    </row>
    <row r="255" spans="1:12" s="93" customFormat="1" ht="17.100000000000001" customHeight="1" x14ac:dyDescent="0.25">
      <c r="A255" s="271">
        <v>286</v>
      </c>
      <c r="B255" s="271" t="s">
        <v>132</v>
      </c>
      <c r="C255" s="367" t="s">
        <v>371</v>
      </c>
      <c r="D255" s="264">
        <v>3421.3189218804</v>
      </c>
      <c r="E255" s="264">
        <v>3421.3189218804</v>
      </c>
      <c r="F255" s="264"/>
      <c r="G255" s="264">
        <v>3421.3189218804</v>
      </c>
      <c r="H255" s="368">
        <v>42625</v>
      </c>
      <c r="I255" s="368">
        <v>42625</v>
      </c>
      <c r="J255" s="368">
        <v>46139</v>
      </c>
      <c r="K255" s="271">
        <v>9</v>
      </c>
      <c r="L255" s="271">
        <v>6</v>
      </c>
    </row>
    <row r="256" spans="1:12" s="93" customFormat="1" ht="17.100000000000001" customHeight="1" x14ac:dyDescent="0.25">
      <c r="A256" s="271">
        <v>288</v>
      </c>
      <c r="B256" s="271" t="s">
        <v>232</v>
      </c>
      <c r="C256" s="367" t="s">
        <v>372</v>
      </c>
      <c r="D256" s="264">
        <v>2327.4327847554</v>
      </c>
      <c r="E256" s="264">
        <v>2327.4327847554</v>
      </c>
      <c r="F256" s="264"/>
      <c r="G256" s="264">
        <v>2327.4327847554</v>
      </c>
      <c r="H256" s="368">
        <v>42601</v>
      </c>
      <c r="I256" s="368">
        <v>43962</v>
      </c>
      <c r="J256" s="368">
        <v>54332</v>
      </c>
      <c r="K256" s="271">
        <v>32</v>
      </c>
      <c r="L256" s="271">
        <v>1</v>
      </c>
    </row>
    <row r="257" spans="1:12" s="93" customFormat="1" ht="17.100000000000001" customHeight="1" x14ac:dyDescent="0.25">
      <c r="A257" s="271">
        <v>289</v>
      </c>
      <c r="B257" s="271" t="s">
        <v>159</v>
      </c>
      <c r="C257" s="367" t="s">
        <v>762</v>
      </c>
      <c r="D257" s="264">
        <v>3378.8743782318002</v>
      </c>
      <c r="E257" s="264">
        <v>3378.8743782318002</v>
      </c>
      <c r="F257" s="264"/>
      <c r="G257" s="264">
        <v>3378.8743782318002</v>
      </c>
      <c r="H257" s="368">
        <v>45514</v>
      </c>
      <c r="I257" s="368">
        <v>46323</v>
      </c>
      <c r="J257" s="368">
        <v>56501</v>
      </c>
      <c r="K257" s="271">
        <v>30</v>
      </c>
      <c r="L257" s="271">
        <v>0</v>
      </c>
    </row>
    <row r="258" spans="1:12" s="93" customFormat="1" ht="17.100000000000001" customHeight="1" x14ac:dyDescent="0.25">
      <c r="A258" s="271">
        <v>290</v>
      </c>
      <c r="B258" s="271" t="s">
        <v>140</v>
      </c>
      <c r="C258" s="367" t="s">
        <v>846</v>
      </c>
      <c r="D258" s="264">
        <v>833.30125746840008</v>
      </c>
      <c r="E258" s="264">
        <v>833.30125746840008</v>
      </c>
      <c r="F258" s="264"/>
      <c r="G258" s="264">
        <v>833.30125746840008</v>
      </c>
      <c r="H258" s="368">
        <v>44928</v>
      </c>
      <c r="I258" s="368">
        <v>45289</v>
      </c>
      <c r="J258" s="368">
        <v>48582</v>
      </c>
      <c r="K258" s="271">
        <v>9</v>
      </c>
      <c r="L258" s="271">
        <v>8</v>
      </c>
    </row>
    <row r="259" spans="1:12" s="93" customFormat="1" ht="17.100000000000001" customHeight="1" x14ac:dyDescent="0.25">
      <c r="A259" s="271">
        <v>292</v>
      </c>
      <c r="B259" s="271" t="s">
        <v>144</v>
      </c>
      <c r="C259" s="367" t="s">
        <v>373</v>
      </c>
      <c r="D259" s="264">
        <v>4218.7520345346002</v>
      </c>
      <c r="E259" s="264">
        <v>4218.7520345346002</v>
      </c>
      <c r="F259" s="264"/>
      <c r="G259" s="264">
        <v>4218.7520345346002</v>
      </c>
      <c r="H259" s="368">
        <v>42662</v>
      </c>
      <c r="I259" s="368">
        <v>42866</v>
      </c>
      <c r="J259" s="368">
        <v>49947</v>
      </c>
      <c r="K259" s="271">
        <v>19</v>
      </c>
      <c r="L259" s="271">
        <v>4</v>
      </c>
    </row>
    <row r="260" spans="1:12" s="93" customFormat="1" ht="17.100000000000001" customHeight="1" x14ac:dyDescent="0.25">
      <c r="A260" s="271">
        <v>293</v>
      </c>
      <c r="B260" s="271" t="s">
        <v>232</v>
      </c>
      <c r="C260" s="367" t="s">
        <v>374</v>
      </c>
      <c r="D260" s="264">
        <v>4185.1776735000003</v>
      </c>
      <c r="E260" s="264">
        <v>4185.1776735000003</v>
      </c>
      <c r="F260" s="264"/>
      <c r="G260" s="264">
        <v>4185.1776735000003</v>
      </c>
      <c r="H260" s="368">
        <v>42048</v>
      </c>
      <c r="I260" s="368">
        <v>42156</v>
      </c>
      <c r="J260" s="368">
        <v>45504</v>
      </c>
      <c r="K260" s="271">
        <v>9</v>
      </c>
      <c r="L260" s="271">
        <v>0</v>
      </c>
    </row>
    <row r="261" spans="1:12" s="93" customFormat="1" ht="17.100000000000001" customHeight="1" x14ac:dyDescent="0.25">
      <c r="A261" s="271">
        <v>294</v>
      </c>
      <c r="B261" s="271" t="s">
        <v>232</v>
      </c>
      <c r="C261" s="367" t="s">
        <v>375</v>
      </c>
      <c r="D261" s="264">
        <v>4139.1406683270006</v>
      </c>
      <c r="E261" s="264">
        <v>4139.1406683270006</v>
      </c>
      <c r="F261" s="264"/>
      <c r="G261" s="264">
        <v>4139.1406683270006</v>
      </c>
      <c r="H261" s="368">
        <v>41606</v>
      </c>
      <c r="I261" s="368">
        <v>42223</v>
      </c>
      <c r="J261" s="368">
        <v>46234</v>
      </c>
      <c r="K261" s="271">
        <v>12</v>
      </c>
      <c r="L261" s="271">
        <v>3</v>
      </c>
    </row>
    <row r="262" spans="1:12" s="93" customFormat="1" ht="17.100000000000001" customHeight="1" x14ac:dyDescent="0.25">
      <c r="A262" s="271">
        <v>295</v>
      </c>
      <c r="B262" s="271" t="s">
        <v>232</v>
      </c>
      <c r="C262" s="367" t="s">
        <v>376</v>
      </c>
      <c r="D262" s="264">
        <v>824.94956315160016</v>
      </c>
      <c r="E262" s="264">
        <v>824.94956315160016</v>
      </c>
      <c r="F262" s="264"/>
      <c r="G262" s="264">
        <v>824.94956315160016</v>
      </c>
      <c r="H262" s="368">
        <v>41842</v>
      </c>
      <c r="I262" s="368">
        <v>42027</v>
      </c>
      <c r="J262" s="368">
        <v>46234</v>
      </c>
      <c r="K262" s="271">
        <v>11</v>
      </c>
      <c r="L262" s="271">
        <v>9</v>
      </c>
    </row>
    <row r="263" spans="1:12" s="93" customFormat="1" ht="17.100000000000001" customHeight="1" x14ac:dyDescent="0.25">
      <c r="A263" s="456" t="s">
        <v>847</v>
      </c>
      <c r="B263" s="456"/>
      <c r="C263" s="456"/>
      <c r="D263" s="392">
        <f>SUM(D264:D276)</f>
        <v>98625.445534466999</v>
      </c>
      <c r="E263" s="392">
        <f>SUM(E264:E276)</f>
        <v>98625.445534466999</v>
      </c>
      <c r="F263" s="392"/>
      <c r="G263" s="392">
        <f>SUM(G264:G276)</f>
        <v>98625.445534466999</v>
      </c>
      <c r="H263" s="368"/>
      <c r="I263" s="368"/>
      <c r="J263" s="368"/>
      <c r="K263" s="271"/>
      <c r="L263" s="271"/>
    </row>
    <row r="264" spans="1:12" s="93" customFormat="1" ht="17.100000000000001" customHeight="1" x14ac:dyDescent="0.25">
      <c r="A264" s="271">
        <v>296</v>
      </c>
      <c r="B264" s="271" t="s">
        <v>848</v>
      </c>
      <c r="C264" s="367" t="s">
        <v>377</v>
      </c>
      <c r="D264" s="264">
        <v>9487.936525203002</v>
      </c>
      <c r="E264" s="264">
        <v>9487.936525203002</v>
      </c>
      <c r="F264" s="264"/>
      <c r="G264" s="264">
        <v>9487.936525203002</v>
      </c>
      <c r="H264" s="368">
        <v>43551</v>
      </c>
      <c r="I264" s="368">
        <v>44910</v>
      </c>
      <c r="J264" s="368">
        <v>54543</v>
      </c>
      <c r="K264" s="271">
        <v>30</v>
      </c>
      <c r="L264" s="271">
        <v>0</v>
      </c>
    </row>
    <row r="265" spans="1:12" s="93" customFormat="1" ht="17.100000000000001" customHeight="1" x14ac:dyDescent="0.25">
      <c r="A265" s="271">
        <v>297</v>
      </c>
      <c r="B265" s="271" t="s">
        <v>849</v>
      </c>
      <c r="C265" s="367" t="s">
        <v>378</v>
      </c>
      <c r="D265" s="264">
        <v>4252.1398867962007</v>
      </c>
      <c r="E265" s="264">
        <v>4252.1398867962007</v>
      </c>
      <c r="F265" s="264"/>
      <c r="G265" s="264">
        <v>4252.1398867962007</v>
      </c>
      <c r="H265" s="368">
        <v>42946</v>
      </c>
      <c r="I265" s="368">
        <v>44910</v>
      </c>
      <c r="J265" s="368">
        <v>53929</v>
      </c>
      <c r="K265" s="271">
        <v>30</v>
      </c>
      <c r="L265" s="271">
        <v>0</v>
      </c>
    </row>
    <row r="266" spans="1:12" s="93" customFormat="1" ht="17.100000000000001" customHeight="1" x14ac:dyDescent="0.25">
      <c r="A266" s="271">
        <v>298</v>
      </c>
      <c r="B266" s="271" t="s">
        <v>848</v>
      </c>
      <c r="C266" s="367" t="s">
        <v>379</v>
      </c>
      <c r="D266" s="264">
        <v>20480.343072705</v>
      </c>
      <c r="E266" s="264">
        <v>20480.343072705</v>
      </c>
      <c r="F266" s="264"/>
      <c r="G266" s="264">
        <v>20480.343072705</v>
      </c>
      <c r="H266" s="368">
        <v>44431</v>
      </c>
      <c r="I266" s="368">
        <v>44910</v>
      </c>
      <c r="J266" s="368">
        <v>48121</v>
      </c>
      <c r="K266" s="271">
        <v>10</v>
      </c>
      <c r="L266" s="271">
        <v>0</v>
      </c>
    </row>
    <row r="267" spans="1:12" s="93" customFormat="1" ht="17.100000000000001" customHeight="1" x14ac:dyDescent="0.25">
      <c r="A267" s="271">
        <v>300</v>
      </c>
      <c r="B267" s="271" t="s">
        <v>850</v>
      </c>
      <c r="C267" s="367" t="s">
        <v>380</v>
      </c>
      <c r="D267" s="264">
        <v>4361.4613796868007</v>
      </c>
      <c r="E267" s="264">
        <v>4361.4613796868007</v>
      </c>
      <c r="F267" s="264"/>
      <c r="G267" s="264">
        <v>4361.4613796868007</v>
      </c>
      <c r="H267" s="368">
        <v>43601</v>
      </c>
      <c r="I267" s="368">
        <v>43636</v>
      </c>
      <c r="J267" s="368">
        <v>47087</v>
      </c>
      <c r="K267" s="271">
        <v>9</v>
      </c>
      <c r="L267" s="271">
        <v>4</v>
      </c>
    </row>
    <row r="268" spans="1:12" s="93" customFormat="1" ht="17.100000000000001" customHeight="1" x14ac:dyDescent="0.25">
      <c r="A268" s="271">
        <v>304</v>
      </c>
      <c r="B268" s="271" t="s">
        <v>849</v>
      </c>
      <c r="C268" s="367" t="s">
        <v>763</v>
      </c>
      <c r="D268" s="264">
        <v>7281.6807340566002</v>
      </c>
      <c r="E268" s="264">
        <v>7281.6807340566002</v>
      </c>
      <c r="F268" s="264"/>
      <c r="G268" s="264">
        <v>7281.6807340566002</v>
      </c>
      <c r="H268" s="368">
        <v>45040</v>
      </c>
      <c r="I268" s="368">
        <v>46371</v>
      </c>
      <c r="J268" s="368">
        <v>48358</v>
      </c>
      <c r="K268" s="271">
        <v>9</v>
      </c>
      <c r="L268" s="271">
        <v>0</v>
      </c>
    </row>
    <row r="269" spans="1:12" s="93" customFormat="1" ht="17.100000000000001" customHeight="1" x14ac:dyDescent="0.25">
      <c r="A269" s="271">
        <v>305</v>
      </c>
      <c r="B269" s="271" t="s">
        <v>851</v>
      </c>
      <c r="C269" s="367" t="s">
        <v>381</v>
      </c>
      <c r="D269" s="264">
        <v>338.66382805559999</v>
      </c>
      <c r="E269" s="264">
        <v>338.66382805559999</v>
      </c>
      <c r="F269" s="264"/>
      <c r="G269" s="264">
        <v>338.66382805559999</v>
      </c>
      <c r="H269" s="368">
        <v>41977</v>
      </c>
      <c r="I269" s="368">
        <v>42194</v>
      </c>
      <c r="J269" s="368">
        <v>45504</v>
      </c>
      <c r="K269" s="271">
        <v>9</v>
      </c>
      <c r="L269" s="271">
        <v>5</v>
      </c>
    </row>
    <row r="270" spans="1:12" s="93" customFormat="1" ht="17.100000000000001" customHeight="1" x14ac:dyDescent="0.25">
      <c r="A270" s="271">
        <v>306</v>
      </c>
      <c r="B270" s="271" t="s">
        <v>851</v>
      </c>
      <c r="C270" s="367" t="s">
        <v>382</v>
      </c>
      <c r="D270" s="264">
        <v>16969.747447180802</v>
      </c>
      <c r="E270" s="264">
        <v>16969.747447180802</v>
      </c>
      <c r="F270" s="264"/>
      <c r="G270" s="264">
        <v>16969.747447180802</v>
      </c>
      <c r="H270" s="368">
        <v>42139</v>
      </c>
      <c r="I270" s="368">
        <v>42697</v>
      </c>
      <c r="J270" s="368">
        <v>49947</v>
      </c>
      <c r="K270" s="271">
        <v>21</v>
      </c>
      <c r="L270" s="271">
        <v>2</v>
      </c>
    </row>
    <row r="271" spans="1:12" s="93" customFormat="1" ht="17.100000000000001" customHeight="1" x14ac:dyDescent="0.25">
      <c r="A271" s="271">
        <v>307</v>
      </c>
      <c r="B271" s="271" t="s">
        <v>852</v>
      </c>
      <c r="C271" s="367" t="s">
        <v>383</v>
      </c>
      <c r="D271" s="264">
        <v>4054.6798100460001</v>
      </c>
      <c r="E271" s="264">
        <v>4054.6798100460001</v>
      </c>
      <c r="F271" s="264"/>
      <c r="G271" s="264">
        <v>4054.6798100460001</v>
      </c>
      <c r="H271" s="368">
        <v>42416</v>
      </c>
      <c r="I271" s="368">
        <v>43052</v>
      </c>
      <c r="J271" s="368">
        <v>53885</v>
      </c>
      <c r="K271" s="271">
        <v>31</v>
      </c>
      <c r="L271" s="271">
        <v>3</v>
      </c>
    </row>
    <row r="272" spans="1:12" s="93" customFormat="1" ht="17.100000000000001" customHeight="1" x14ac:dyDescent="0.25">
      <c r="A272" s="271">
        <v>308</v>
      </c>
      <c r="B272" s="271" t="s">
        <v>852</v>
      </c>
      <c r="C272" s="367" t="s">
        <v>384</v>
      </c>
      <c r="D272" s="264">
        <v>5474.5796070252009</v>
      </c>
      <c r="E272" s="264">
        <v>5474.5796070252009</v>
      </c>
      <c r="F272" s="264"/>
      <c r="G272" s="264">
        <v>5474.5796070252009</v>
      </c>
      <c r="H272" s="368">
        <v>42324</v>
      </c>
      <c r="I272" s="368">
        <v>42797</v>
      </c>
      <c r="J272" s="368">
        <v>46365</v>
      </c>
      <c r="K272" s="271">
        <v>10</v>
      </c>
      <c r="L272" s="271">
        <v>10</v>
      </c>
    </row>
    <row r="273" spans="1:12" s="93" customFormat="1" ht="17.100000000000001" customHeight="1" x14ac:dyDescent="0.25">
      <c r="A273" s="271">
        <v>309</v>
      </c>
      <c r="B273" s="271" t="s">
        <v>852</v>
      </c>
      <c r="C273" s="367" t="s">
        <v>385</v>
      </c>
      <c r="D273" s="264">
        <v>15008.945810961601</v>
      </c>
      <c r="E273" s="264">
        <v>15008.945810961601</v>
      </c>
      <c r="F273" s="264"/>
      <c r="G273" s="264">
        <v>15008.945810961601</v>
      </c>
      <c r="H273" s="368">
        <v>43251</v>
      </c>
      <c r="I273" s="368">
        <v>43529</v>
      </c>
      <c r="J273" s="368">
        <v>54128</v>
      </c>
      <c r="K273" s="271">
        <v>29</v>
      </c>
      <c r="L273" s="271">
        <v>8</v>
      </c>
    </row>
    <row r="274" spans="1:12" s="93" customFormat="1" ht="17.100000000000001" customHeight="1" x14ac:dyDescent="0.25">
      <c r="A274" s="271">
        <v>310</v>
      </c>
      <c r="B274" s="271" t="s">
        <v>852</v>
      </c>
      <c r="C274" s="367" t="s">
        <v>386</v>
      </c>
      <c r="D274" s="264">
        <v>2532.4924289904002</v>
      </c>
      <c r="E274" s="264">
        <v>2532.4924289904002</v>
      </c>
      <c r="F274" s="264"/>
      <c r="G274" s="264">
        <v>2532.4924289904002</v>
      </c>
      <c r="H274" s="368">
        <v>42890</v>
      </c>
      <c r="I274" s="368">
        <v>46178</v>
      </c>
      <c r="J274" s="368">
        <v>54613</v>
      </c>
      <c r="K274" s="271">
        <v>32</v>
      </c>
      <c r="L274" s="271">
        <v>0</v>
      </c>
    </row>
    <row r="275" spans="1:12" s="93" customFormat="1" ht="17.100000000000001" customHeight="1" x14ac:dyDescent="0.25">
      <c r="A275" s="271">
        <v>311</v>
      </c>
      <c r="B275" s="271" t="s">
        <v>853</v>
      </c>
      <c r="C275" s="367" t="s">
        <v>387</v>
      </c>
      <c r="D275" s="264">
        <v>6400.7622740592014</v>
      </c>
      <c r="E275" s="264">
        <v>6400.7622740592014</v>
      </c>
      <c r="F275" s="264"/>
      <c r="G275" s="264">
        <v>6400.7622740592014</v>
      </c>
      <c r="H275" s="368">
        <v>43441</v>
      </c>
      <c r="I275" s="368">
        <v>44910</v>
      </c>
      <c r="J275" s="368">
        <v>54128</v>
      </c>
      <c r="K275" s="271">
        <v>29</v>
      </c>
      <c r="L275" s="271">
        <v>3</v>
      </c>
    </row>
    <row r="276" spans="1:12" s="93" customFormat="1" ht="17.100000000000001" customHeight="1" x14ac:dyDescent="0.25">
      <c r="A276" s="271">
        <v>312</v>
      </c>
      <c r="B276" s="271" t="s">
        <v>853</v>
      </c>
      <c r="C276" s="367" t="s">
        <v>388</v>
      </c>
      <c r="D276" s="264">
        <v>1982.0127297005999</v>
      </c>
      <c r="E276" s="264">
        <v>1982.0127297005999</v>
      </c>
      <c r="F276" s="264"/>
      <c r="G276" s="264">
        <v>1982.0127297005999</v>
      </c>
      <c r="H276" s="368">
        <v>42901</v>
      </c>
      <c r="I276" s="368">
        <v>43632</v>
      </c>
      <c r="J276" s="368">
        <v>54128</v>
      </c>
      <c r="K276" s="271">
        <v>30</v>
      </c>
      <c r="L276" s="271">
        <v>5</v>
      </c>
    </row>
    <row r="277" spans="1:12" s="93" customFormat="1" ht="17.100000000000001" customHeight="1" x14ac:dyDescent="0.25">
      <c r="A277" s="456" t="s">
        <v>854</v>
      </c>
      <c r="B277" s="456"/>
      <c r="C277" s="456"/>
      <c r="D277" s="392">
        <f>SUM(D278:D286)</f>
        <v>70235.15708769481</v>
      </c>
      <c r="E277" s="392">
        <f>SUM(E278:E286)</f>
        <v>70235.15708769481</v>
      </c>
      <c r="F277" s="392"/>
      <c r="G277" s="392">
        <f>SUM(G278:G286)</f>
        <v>70235.15708769481</v>
      </c>
      <c r="H277" s="368"/>
      <c r="I277" s="368"/>
      <c r="J277" s="368"/>
      <c r="K277" s="271"/>
      <c r="L277" s="271"/>
    </row>
    <row r="278" spans="1:12" s="93" customFormat="1" ht="17.100000000000001" customHeight="1" x14ac:dyDescent="0.25">
      <c r="A278" s="271">
        <v>313</v>
      </c>
      <c r="B278" s="271" t="s">
        <v>130</v>
      </c>
      <c r="C278" s="367" t="s">
        <v>389</v>
      </c>
      <c r="D278" s="264">
        <v>9378.8344161756013</v>
      </c>
      <c r="E278" s="264">
        <v>9378.8344161756013</v>
      </c>
      <c r="F278" s="264"/>
      <c r="G278" s="264">
        <v>9378.8344161756013</v>
      </c>
      <c r="H278" s="368">
        <v>43692</v>
      </c>
      <c r="I278" s="368">
        <v>44910</v>
      </c>
      <c r="J278" s="368">
        <v>55773</v>
      </c>
      <c r="K278" s="271">
        <v>33</v>
      </c>
      <c r="L278" s="271">
        <v>0</v>
      </c>
    </row>
    <row r="279" spans="1:12" s="93" customFormat="1" ht="17.100000000000001" customHeight="1" x14ac:dyDescent="0.25">
      <c r="A279" s="271">
        <v>314</v>
      </c>
      <c r="B279" s="271" t="s">
        <v>140</v>
      </c>
      <c r="C279" s="367" t="s">
        <v>390</v>
      </c>
      <c r="D279" s="264">
        <v>4776.0041242404004</v>
      </c>
      <c r="E279" s="264">
        <v>4776.0041242404004</v>
      </c>
      <c r="F279" s="264"/>
      <c r="G279" s="264">
        <v>4776.0041242404004</v>
      </c>
      <c r="H279" s="368">
        <v>42963</v>
      </c>
      <c r="I279" s="368">
        <v>43151</v>
      </c>
      <c r="J279" s="368">
        <v>54128</v>
      </c>
      <c r="K279" s="271">
        <v>30</v>
      </c>
      <c r="L279" s="271">
        <v>2</v>
      </c>
    </row>
    <row r="280" spans="1:12" s="93" customFormat="1" ht="17.100000000000001" customHeight="1" x14ac:dyDescent="0.25">
      <c r="A280" s="271">
        <v>316</v>
      </c>
      <c r="B280" s="271" t="s">
        <v>144</v>
      </c>
      <c r="C280" s="367" t="s">
        <v>391</v>
      </c>
      <c r="D280" s="264">
        <v>632.26872040680007</v>
      </c>
      <c r="E280" s="264">
        <v>632.26872040680007</v>
      </c>
      <c r="F280" s="264"/>
      <c r="G280" s="264">
        <v>632.26872040680007</v>
      </c>
      <c r="H280" s="368">
        <v>42643</v>
      </c>
      <c r="I280" s="368">
        <v>42909</v>
      </c>
      <c r="J280" s="368">
        <v>49947</v>
      </c>
      <c r="K280" s="271">
        <v>19</v>
      </c>
      <c r="L280" s="271">
        <v>11</v>
      </c>
    </row>
    <row r="281" spans="1:12" s="93" customFormat="1" ht="17.100000000000001" customHeight="1" x14ac:dyDescent="0.25">
      <c r="A281" s="271">
        <v>317</v>
      </c>
      <c r="B281" s="271" t="s">
        <v>232</v>
      </c>
      <c r="C281" s="367" t="s">
        <v>392</v>
      </c>
      <c r="D281" s="264">
        <v>3731.442034275</v>
      </c>
      <c r="E281" s="264">
        <v>3731.442034275</v>
      </c>
      <c r="F281" s="264"/>
      <c r="G281" s="264">
        <v>3731.442034275</v>
      </c>
      <c r="H281" s="368">
        <v>42619</v>
      </c>
      <c r="I281" s="368">
        <v>42891</v>
      </c>
      <c r="J281" s="368">
        <v>49947</v>
      </c>
      <c r="K281" s="271">
        <v>19</v>
      </c>
      <c r="L281" s="271">
        <v>11</v>
      </c>
    </row>
    <row r="282" spans="1:12" s="93" customFormat="1" ht="17.100000000000001" customHeight="1" x14ac:dyDescent="0.25">
      <c r="A282" s="271">
        <v>318</v>
      </c>
      <c r="B282" s="271" t="s">
        <v>855</v>
      </c>
      <c r="C282" s="367" t="s">
        <v>856</v>
      </c>
      <c r="D282" s="264">
        <v>1699.1682056622003</v>
      </c>
      <c r="E282" s="264">
        <v>1699.1682056622003</v>
      </c>
      <c r="F282" s="264"/>
      <c r="G282" s="264">
        <v>1699.1682056622003</v>
      </c>
      <c r="H282" s="368">
        <v>42485</v>
      </c>
      <c r="I282" s="368">
        <v>42545</v>
      </c>
      <c r="J282" s="368">
        <v>46139</v>
      </c>
      <c r="K282" s="271">
        <v>9</v>
      </c>
      <c r="L282" s="271">
        <v>6</v>
      </c>
    </row>
    <row r="283" spans="1:12" s="93" customFormat="1" ht="17.100000000000001" customHeight="1" x14ac:dyDescent="0.25">
      <c r="A283" s="271">
        <v>319</v>
      </c>
      <c r="B283" s="271" t="s">
        <v>254</v>
      </c>
      <c r="C283" s="367" t="s">
        <v>394</v>
      </c>
      <c r="D283" s="264">
        <v>4366.2117997619998</v>
      </c>
      <c r="E283" s="264">
        <v>4366.2117997619998</v>
      </c>
      <c r="F283" s="264"/>
      <c r="G283" s="264">
        <v>4366.2117997619998</v>
      </c>
      <c r="H283" s="368">
        <v>42853</v>
      </c>
      <c r="I283" s="368">
        <v>42870</v>
      </c>
      <c r="J283" s="368">
        <v>46365</v>
      </c>
      <c r="K283" s="271">
        <v>9</v>
      </c>
      <c r="L283" s="271">
        <v>6</v>
      </c>
    </row>
    <row r="284" spans="1:12" s="93" customFormat="1" ht="17.100000000000001" customHeight="1" x14ac:dyDescent="0.25">
      <c r="A284" s="271">
        <v>320</v>
      </c>
      <c r="B284" s="271" t="s">
        <v>140</v>
      </c>
      <c r="C284" s="367" t="s">
        <v>857</v>
      </c>
      <c r="D284" s="264">
        <v>15069.326244386402</v>
      </c>
      <c r="E284" s="264">
        <v>15069.326244386402</v>
      </c>
      <c r="F284" s="264"/>
      <c r="G284" s="264">
        <v>15069.326244386402</v>
      </c>
      <c r="H284" s="368">
        <v>42584</v>
      </c>
      <c r="I284" s="368">
        <v>42919</v>
      </c>
      <c r="J284" s="368">
        <v>49947</v>
      </c>
      <c r="K284" s="271">
        <v>19</v>
      </c>
      <c r="L284" s="271">
        <v>11</v>
      </c>
    </row>
    <row r="285" spans="1:12" s="93" customFormat="1" ht="17.100000000000001" customHeight="1" x14ac:dyDescent="0.25">
      <c r="A285" s="271">
        <v>321</v>
      </c>
      <c r="B285" s="271" t="s">
        <v>232</v>
      </c>
      <c r="C285" s="367" t="s">
        <v>396</v>
      </c>
      <c r="D285" s="264">
        <v>668.17686764700011</v>
      </c>
      <c r="E285" s="264">
        <v>668.17686764700011</v>
      </c>
      <c r="F285" s="264"/>
      <c r="G285" s="264">
        <v>668.17686764700011</v>
      </c>
      <c r="H285" s="368">
        <v>42658</v>
      </c>
      <c r="I285" s="368">
        <v>46279</v>
      </c>
      <c r="J285" s="368">
        <v>54389</v>
      </c>
      <c r="K285" s="271">
        <v>32</v>
      </c>
      <c r="L285" s="271">
        <v>0</v>
      </c>
    </row>
    <row r="286" spans="1:12" s="93" customFormat="1" ht="17.100000000000001" customHeight="1" x14ac:dyDescent="0.25">
      <c r="A286" s="271">
        <v>322</v>
      </c>
      <c r="B286" s="271" t="s">
        <v>254</v>
      </c>
      <c r="C286" s="367" t="s">
        <v>397</v>
      </c>
      <c r="D286" s="264">
        <v>29913.724675139401</v>
      </c>
      <c r="E286" s="264">
        <v>29913.724675139401</v>
      </c>
      <c r="F286" s="264"/>
      <c r="G286" s="264">
        <v>29913.724675139401</v>
      </c>
      <c r="H286" s="368">
        <v>42392</v>
      </c>
      <c r="I286" s="368">
        <v>43287</v>
      </c>
      <c r="J286" s="368">
        <v>54128</v>
      </c>
      <c r="K286" s="271">
        <v>31</v>
      </c>
      <c r="L286" s="271">
        <v>11</v>
      </c>
    </row>
    <row r="287" spans="1:12" s="101" customFormat="1" ht="17.100000000000001" customHeight="1" x14ac:dyDescent="0.25">
      <c r="A287" s="456" t="s">
        <v>858</v>
      </c>
      <c r="B287" s="456"/>
      <c r="C287" s="456"/>
      <c r="D287" s="392">
        <f>SUM(D288:D299)</f>
        <v>66422.474004621603</v>
      </c>
      <c r="E287" s="392">
        <f>SUM(E288:E299)</f>
        <v>66422.474004621603</v>
      </c>
      <c r="F287" s="392"/>
      <c r="G287" s="392">
        <f>SUM(G288:G299)</f>
        <v>66422.474004621603</v>
      </c>
      <c r="H287" s="368"/>
      <c r="I287" s="368"/>
      <c r="J287" s="368"/>
      <c r="K287" s="271"/>
      <c r="L287" s="271"/>
    </row>
    <row r="288" spans="1:12" s="93" customFormat="1" ht="17.100000000000001" customHeight="1" x14ac:dyDescent="0.25">
      <c r="A288" s="271">
        <v>323</v>
      </c>
      <c r="B288" s="271" t="s">
        <v>130</v>
      </c>
      <c r="C288" s="367" t="s">
        <v>859</v>
      </c>
      <c r="D288" s="264">
        <v>3161.7094719383999</v>
      </c>
      <c r="E288" s="264">
        <v>3161.7094719383999</v>
      </c>
      <c r="F288" s="264"/>
      <c r="G288" s="264">
        <v>3161.7094719383999</v>
      </c>
      <c r="H288" s="368">
        <v>44928</v>
      </c>
      <c r="I288" s="368">
        <v>45932</v>
      </c>
      <c r="J288" s="368">
        <v>55519</v>
      </c>
      <c r="K288" s="271">
        <v>28</v>
      </c>
      <c r="L288" s="271">
        <v>9</v>
      </c>
    </row>
    <row r="289" spans="1:12" s="93" customFormat="1" ht="17.100000000000001" customHeight="1" x14ac:dyDescent="0.25">
      <c r="A289" s="271">
        <v>325</v>
      </c>
      <c r="B289" s="271" t="s">
        <v>130</v>
      </c>
      <c r="C289" s="367" t="s">
        <v>860</v>
      </c>
      <c r="D289" s="264">
        <v>6077.6095186728007</v>
      </c>
      <c r="E289" s="264">
        <v>6077.6095186728007</v>
      </c>
      <c r="F289" s="264"/>
      <c r="G289" s="264">
        <v>6077.6095186728007</v>
      </c>
      <c r="H289" s="368">
        <v>45019</v>
      </c>
      <c r="I289" s="368">
        <v>46114</v>
      </c>
      <c r="J289" s="368">
        <v>56158</v>
      </c>
      <c r="K289" s="271">
        <v>30</v>
      </c>
      <c r="L289" s="271">
        <v>0</v>
      </c>
    </row>
    <row r="290" spans="1:12" s="93" customFormat="1" ht="17.100000000000001" customHeight="1" x14ac:dyDescent="0.25">
      <c r="A290" s="271">
        <v>327</v>
      </c>
      <c r="B290" s="271" t="s">
        <v>128</v>
      </c>
      <c r="C290" s="367" t="s">
        <v>398</v>
      </c>
      <c r="D290" s="264">
        <v>1255.2653251944</v>
      </c>
      <c r="E290" s="264">
        <v>1255.2653251944</v>
      </c>
      <c r="F290" s="264"/>
      <c r="G290" s="264">
        <v>1255.2653251944</v>
      </c>
      <c r="H290" s="368">
        <v>43747</v>
      </c>
      <c r="I290" s="368">
        <v>44910</v>
      </c>
      <c r="J290" s="368">
        <v>51073</v>
      </c>
      <c r="K290" s="271">
        <v>20</v>
      </c>
      <c r="L290" s="271">
        <v>0</v>
      </c>
    </row>
    <row r="291" spans="1:12" s="93" customFormat="1" ht="17.100000000000001" customHeight="1" x14ac:dyDescent="0.25">
      <c r="A291" s="271">
        <v>328</v>
      </c>
      <c r="B291" s="271" t="s">
        <v>140</v>
      </c>
      <c r="C291" s="367" t="s">
        <v>399</v>
      </c>
      <c r="D291" s="264">
        <v>267.88682503080003</v>
      </c>
      <c r="E291" s="264">
        <v>267.88682503080003</v>
      </c>
      <c r="F291" s="264"/>
      <c r="G291" s="264">
        <v>267.88682503080003</v>
      </c>
      <c r="H291" s="368">
        <v>43208</v>
      </c>
      <c r="I291" s="368">
        <v>43208</v>
      </c>
      <c r="J291" s="368">
        <v>54128</v>
      </c>
      <c r="K291" s="271">
        <v>29</v>
      </c>
      <c r="L291" s="271">
        <v>8</v>
      </c>
    </row>
    <row r="292" spans="1:12" s="93" customFormat="1" ht="17.100000000000001" customHeight="1" x14ac:dyDescent="0.25">
      <c r="A292" s="271">
        <v>329</v>
      </c>
      <c r="B292" s="271" t="s">
        <v>128</v>
      </c>
      <c r="C292" s="367" t="s">
        <v>861</v>
      </c>
      <c r="D292" s="264">
        <v>699.67116344700014</v>
      </c>
      <c r="E292" s="264">
        <v>699.67116344700014</v>
      </c>
      <c r="F292" s="264"/>
      <c r="G292" s="264">
        <v>699.67116344700014</v>
      </c>
      <c r="H292" s="368">
        <v>44928</v>
      </c>
      <c r="I292" s="368">
        <v>45289</v>
      </c>
      <c r="J292" s="368">
        <v>49094</v>
      </c>
      <c r="K292" s="271">
        <v>10</v>
      </c>
      <c r="L292" s="271">
        <v>0</v>
      </c>
    </row>
    <row r="293" spans="1:12" s="93" customFormat="1" ht="17.100000000000001" customHeight="1" x14ac:dyDescent="0.25">
      <c r="A293" s="271">
        <v>330</v>
      </c>
      <c r="B293" s="271" t="s">
        <v>159</v>
      </c>
      <c r="C293" s="367" t="s">
        <v>862</v>
      </c>
      <c r="D293" s="264">
        <v>8132.072307177601</v>
      </c>
      <c r="E293" s="264">
        <v>8132.072307177601</v>
      </c>
      <c r="F293" s="264"/>
      <c r="G293" s="264">
        <v>8132.072307177601</v>
      </c>
      <c r="H293" s="368">
        <v>44928</v>
      </c>
      <c r="I293" s="368">
        <v>46262</v>
      </c>
      <c r="J293" s="368">
        <v>55061</v>
      </c>
      <c r="K293" s="271">
        <v>25</v>
      </c>
      <c r="L293" s="271">
        <v>11</v>
      </c>
    </row>
    <row r="294" spans="1:12" s="93" customFormat="1" ht="17.100000000000001" customHeight="1" x14ac:dyDescent="0.25">
      <c r="A294" s="271">
        <v>331</v>
      </c>
      <c r="B294" s="271" t="s">
        <v>140</v>
      </c>
      <c r="C294" s="367" t="s">
        <v>863</v>
      </c>
      <c r="D294" s="264">
        <v>313.76938428900002</v>
      </c>
      <c r="E294" s="264">
        <v>313.76938428900002</v>
      </c>
      <c r="F294" s="264"/>
      <c r="G294" s="264">
        <v>313.76938428900002</v>
      </c>
      <c r="H294" s="368">
        <v>44928</v>
      </c>
      <c r="I294" s="368">
        <v>45289</v>
      </c>
      <c r="J294" s="368">
        <v>48337</v>
      </c>
      <c r="K294" s="271">
        <v>9</v>
      </c>
      <c r="L294" s="271">
        <v>3</v>
      </c>
    </row>
    <row r="295" spans="1:12" s="93" customFormat="1" ht="17.100000000000001" customHeight="1" x14ac:dyDescent="0.25">
      <c r="A295" s="271">
        <v>334</v>
      </c>
      <c r="B295" s="271" t="s">
        <v>140</v>
      </c>
      <c r="C295" s="367" t="s">
        <v>864</v>
      </c>
      <c r="D295" s="264">
        <v>323.1042448302</v>
      </c>
      <c r="E295" s="264">
        <v>323.1042448302</v>
      </c>
      <c r="F295" s="264"/>
      <c r="G295" s="264">
        <v>323.1042448302</v>
      </c>
      <c r="H295" s="368">
        <v>44928</v>
      </c>
      <c r="I295" s="368">
        <v>45282</v>
      </c>
      <c r="J295" s="368">
        <v>48579</v>
      </c>
      <c r="K295" s="271">
        <v>9</v>
      </c>
      <c r="L295" s="271">
        <v>6</v>
      </c>
    </row>
    <row r="296" spans="1:12" s="93" customFormat="1" ht="17.100000000000001" customHeight="1" x14ac:dyDescent="0.25">
      <c r="A296" s="271">
        <v>336</v>
      </c>
      <c r="B296" s="271" t="s">
        <v>232</v>
      </c>
      <c r="C296" s="367" t="s">
        <v>400</v>
      </c>
      <c r="D296" s="264">
        <v>13002.730415488801</v>
      </c>
      <c r="E296" s="264">
        <v>13002.730415488801</v>
      </c>
      <c r="F296" s="264"/>
      <c r="G296" s="264">
        <v>13002.730415488801</v>
      </c>
      <c r="H296" s="368">
        <v>43069</v>
      </c>
      <c r="I296" s="368">
        <v>43845</v>
      </c>
      <c r="J296" s="368">
        <v>54633</v>
      </c>
      <c r="K296" s="271">
        <v>31</v>
      </c>
      <c r="L296" s="271">
        <v>7</v>
      </c>
    </row>
    <row r="297" spans="1:12" s="93" customFormat="1" ht="17.100000000000001" customHeight="1" x14ac:dyDescent="0.25">
      <c r="A297" s="271">
        <v>337</v>
      </c>
      <c r="B297" s="271" t="s">
        <v>232</v>
      </c>
      <c r="C297" s="367" t="s">
        <v>401</v>
      </c>
      <c r="D297" s="264">
        <v>12356.7233593644</v>
      </c>
      <c r="E297" s="264">
        <v>12356.7233593644</v>
      </c>
      <c r="F297" s="264"/>
      <c r="G297" s="264">
        <v>12356.7233593644</v>
      </c>
      <c r="H297" s="368">
        <v>43322</v>
      </c>
      <c r="I297" s="368">
        <v>44910</v>
      </c>
      <c r="J297" s="368">
        <v>54493</v>
      </c>
      <c r="K297" s="271">
        <v>30</v>
      </c>
      <c r="L297" s="271">
        <v>6</v>
      </c>
    </row>
    <row r="298" spans="1:12" s="93" customFormat="1" ht="17.100000000000001" customHeight="1" x14ac:dyDescent="0.25">
      <c r="A298" s="271">
        <v>338</v>
      </c>
      <c r="B298" s="271" t="s">
        <v>232</v>
      </c>
      <c r="C298" s="367" t="s">
        <v>732</v>
      </c>
      <c r="D298" s="264">
        <v>2694.1414202244</v>
      </c>
      <c r="E298" s="264">
        <v>2694.1414202244</v>
      </c>
      <c r="F298" s="264"/>
      <c r="G298" s="264">
        <v>2694.1414202244</v>
      </c>
      <c r="H298" s="368">
        <v>43416</v>
      </c>
      <c r="I298" s="368">
        <v>46276</v>
      </c>
      <c r="J298" s="368">
        <v>54766</v>
      </c>
      <c r="K298" s="271">
        <v>31</v>
      </c>
      <c r="L298" s="271">
        <v>0</v>
      </c>
    </row>
    <row r="299" spans="1:12" s="93" customFormat="1" ht="17.100000000000001" customHeight="1" x14ac:dyDescent="0.25">
      <c r="A299" s="271">
        <v>339</v>
      </c>
      <c r="B299" s="271" t="s">
        <v>232</v>
      </c>
      <c r="C299" s="367" t="s">
        <v>403</v>
      </c>
      <c r="D299" s="264">
        <v>18137.790568963803</v>
      </c>
      <c r="E299" s="264">
        <v>18137.790568963803</v>
      </c>
      <c r="F299" s="264"/>
      <c r="G299" s="264">
        <v>18137.790568963803</v>
      </c>
      <c r="H299" s="368">
        <v>42636</v>
      </c>
      <c r="I299" s="368">
        <v>43191</v>
      </c>
      <c r="J299" s="368">
        <v>54494</v>
      </c>
      <c r="K299" s="271">
        <v>31</v>
      </c>
      <c r="L299" s="271">
        <v>10</v>
      </c>
    </row>
    <row r="300" spans="1:12" s="93" customFormat="1" ht="17.100000000000001" customHeight="1" x14ac:dyDescent="0.25">
      <c r="A300" s="456" t="s">
        <v>865</v>
      </c>
      <c r="B300" s="456"/>
      <c r="C300" s="456"/>
      <c r="D300" s="392">
        <f>SUM(D301:D309)</f>
        <v>66025.000802887211</v>
      </c>
      <c r="E300" s="392">
        <f>SUM(E301:E309)</f>
        <v>66025.000802887211</v>
      </c>
      <c r="F300" s="392"/>
      <c r="G300" s="392">
        <f>SUM(G301:G309)</f>
        <v>66025.000802887211</v>
      </c>
      <c r="H300" s="368"/>
      <c r="I300" s="368"/>
      <c r="J300" s="368"/>
      <c r="K300" s="271"/>
      <c r="L300" s="271"/>
    </row>
    <row r="301" spans="1:12" s="93" customFormat="1" ht="17.100000000000001" customHeight="1" x14ac:dyDescent="0.25">
      <c r="A301" s="271">
        <v>340</v>
      </c>
      <c r="B301" s="271" t="s">
        <v>130</v>
      </c>
      <c r="C301" s="367" t="s">
        <v>866</v>
      </c>
      <c r="D301" s="264">
        <v>4058.2616719428006</v>
      </c>
      <c r="E301" s="264">
        <v>4058.2616719428006</v>
      </c>
      <c r="F301" s="264"/>
      <c r="G301" s="264">
        <v>4058.2616719428006</v>
      </c>
      <c r="H301" s="368">
        <v>44929</v>
      </c>
      <c r="I301" s="368">
        <v>46114</v>
      </c>
      <c r="J301" s="368">
        <v>55701</v>
      </c>
      <c r="K301" s="271">
        <v>29</v>
      </c>
      <c r="L301" s="271">
        <v>0</v>
      </c>
    </row>
    <row r="302" spans="1:12" s="93" customFormat="1" ht="17.100000000000001" customHeight="1" x14ac:dyDescent="0.25">
      <c r="A302" s="271">
        <v>341</v>
      </c>
      <c r="B302" s="271" t="s">
        <v>140</v>
      </c>
      <c r="C302" s="367" t="s">
        <v>867</v>
      </c>
      <c r="D302" s="264">
        <v>3162.9493237806</v>
      </c>
      <c r="E302" s="264">
        <v>3162.9493237806</v>
      </c>
      <c r="F302" s="264"/>
      <c r="G302" s="264">
        <v>3162.9493237806</v>
      </c>
      <c r="H302" s="368">
        <v>45538</v>
      </c>
      <c r="I302" s="368">
        <v>45658</v>
      </c>
      <c r="J302" s="368">
        <v>55701</v>
      </c>
      <c r="K302" s="271">
        <v>27</v>
      </c>
      <c r="L302" s="271">
        <v>9</v>
      </c>
    </row>
    <row r="303" spans="1:12" s="93" customFormat="1" ht="17.100000000000001" customHeight="1" x14ac:dyDescent="0.25">
      <c r="A303" s="271">
        <v>342</v>
      </c>
      <c r="B303" s="271" t="s">
        <v>130</v>
      </c>
      <c r="C303" s="367" t="s">
        <v>868</v>
      </c>
      <c r="D303" s="264">
        <v>24975.067275408601</v>
      </c>
      <c r="E303" s="264">
        <v>24975.067275408601</v>
      </c>
      <c r="F303" s="264"/>
      <c r="G303" s="264">
        <v>24975.067275408601</v>
      </c>
      <c r="H303" s="368">
        <v>44928</v>
      </c>
      <c r="I303" s="368">
        <v>46175</v>
      </c>
      <c r="J303" s="368">
        <v>48914</v>
      </c>
      <c r="K303" s="271">
        <v>10</v>
      </c>
      <c r="L303" s="271">
        <v>0</v>
      </c>
    </row>
    <row r="304" spans="1:12" s="93" customFormat="1" ht="17.100000000000001" customHeight="1" x14ac:dyDescent="0.25">
      <c r="A304" s="271">
        <v>343</v>
      </c>
      <c r="B304" s="271" t="s">
        <v>140</v>
      </c>
      <c r="C304" s="367" t="s">
        <v>869</v>
      </c>
      <c r="D304" s="264">
        <v>5311.662031242</v>
      </c>
      <c r="E304" s="264">
        <v>5311.662031242</v>
      </c>
      <c r="F304" s="264"/>
      <c r="G304" s="264">
        <v>5311.662031242</v>
      </c>
      <c r="H304" s="368">
        <v>44928</v>
      </c>
      <c r="I304" s="368">
        <v>45583</v>
      </c>
      <c r="J304" s="368">
        <v>49293</v>
      </c>
      <c r="K304" s="271">
        <v>10</v>
      </c>
      <c r="L304" s="271">
        <v>0</v>
      </c>
    </row>
    <row r="305" spans="1:12" s="93" customFormat="1" ht="17.100000000000001" customHeight="1" x14ac:dyDescent="0.25">
      <c r="A305" s="271">
        <v>346</v>
      </c>
      <c r="B305" s="271" t="s">
        <v>130</v>
      </c>
      <c r="C305" s="367" t="s">
        <v>870</v>
      </c>
      <c r="D305" s="264">
        <v>12467.139984660602</v>
      </c>
      <c r="E305" s="264">
        <v>12467.139984660602</v>
      </c>
      <c r="F305" s="264"/>
      <c r="G305" s="264">
        <v>12467.139984660602</v>
      </c>
      <c r="H305" s="368">
        <v>45001</v>
      </c>
      <c r="I305" s="368">
        <v>46202</v>
      </c>
      <c r="J305" s="368">
        <v>49125</v>
      </c>
      <c r="K305" s="271">
        <v>10</v>
      </c>
      <c r="L305" s="271">
        <v>0</v>
      </c>
    </row>
    <row r="306" spans="1:12" s="93" customFormat="1" ht="17.100000000000001" customHeight="1" x14ac:dyDescent="0.25">
      <c r="A306" s="271">
        <v>347</v>
      </c>
      <c r="B306" s="271" t="s">
        <v>130</v>
      </c>
      <c r="C306" s="367" t="s">
        <v>226</v>
      </c>
      <c r="D306" s="264">
        <v>8320.5924915024007</v>
      </c>
      <c r="E306" s="264">
        <v>8320.5924915024007</v>
      </c>
      <c r="F306" s="264"/>
      <c r="G306" s="264">
        <v>8320.5924915024007</v>
      </c>
      <c r="H306" s="368">
        <v>44928</v>
      </c>
      <c r="I306" s="368">
        <v>45968</v>
      </c>
      <c r="J306" s="368">
        <v>49097</v>
      </c>
      <c r="K306" s="271">
        <v>9</v>
      </c>
      <c r="L306" s="271">
        <v>6</v>
      </c>
    </row>
    <row r="307" spans="1:12" s="93" customFormat="1" ht="17.100000000000001" customHeight="1" x14ac:dyDescent="0.25">
      <c r="A307" s="271">
        <v>348</v>
      </c>
      <c r="B307" s="271" t="s">
        <v>144</v>
      </c>
      <c r="C307" s="367" t="s">
        <v>404</v>
      </c>
      <c r="D307" s="264">
        <v>1365.1544870298001</v>
      </c>
      <c r="E307" s="264">
        <v>1365.1544870298001</v>
      </c>
      <c r="F307" s="264"/>
      <c r="G307" s="264">
        <v>1365.1544870298001</v>
      </c>
      <c r="H307" s="368">
        <v>43995</v>
      </c>
      <c r="I307" s="368">
        <v>44910</v>
      </c>
      <c r="J307" s="368">
        <v>47694</v>
      </c>
      <c r="K307" s="271">
        <v>10</v>
      </c>
      <c r="L307" s="271">
        <v>0</v>
      </c>
    </row>
    <row r="308" spans="1:12" s="93" customFormat="1" ht="17.100000000000001" customHeight="1" x14ac:dyDescent="0.25">
      <c r="A308" s="271">
        <v>349</v>
      </c>
      <c r="B308" s="271" t="s">
        <v>232</v>
      </c>
      <c r="C308" s="367" t="s">
        <v>405</v>
      </c>
      <c r="D308" s="264">
        <v>1484.1725273712002</v>
      </c>
      <c r="E308" s="264">
        <v>1484.1725273712002</v>
      </c>
      <c r="F308" s="264"/>
      <c r="G308" s="264">
        <v>1484.1725273712002</v>
      </c>
      <c r="H308" s="368">
        <v>43425</v>
      </c>
      <c r="I308" s="368">
        <v>46234</v>
      </c>
      <c r="J308" s="368">
        <v>54060</v>
      </c>
      <c r="K308" s="271">
        <v>29</v>
      </c>
      <c r="L308" s="271">
        <v>0</v>
      </c>
    </row>
    <row r="309" spans="1:12" s="93" customFormat="1" ht="17.100000000000001" customHeight="1" x14ac:dyDescent="0.25">
      <c r="A309" s="271">
        <v>350</v>
      </c>
      <c r="B309" s="271" t="s">
        <v>232</v>
      </c>
      <c r="C309" s="367" t="s">
        <v>406</v>
      </c>
      <c r="D309" s="264">
        <v>4880.001009949201</v>
      </c>
      <c r="E309" s="264">
        <v>4880.001009949201</v>
      </c>
      <c r="F309" s="264"/>
      <c r="G309" s="264">
        <v>4880.001009949201</v>
      </c>
      <c r="H309" s="368">
        <v>43261</v>
      </c>
      <c r="I309" s="368">
        <v>46185</v>
      </c>
      <c r="J309" s="368">
        <v>54254</v>
      </c>
      <c r="K309" s="271">
        <v>30</v>
      </c>
      <c r="L309" s="271">
        <v>0</v>
      </c>
    </row>
    <row r="310" spans="1:12" s="93" customFormat="1" ht="17.100000000000001" customHeight="1" x14ac:dyDescent="0.25">
      <c r="A310" s="370" t="s">
        <v>871</v>
      </c>
      <c r="B310" s="271"/>
      <c r="C310" s="367"/>
      <c r="D310" s="392">
        <f>+D311</f>
        <v>3786.3725331204</v>
      </c>
      <c r="E310" s="392">
        <f>+E311</f>
        <v>3786.3725331204</v>
      </c>
      <c r="F310" s="392"/>
      <c r="G310" s="392">
        <f>+G311</f>
        <v>3786.3725331204</v>
      </c>
      <c r="H310" s="368"/>
      <c r="I310" s="368"/>
      <c r="J310" s="368"/>
      <c r="K310" s="271"/>
      <c r="L310" s="271"/>
    </row>
    <row r="311" spans="1:12" s="93" customFormat="1" ht="17.100000000000001" customHeight="1" x14ac:dyDescent="0.25">
      <c r="A311" s="271">
        <v>351</v>
      </c>
      <c r="B311" s="271" t="s">
        <v>132</v>
      </c>
      <c r="C311" s="367" t="s">
        <v>70</v>
      </c>
      <c r="D311" s="264">
        <v>3786.3725331204</v>
      </c>
      <c r="E311" s="264">
        <v>3786.3725331204</v>
      </c>
      <c r="F311" s="264"/>
      <c r="G311" s="264">
        <v>3786.3725331204</v>
      </c>
      <c r="H311" s="368">
        <v>45294</v>
      </c>
      <c r="I311" s="368">
        <v>45660</v>
      </c>
      <c r="J311" s="368">
        <v>52749</v>
      </c>
      <c r="K311" s="271">
        <v>20</v>
      </c>
      <c r="L311" s="271">
        <v>0</v>
      </c>
    </row>
    <row r="312" spans="1:12" s="93" customFormat="1" ht="17.100000000000001" customHeight="1" x14ac:dyDescent="0.25">
      <c r="A312" s="370" t="s">
        <v>872</v>
      </c>
      <c r="B312" s="271"/>
      <c r="C312" s="367"/>
      <c r="D312" s="392">
        <f>SUM(D313:D316)</f>
        <v>42505.273930653006</v>
      </c>
      <c r="E312" s="392">
        <f t="shared" ref="E312:G312" si="0">SUM(E313:E316)</f>
        <v>42505.273930653006</v>
      </c>
      <c r="F312" s="392"/>
      <c r="G312" s="392">
        <f t="shared" si="0"/>
        <v>42505.273930653006</v>
      </c>
      <c r="H312" s="368"/>
      <c r="I312" s="368"/>
      <c r="J312" s="368"/>
      <c r="K312" s="271"/>
      <c r="L312" s="271"/>
    </row>
    <row r="313" spans="1:12" s="93" customFormat="1" ht="17.100000000000001" customHeight="1" x14ac:dyDescent="0.25">
      <c r="A313" s="271">
        <v>352</v>
      </c>
      <c r="B313" s="271" t="s">
        <v>232</v>
      </c>
      <c r="C313" s="367" t="s">
        <v>873</v>
      </c>
      <c r="D313" s="264">
        <v>18520.795888198201</v>
      </c>
      <c r="E313" s="264">
        <v>18520.795888198201</v>
      </c>
      <c r="F313" s="264"/>
      <c r="G313" s="264">
        <v>18520.795888198201</v>
      </c>
      <c r="H313" s="368">
        <v>45079</v>
      </c>
      <c r="I313" s="368">
        <v>45413</v>
      </c>
      <c r="J313" s="368">
        <v>56037</v>
      </c>
      <c r="K313" s="271">
        <v>30</v>
      </c>
      <c r="L313" s="271">
        <v>0</v>
      </c>
    </row>
    <row r="314" spans="1:12" s="93" customFormat="1" ht="17.100000000000001" customHeight="1" x14ac:dyDescent="0.25">
      <c r="A314" s="271">
        <v>353</v>
      </c>
      <c r="B314" s="271" t="s">
        <v>140</v>
      </c>
      <c r="C314" s="367" t="s">
        <v>874</v>
      </c>
      <c r="D314" s="264">
        <v>1286.1730067382</v>
      </c>
      <c r="E314" s="264">
        <v>1286.1730067382</v>
      </c>
      <c r="F314" s="264"/>
      <c r="G314" s="264">
        <v>1286.1730067382</v>
      </c>
      <c r="H314" s="368">
        <v>45233</v>
      </c>
      <c r="I314" s="368">
        <v>45232</v>
      </c>
      <c r="J314" s="368">
        <v>56189</v>
      </c>
      <c r="K314" s="271">
        <v>29</v>
      </c>
      <c r="L314" s="271">
        <v>6</v>
      </c>
    </row>
    <row r="315" spans="1:12" s="93" customFormat="1" ht="17.100000000000001" customHeight="1" x14ac:dyDescent="0.25">
      <c r="A315" s="271">
        <v>354</v>
      </c>
      <c r="B315" s="271" t="s">
        <v>232</v>
      </c>
      <c r="C315" s="367" t="s">
        <v>875</v>
      </c>
      <c r="D315" s="264">
        <v>16933.094300444402</v>
      </c>
      <c r="E315" s="264">
        <v>16933.094300444402</v>
      </c>
      <c r="F315" s="264"/>
      <c r="G315" s="264">
        <v>16933.094300444402</v>
      </c>
      <c r="H315" s="368">
        <v>45414</v>
      </c>
      <c r="I315" s="368">
        <v>45414</v>
      </c>
      <c r="J315" s="368">
        <v>56371</v>
      </c>
      <c r="K315" s="271">
        <v>30</v>
      </c>
      <c r="L315" s="271">
        <v>0</v>
      </c>
    </row>
    <row r="316" spans="1:12" s="93" customFormat="1" ht="17.100000000000001" customHeight="1" x14ac:dyDescent="0.25">
      <c r="A316" s="271">
        <v>355</v>
      </c>
      <c r="B316" s="271" t="s">
        <v>232</v>
      </c>
      <c r="C316" s="367" t="s">
        <v>876</v>
      </c>
      <c r="D316" s="264">
        <v>5765.2107352721996</v>
      </c>
      <c r="E316" s="264">
        <v>5765.2107352721996</v>
      </c>
      <c r="F316" s="264"/>
      <c r="G316" s="264">
        <v>5765.2107352721996</v>
      </c>
      <c r="H316" s="368">
        <v>45414</v>
      </c>
      <c r="I316" s="368">
        <v>45413</v>
      </c>
      <c r="J316" s="368">
        <v>56371</v>
      </c>
      <c r="K316" s="271">
        <v>30</v>
      </c>
      <c r="L316" s="271">
        <v>0</v>
      </c>
    </row>
    <row r="317" spans="1:12" s="93" customFormat="1" ht="17.100000000000001" customHeight="1" x14ac:dyDescent="0.25">
      <c r="A317" s="370" t="s">
        <v>877</v>
      </c>
      <c r="B317" s="271"/>
      <c r="C317" s="365"/>
      <c r="D317" s="392">
        <f>SUM(D318:D321)</f>
        <v>76138.212832506004</v>
      </c>
      <c r="E317" s="392">
        <f t="shared" ref="E317:G317" si="1">SUM(E318:E321)</f>
        <v>76138.212832506004</v>
      </c>
      <c r="F317" s="392"/>
      <c r="G317" s="392">
        <f t="shared" si="1"/>
        <v>76138.212832506004</v>
      </c>
      <c r="H317" s="368"/>
      <c r="I317" s="368"/>
      <c r="J317" s="368"/>
      <c r="K317" s="271"/>
      <c r="L317" s="271"/>
    </row>
    <row r="318" spans="1:12" s="93" customFormat="1" ht="17.100000000000001" customHeight="1" x14ac:dyDescent="0.25">
      <c r="A318" s="271">
        <v>356</v>
      </c>
      <c r="B318" s="365" t="s">
        <v>232</v>
      </c>
      <c r="C318" s="367" t="s">
        <v>878</v>
      </c>
      <c r="D318" s="264">
        <v>8270.4968645543995</v>
      </c>
      <c r="E318" s="264">
        <v>8270.4968645543995</v>
      </c>
      <c r="F318" s="264"/>
      <c r="G318" s="264">
        <v>8270.4968645543995</v>
      </c>
      <c r="H318" s="368">
        <v>45383</v>
      </c>
      <c r="I318" s="368">
        <v>45383</v>
      </c>
      <c r="J318" s="368">
        <v>56340</v>
      </c>
      <c r="K318" s="271">
        <v>30</v>
      </c>
      <c r="L318" s="271">
        <v>0</v>
      </c>
    </row>
    <row r="319" spans="1:12" s="93" customFormat="1" ht="17.100000000000001" customHeight="1" x14ac:dyDescent="0.25">
      <c r="A319" s="271">
        <v>357</v>
      </c>
      <c r="B319" s="365" t="s">
        <v>232</v>
      </c>
      <c r="C319" s="367" t="s">
        <v>879</v>
      </c>
      <c r="D319" s="264">
        <v>19575.415136316602</v>
      </c>
      <c r="E319" s="264">
        <v>19575.415136316602</v>
      </c>
      <c r="F319" s="264"/>
      <c r="G319" s="264">
        <v>19575.415136316602</v>
      </c>
      <c r="H319" s="368">
        <v>45383</v>
      </c>
      <c r="I319" s="368">
        <v>45383</v>
      </c>
      <c r="J319" s="368">
        <v>56340</v>
      </c>
      <c r="K319" s="271">
        <v>30</v>
      </c>
      <c r="L319" s="271">
        <v>0</v>
      </c>
    </row>
    <row r="320" spans="1:12" s="93" customFormat="1" ht="17.100000000000001" customHeight="1" x14ac:dyDescent="0.25">
      <c r="A320" s="271">
        <v>358</v>
      </c>
      <c r="B320" s="365" t="s">
        <v>232</v>
      </c>
      <c r="C320" s="367" t="s">
        <v>880</v>
      </c>
      <c r="D320" s="264">
        <v>33616.564751460603</v>
      </c>
      <c r="E320" s="264">
        <v>33616.564751460603</v>
      </c>
      <c r="F320" s="264"/>
      <c r="G320" s="264">
        <v>33616.564751460603</v>
      </c>
      <c r="H320" s="368">
        <v>45748</v>
      </c>
      <c r="I320" s="368">
        <v>45748</v>
      </c>
      <c r="J320" s="368">
        <v>56705</v>
      </c>
      <c r="K320" s="271">
        <v>30</v>
      </c>
      <c r="L320" s="271">
        <v>0</v>
      </c>
    </row>
    <row r="321" spans="1:12" s="93" customFormat="1" ht="17.100000000000001" customHeight="1" thickBot="1" x14ac:dyDescent="0.3">
      <c r="A321" s="349">
        <v>359</v>
      </c>
      <c r="B321" s="377" t="s">
        <v>232</v>
      </c>
      <c r="C321" s="378" t="s">
        <v>881</v>
      </c>
      <c r="D321" s="277">
        <v>14675.736080174402</v>
      </c>
      <c r="E321" s="277">
        <v>14675.736080174402</v>
      </c>
      <c r="F321" s="277"/>
      <c r="G321" s="277">
        <v>14675.736080174402</v>
      </c>
      <c r="H321" s="379">
        <v>45748</v>
      </c>
      <c r="I321" s="379">
        <v>45748</v>
      </c>
      <c r="J321" s="379">
        <v>56705</v>
      </c>
      <c r="K321" s="349">
        <v>30</v>
      </c>
      <c r="L321" s="349">
        <v>0</v>
      </c>
    </row>
    <row r="322" spans="1:12" ht="12.95" customHeight="1" x14ac:dyDescent="0.25">
      <c r="A322" s="356" t="s">
        <v>906</v>
      </c>
      <c r="B322" s="357"/>
      <c r="C322" s="357"/>
      <c r="D322" s="357"/>
      <c r="E322" s="357"/>
      <c r="F322" s="357"/>
      <c r="G322" s="357"/>
      <c r="H322" s="357"/>
      <c r="I322" s="357"/>
      <c r="J322" s="357"/>
      <c r="K322" s="357"/>
      <c r="L322" s="357"/>
    </row>
    <row r="323" spans="1:12" ht="12.95" customHeight="1" x14ac:dyDescent="0.25">
      <c r="A323" s="457" t="s">
        <v>882</v>
      </c>
      <c r="B323" s="457"/>
      <c r="C323" s="457"/>
      <c r="D323" s="457"/>
      <c r="E323" s="457"/>
      <c r="F323" s="457"/>
      <c r="G323" s="457"/>
      <c r="H323" s="457"/>
      <c r="I323" s="457"/>
      <c r="J323" s="457"/>
      <c r="K323" s="457"/>
      <c r="L323" s="457"/>
    </row>
    <row r="324" spans="1:12" ht="12.95" customHeight="1" x14ac:dyDescent="0.25">
      <c r="A324" s="458" t="s">
        <v>944</v>
      </c>
      <c r="B324" s="458"/>
      <c r="C324" s="458"/>
      <c r="D324" s="458"/>
      <c r="E324" s="458"/>
      <c r="F324" s="458"/>
      <c r="G324" s="458"/>
      <c r="H324" s="458"/>
      <c r="I324" s="458"/>
      <c r="J324" s="458"/>
      <c r="K324" s="458"/>
      <c r="L324" s="358"/>
    </row>
    <row r="325" spans="1:12" ht="12.95" customHeight="1" x14ac:dyDescent="0.25">
      <c r="A325" s="357" t="s">
        <v>902</v>
      </c>
      <c r="B325" s="358"/>
      <c r="C325" s="358"/>
      <c r="D325" s="358"/>
      <c r="E325" s="358"/>
      <c r="F325" s="358"/>
      <c r="G325" s="358"/>
      <c r="H325" s="358"/>
      <c r="I325" s="358"/>
      <c r="J325" s="358"/>
      <c r="K325" s="358"/>
      <c r="L325" s="358"/>
    </row>
    <row r="326" spans="1:12" ht="12.95" customHeight="1" x14ac:dyDescent="0.25">
      <c r="A326" s="457" t="s">
        <v>943</v>
      </c>
      <c r="B326" s="457"/>
      <c r="C326" s="457"/>
      <c r="D326" s="457"/>
      <c r="E326" s="457"/>
      <c r="F326" s="457"/>
      <c r="G326" s="457"/>
      <c r="H326" s="457"/>
      <c r="I326" s="457"/>
      <c r="J326" s="457"/>
      <c r="K326" s="457"/>
      <c r="L326" s="457"/>
    </row>
    <row r="327" spans="1:12" ht="11.65" customHeight="1" x14ac:dyDescent="0.25">
      <c r="A327" s="459" t="s">
        <v>88</v>
      </c>
      <c r="B327" s="459"/>
      <c r="C327" s="459"/>
      <c r="D327" s="459"/>
      <c r="E327" s="459"/>
      <c r="F327" s="459"/>
      <c r="G327" s="459"/>
      <c r="H327" s="459"/>
      <c r="I327" s="459"/>
      <c r="J327" s="459"/>
      <c r="K327" s="459"/>
      <c r="L327" s="358"/>
    </row>
    <row r="328" spans="1:12" ht="11.65" customHeight="1" x14ac:dyDescent="0.25">
      <c r="A328" s="103"/>
      <c r="B328" s="103"/>
      <c r="C328" s="104"/>
      <c r="D328" s="105"/>
      <c r="E328" s="106"/>
      <c r="F328" s="106"/>
      <c r="G328" s="106"/>
      <c r="H328" s="106"/>
      <c r="I328" s="106"/>
      <c r="J328" s="107"/>
      <c r="K328" s="107"/>
    </row>
    <row r="329" spans="1:12" ht="11.65" customHeight="1" x14ac:dyDescent="0.25">
      <c r="A329" s="103"/>
      <c r="B329" s="103"/>
      <c r="C329" s="104"/>
      <c r="D329" s="105"/>
      <c r="E329" s="106"/>
      <c r="F329" s="106"/>
      <c r="G329" s="106"/>
      <c r="H329" s="106"/>
      <c r="I329" s="106"/>
      <c r="J329" s="107"/>
      <c r="K329" s="107"/>
    </row>
    <row r="330" spans="1:12" ht="11.65" customHeight="1" x14ac:dyDescent="0.25">
      <c r="A330" s="103"/>
      <c r="B330" s="103"/>
      <c r="C330" s="104"/>
      <c r="D330" s="105"/>
      <c r="E330" s="106"/>
      <c r="F330" s="106"/>
      <c r="G330" s="106"/>
      <c r="H330" s="106"/>
      <c r="I330" s="106"/>
      <c r="J330" s="107"/>
      <c r="K330" s="107"/>
    </row>
    <row r="331" spans="1:12" ht="11.65" customHeight="1" x14ac:dyDescent="0.25">
      <c r="A331" s="103"/>
      <c r="B331" s="103"/>
      <c r="C331" s="104"/>
      <c r="D331" s="105"/>
      <c r="E331" s="106"/>
      <c r="F331" s="106"/>
      <c r="G331" s="106"/>
      <c r="H331" s="106"/>
      <c r="I331" s="106"/>
      <c r="J331" s="107"/>
      <c r="K331" s="107"/>
    </row>
    <row r="332" spans="1:12" ht="11.65" customHeight="1" x14ac:dyDescent="0.25">
      <c r="A332" s="103"/>
      <c r="B332" s="103"/>
      <c r="C332" s="104"/>
      <c r="D332" s="105"/>
      <c r="E332" s="106"/>
      <c r="F332" s="106"/>
      <c r="G332" s="106"/>
      <c r="H332" s="106"/>
      <c r="I332" s="106"/>
      <c r="J332" s="107"/>
      <c r="K332" s="107"/>
    </row>
    <row r="333" spans="1:12" ht="11.65" customHeight="1" x14ac:dyDescent="0.25"/>
    <row r="334" spans="1:12" ht="11.65" customHeight="1" x14ac:dyDescent="0.25"/>
    <row r="335" spans="1:12" ht="11.65" customHeight="1" x14ac:dyDescent="0.25"/>
    <row r="336" spans="1:12" ht="11.65" customHeight="1" x14ac:dyDescent="0.25"/>
    <row r="337" spans="1:11" ht="11.65" customHeight="1" x14ac:dyDescent="0.25"/>
    <row r="338" spans="1:11" ht="11.65" customHeight="1" x14ac:dyDescent="0.25"/>
    <row r="339" spans="1:11" ht="11.65" customHeight="1" x14ac:dyDescent="0.25"/>
    <row r="340" spans="1:11" ht="11.65" customHeight="1" x14ac:dyDescent="0.25">
      <c r="A340" s="103"/>
      <c r="B340" s="103"/>
      <c r="C340" s="104"/>
      <c r="D340" s="105"/>
      <c r="E340" s="106"/>
      <c r="F340" s="106"/>
      <c r="G340" s="106"/>
      <c r="H340" s="106"/>
      <c r="I340" s="106"/>
      <c r="J340" s="107"/>
      <c r="K340" s="107"/>
    </row>
    <row r="341" spans="1:11" ht="11.65" customHeight="1" x14ac:dyDescent="0.25">
      <c r="A341" s="103"/>
      <c r="B341" s="103"/>
      <c r="C341" s="104"/>
      <c r="D341" s="105"/>
      <c r="E341" s="106"/>
      <c r="F341" s="106"/>
      <c r="G341" s="106"/>
      <c r="H341" s="106"/>
      <c r="I341" s="106"/>
      <c r="J341" s="107"/>
      <c r="K341" s="107"/>
    </row>
    <row r="342" spans="1:11" ht="11.65" customHeight="1" x14ac:dyDescent="0.25">
      <c r="A342" s="103"/>
      <c r="B342" s="103"/>
      <c r="C342" s="104"/>
      <c r="D342" s="105"/>
      <c r="E342" s="106"/>
      <c r="F342" s="106"/>
      <c r="G342" s="106"/>
      <c r="H342" s="106"/>
      <c r="I342" s="106"/>
      <c r="J342" s="107"/>
      <c r="K342" s="107"/>
    </row>
    <row r="343" spans="1:11" ht="11.65" customHeight="1" x14ac:dyDescent="0.25">
      <c r="A343" s="103"/>
      <c r="B343" s="103"/>
      <c r="C343" s="104"/>
      <c r="D343" s="105"/>
      <c r="E343" s="106"/>
      <c r="F343" s="106"/>
      <c r="G343" s="106"/>
      <c r="H343" s="106"/>
      <c r="I343" s="106"/>
      <c r="J343" s="107"/>
      <c r="K343" s="107"/>
    </row>
    <row r="344" spans="1:11" ht="11.65" customHeight="1" x14ac:dyDescent="0.25">
      <c r="A344" s="103"/>
      <c r="B344" s="103"/>
      <c r="C344" s="104"/>
      <c r="D344" s="105"/>
      <c r="E344" s="106"/>
      <c r="F344" s="106"/>
      <c r="G344" s="106"/>
      <c r="H344" s="106"/>
      <c r="I344" s="106"/>
      <c r="J344" s="107"/>
      <c r="K344" s="107"/>
    </row>
    <row r="345" spans="1:11" ht="11.65" customHeight="1" x14ac:dyDescent="0.25">
      <c r="A345" s="103"/>
      <c r="B345" s="103"/>
      <c r="C345" s="104"/>
      <c r="D345" s="105"/>
      <c r="E345" s="106"/>
      <c r="F345" s="106"/>
      <c r="G345" s="106"/>
      <c r="H345" s="106"/>
      <c r="I345" s="106"/>
      <c r="J345" s="107"/>
      <c r="K345" s="107"/>
    </row>
    <row r="346" spans="1:11" ht="11.65" customHeight="1" x14ac:dyDescent="0.25">
      <c r="A346" s="103"/>
      <c r="B346" s="103"/>
      <c r="C346" s="104"/>
      <c r="D346" s="105"/>
      <c r="E346" s="106"/>
      <c r="F346" s="106"/>
      <c r="G346" s="106"/>
      <c r="H346" s="106"/>
      <c r="I346" s="106"/>
      <c r="J346" s="107"/>
      <c r="K346" s="107"/>
    </row>
    <row r="347" spans="1:11" ht="11.65" customHeight="1" x14ac:dyDescent="0.25">
      <c r="A347" s="103"/>
      <c r="B347" s="103"/>
      <c r="C347" s="104"/>
      <c r="D347" s="105"/>
      <c r="E347" s="106"/>
      <c r="F347" s="106"/>
      <c r="G347" s="106"/>
      <c r="H347" s="106"/>
      <c r="I347" s="106"/>
      <c r="J347" s="107"/>
      <c r="K347" s="107"/>
    </row>
    <row r="348" spans="1:11" ht="11.65" customHeight="1" x14ac:dyDescent="0.25">
      <c r="A348" s="103"/>
      <c r="B348" s="103"/>
      <c r="C348" s="104"/>
      <c r="D348" s="105"/>
      <c r="E348" s="106"/>
      <c r="F348" s="106"/>
      <c r="G348" s="106"/>
      <c r="H348" s="106"/>
      <c r="I348" s="106"/>
      <c r="J348" s="107"/>
      <c r="K348" s="107"/>
    </row>
    <row r="349" spans="1:11" ht="11.65" customHeight="1" x14ac:dyDescent="0.25">
      <c r="A349" s="103"/>
      <c r="B349" s="103"/>
      <c r="C349" s="104"/>
      <c r="D349" s="105"/>
      <c r="E349" s="106"/>
      <c r="F349" s="106"/>
      <c r="G349" s="106"/>
      <c r="H349" s="106"/>
      <c r="I349" s="106"/>
      <c r="J349" s="107"/>
      <c r="K349" s="107"/>
    </row>
    <row r="350" spans="1:11" ht="11.65" customHeight="1" x14ac:dyDescent="0.25">
      <c r="A350" s="103"/>
      <c r="B350" s="103"/>
      <c r="C350" s="104"/>
      <c r="D350" s="105"/>
      <c r="E350" s="106"/>
      <c r="F350" s="106"/>
      <c r="G350" s="106"/>
      <c r="H350" s="106"/>
      <c r="I350" s="106"/>
      <c r="J350" s="107"/>
      <c r="K350" s="107"/>
    </row>
    <row r="351" spans="1:11" ht="11.65" customHeight="1" x14ac:dyDescent="0.25">
      <c r="A351" s="103"/>
      <c r="B351" s="103"/>
      <c r="C351" s="104"/>
      <c r="D351" s="105"/>
      <c r="E351" s="106"/>
      <c r="F351" s="106"/>
      <c r="G351" s="106"/>
      <c r="H351" s="106"/>
      <c r="I351" s="106"/>
      <c r="J351" s="107"/>
      <c r="K351" s="107"/>
    </row>
    <row r="352" spans="1:11" ht="11.65" customHeight="1" x14ac:dyDescent="0.25">
      <c r="A352" s="103"/>
      <c r="B352" s="103"/>
      <c r="C352" s="104"/>
      <c r="D352" s="105"/>
      <c r="E352" s="106"/>
      <c r="F352" s="106"/>
      <c r="G352" s="106"/>
      <c r="H352" s="106"/>
      <c r="I352" s="106"/>
      <c r="J352" s="107"/>
      <c r="K352" s="107"/>
    </row>
    <row r="353" spans="1:12" ht="14.25" customHeight="1" x14ac:dyDescent="0.25">
      <c r="A353" s="460"/>
      <c r="B353" s="460"/>
      <c r="C353" s="460"/>
      <c r="D353" s="460"/>
      <c r="E353" s="460"/>
      <c r="F353" s="460"/>
      <c r="G353" s="460"/>
      <c r="H353" s="460"/>
      <c r="I353" s="460"/>
      <c r="J353" s="460"/>
      <c r="K353" s="460"/>
    </row>
    <row r="354" spans="1:12" ht="14.25" customHeight="1" x14ac:dyDescent="0.25">
      <c r="A354" s="455"/>
      <c r="B354" s="455"/>
      <c r="C354" s="455"/>
      <c r="D354" s="455"/>
      <c r="E354" s="455"/>
      <c r="F354" s="455"/>
      <c r="G354" s="455"/>
      <c r="H354" s="455"/>
      <c r="I354" s="455"/>
      <c r="J354" s="455"/>
      <c r="K354" s="455"/>
    </row>
    <row r="355" spans="1:12" ht="14.25" customHeight="1" x14ac:dyDescent="0.25">
      <c r="A355" s="108"/>
      <c r="B355" s="108"/>
      <c r="C355" s="108"/>
      <c r="D355" s="108"/>
      <c r="E355" s="108"/>
      <c r="F355" s="108"/>
      <c r="G355" s="108"/>
      <c r="H355" s="108"/>
      <c r="I355" s="108"/>
      <c r="J355" s="108"/>
      <c r="K355" s="108"/>
    </row>
    <row r="356" spans="1:12" ht="12.75" customHeight="1" x14ac:dyDescent="0.25">
      <c r="A356" s="461"/>
      <c r="B356" s="461"/>
      <c r="C356" s="461"/>
      <c r="D356" s="461"/>
      <c r="E356" s="461"/>
      <c r="F356" s="461"/>
      <c r="G356" s="461"/>
      <c r="H356" s="461"/>
      <c r="I356" s="461"/>
      <c r="J356" s="461"/>
      <c r="K356" s="461"/>
      <c r="L356" s="461"/>
    </row>
    <row r="357" spans="1:12" x14ac:dyDescent="0.25">
      <c r="A357" s="455"/>
      <c r="B357" s="455"/>
      <c r="C357" s="455"/>
      <c r="D357" s="455"/>
      <c r="E357" s="455"/>
      <c r="F357" s="455"/>
      <c r="G357" s="455"/>
      <c r="H357" s="455"/>
      <c r="I357" s="455"/>
      <c r="J357" s="455"/>
      <c r="K357" s="455"/>
    </row>
  </sheetData>
  <mergeCells count="45">
    <mergeCell ref="A1:C1"/>
    <mergeCell ref="A2:L2"/>
    <mergeCell ref="A3:G3"/>
    <mergeCell ref="H3:L3"/>
    <mergeCell ref="M3:O3"/>
    <mergeCell ref="A53:C53"/>
    <mergeCell ref="M6:P6"/>
    <mergeCell ref="M7:P7"/>
    <mergeCell ref="A9:A11"/>
    <mergeCell ref="B9:C11"/>
    <mergeCell ref="D9:E9"/>
    <mergeCell ref="H9:H11"/>
    <mergeCell ref="I9:I11"/>
    <mergeCell ref="J9:J11"/>
    <mergeCell ref="K9:L10"/>
    <mergeCell ref="D10:D11"/>
    <mergeCell ref="E10:E11"/>
    <mergeCell ref="G10:G11"/>
    <mergeCell ref="A14:C14"/>
    <mergeCell ref="A30:C30"/>
    <mergeCell ref="A39:C39"/>
    <mergeCell ref="A248:C248"/>
    <mergeCell ref="A64:C64"/>
    <mergeCell ref="A77:C77"/>
    <mergeCell ref="A116:C116"/>
    <mergeCell ref="A134:C134"/>
    <mergeCell ref="A144:C144"/>
    <mergeCell ref="A166:C166"/>
    <mergeCell ref="A191:C191"/>
    <mergeCell ref="A213:C213"/>
    <mergeCell ref="A224:C224"/>
    <mergeCell ref="A234:C234"/>
    <mergeCell ref="A238:C238"/>
    <mergeCell ref="A357:K357"/>
    <mergeCell ref="A263:C263"/>
    <mergeCell ref="A277:C277"/>
    <mergeCell ref="A287:C287"/>
    <mergeCell ref="A300:C300"/>
    <mergeCell ref="A323:L323"/>
    <mergeCell ref="A324:K324"/>
    <mergeCell ref="A326:L326"/>
    <mergeCell ref="A327:K327"/>
    <mergeCell ref="A353:K353"/>
    <mergeCell ref="A354:K354"/>
    <mergeCell ref="A356:L356"/>
  </mergeCells>
  <printOptions horizontalCentered="1"/>
  <pageMargins left="0.39370078740157483" right="0.59055118110236227" top="0.59055118110236227" bottom="0.59055118110236227" header="0.19685039370078741" footer="0.19685039370078741"/>
  <pageSetup scale="69" fitToHeight="0" orientation="landscape" r:id="rId1"/>
  <rowBreaks count="1" manualBreakCount="1">
    <brk id="309"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2"/>
  <sheetViews>
    <sheetView showGridLines="0" zoomScale="90" zoomScaleNormal="90" zoomScaleSheetLayoutView="90" workbookViewId="0">
      <selection activeCell="T21" sqref="T21"/>
    </sheetView>
  </sheetViews>
  <sheetFormatPr baseColWidth="10" defaultColWidth="11.42578125" defaultRowHeight="12.75" x14ac:dyDescent="0.25"/>
  <cols>
    <col min="1" max="2" width="5" style="74" customWidth="1"/>
    <col min="3" max="3" width="53.85546875" style="74" bestFit="1" customWidth="1"/>
    <col min="4" max="4" width="20.140625" style="127" customWidth="1"/>
    <col min="5" max="5" width="20.140625" style="74" customWidth="1"/>
    <col min="6" max="6" width="1.7109375" style="74" customWidth="1"/>
    <col min="7" max="7" width="20.140625" style="74" customWidth="1"/>
    <col min="8" max="10" width="13.7109375" style="74" customWidth="1"/>
    <col min="11" max="11" width="9.7109375" style="128" customWidth="1"/>
    <col min="12" max="12" width="9.7109375" style="100" customWidth="1"/>
    <col min="13" max="13" width="11.28515625" style="112" bestFit="1" customWidth="1"/>
    <col min="14" max="14" width="12" style="112" bestFit="1" customWidth="1"/>
    <col min="15" max="15" width="11.42578125" style="112"/>
    <col min="16" max="17" width="9.140625" style="112" customWidth="1"/>
    <col min="18" max="18" width="9" style="112" customWidth="1"/>
    <col min="19" max="19" width="9.140625" style="112" customWidth="1"/>
    <col min="20" max="20" width="9.28515625" style="112" customWidth="1"/>
    <col min="21" max="23" width="9.140625" style="112" customWidth="1"/>
    <col min="24" max="26" width="11.42578125" style="112"/>
    <col min="27" max="16384" width="11.42578125" style="74"/>
  </cols>
  <sheetData>
    <row r="1" spans="1:26" s="212" customFormat="1" ht="64.5" customHeight="1" x14ac:dyDescent="0.2">
      <c r="A1" s="415" t="s">
        <v>908</v>
      </c>
      <c r="B1" s="415"/>
      <c r="C1" s="415"/>
      <c r="D1" s="129" t="s">
        <v>910</v>
      </c>
      <c r="E1" s="129"/>
      <c r="F1" s="129"/>
      <c r="G1" s="129"/>
      <c r="H1" s="291"/>
      <c r="I1" s="291"/>
      <c r="J1" s="291"/>
      <c r="K1" s="291"/>
      <c r="L1" s="291"/>
      <c r="M1" s="291"/>
    </row>
    <row r="2" spans="1:26" s="1" customFormat="1" ht="36" customHeight="1" thickBot="1" x14ac:dyDescent="0.45">
      <c r="A2" s="441" t="s">
        <v>909</v>
      </c>
      <c r="B2" s="441"/>
      <c r="C2" s="441"/>
      <c r="D2" s="441"/>
      <c r="E2" s="441"/>
      <c r="F2" s="441"/>
      <c r="G2" s="441"/>
      <c r="H2" s="441"/>
      <c r="I2" s="441"/>
      <c r="J2" s="441"/>
      <c r="K2" s="441"/>
      <c r="L2" s="441"/>
      <c r="N2" s="293"/>
      <c r="O2" s="293"/>
    </row>
    <row r="3" spans="1:26" customFormat="1" ht="6" customHeight="1" x14ac:dyDescent="0.4">
      <c r="A3" s="417"/>
      <c r="B3" s="417"/>
      <c r="C3" s="417"/>
      <c r="D3" s="417"/>
      <c r="E3" s="417"/>
      <c r="F3" s="417"/>
      <c r="G3" s="417"/>
      <c r="H3" s="417"/>
      <c r="I3" s="417"/>
      <c r="J3" s="417"/>
      <c r="K3" s="417"/>
      <c r="L3" s="417"/>
      <c r="M3" s="418"/>
      <c r="N3" s="418"/>
      <c r="O3" s="418"/>
    </row>
    <row r="4" spans="1:26" s="110" customFormat="1" ht="17.100000000000001" customHeight="1" x14ac:dyDescent="0.25">
      <c r="A4" s="252" t="s">
        <v>945</v>
      </c>
      <c r="B4" s="252"/>
      <c r="C4" s="252"/>
      <c r="D4" s="252"/>
      <c r="E4" s="252"/>
      <c r="F4" s="252"/>
      <c r="G4" s="252"/>
      <c r="H4" s="252"/>
      <c r="I4" s="252"/>
      <c r="J4" s="252"/>
      <c r="K4" s="252"/>
      <c r="L4" s="252"/>
      <c r="M4" s="109"/>
      <c r="N4" s="109"/>
      <c r="O4" s="109"/>
      <c r="P4" s="109"/>
      <c r="Q4" s="109"/>
      <c r="R4" s="109"/>
      <c r="S4" s="109"/>
      <c r="T4" s="109"/>
      <c r="U4" s="109"/>
      <c r="V4" s="109"/>
      <c r="W4" s="109"/>
      <c r="X4" s="109"/>
      <c r="Y4" s="109"/>
      <c r="Z4" s="109"/>
    </row>
    <row r="5" spans="1:26" s="110" customFormat="1" ht="17.100000000000001" customHeight="1" x14ac:dyDescent="0.25">
      <c r="A5" s="252" t="s">
        <v>801</v>
      </c>
      <c r="B5" s="252"/>
      <c r="C5" s="252"/>
      <c r="D5" s="252"/>
      <c r="E5" s="252"/>
      <c r="F5" s="252"/>
      <c r="G5" s="252"/>
      <c r="H5" s="252"/>
      <c r="I5" s="252"/>
      <c r="J5" s="252"/>
      <c r="K5" s="252"/>
      <c r="L5" s="252"/>
      <c r="M5" s="91">
        <v>20.305800000000001</v>
      </c>
      <c r="N5" s="109"/>
      <c r="O5" s="109"/>
      <c r="P5" s="109"/>
      <c r="Q5" s="109"/>
      <c r="R5" s="109"/>
      <c r="S5" s="109"/>
      <c r="T5" s="109"/>
      <c r="U5" s="109"/>
      <c r="V5" s="109"/>
      <c r="W5" s="109"/>
      <c r="X5" s="109"/>
      <c r="Y5" s="109"/>
      <c r="Z5" s="109"/>
    </row>
    <row r="6" spans="1:26" s="110" customFormat="1" ht="17.100000000000001" customHeight="1" x14ac:dyDescent="0.25">
      <c r="A6" s="251" t="s">
        <v>1</v>
      </c>
      <c r="B6" s="251"/>
      <c r="C6" s="251"/>
      <c r="D6" s="251"/>
      <c r="E6" s="251"/>
      <c r="F6" s="251"/>
      <c r="G6" s="251"/>
      <c r="H6" s="251"/>
      <c r="I6" s="251"/>
      <c r="J6" s="251"/>
      <c r="K6" s="251"/>
      <c r="L6" s="251"/>
      <c r="M6" s="109"/>
      <c r="N6" s="109"/>
      <c r="O6" s="109"/>
      <c r="P6" s="109"/>
      <c r="Q6" s="109"/>
      <c r="R6" s="109"/>
      <c r="S6" s="109"/>
      <c r="T6" s="109"/>
      <c r="U6" s="109"/>
      <c r="V6" s="109"/>
      <c r="W6" s="109"/>
      <c r="X6" s="109"/>
      <c r="Y6" s="109"/>
      <c r="Z6" s="109"/>
    </row>
    <row r="7" spans="1:26" s="110" customFormat="1" ht="17.100000000000001" customHeight="1" x14ac:dyDescent="0.25">
      <c r="A7" s="251" t="s">
        <v>933</v>
      </c>
      <c r="B7" s="251"/>
      <c r="C7" s="251"/>
      <c r="D7" s="251"/>
      <c r="E7" s="251"/>
      <c r="F7" s="251"/>
      <c r="G7" s="251"/>
      <c r="H7" s="251"/>
      <c r="I7" s="251"/>
      <c r="J7" s="251"/>
      <c r="K7" s="251"/>
      <c r="L7" s="251"/>
      <c r="M7" s="109"/>
      <c r="N7" s="109"/>
      <c r="O7" s="109"/>
      <c r="P7" s="109"/>
      <c r="Q7" s="109"/>
      <c r="R7" s="109"/>
      <c r="S7" s="109"/>
      <c r="T7" s="109"/>
      <c r="U7" s="109"/>
      <c r="V7" s="109"/>
      <c r="W7" s="109"/>
      <c r="X7" s="109"/>
      <c r="Y7" s="109"/>
      <c r="Z7" s="109"/>
    </row>
    <row r="8" spans="1:26" s="110" customFormat="1" ht="17.100000000000001" customHeight="1" x14ac:dyDescent="0.25">
      <c r="A8" s="252" t="s">
        <v>939</v>
      </c>
      <c r="B8" s="252"/>
      <c r="C8" s="252"/>
      <c r="D8" s="252"/>
      <c r="E8" s="252"/>
      <c r="F8" s="252"/>
      <c r="G8" s="252"/>
      <c r="H8" s="252"/>
      <c r="I8" s="252"/>
      <c r="J8" s="252"/>
      <c r="K8" s="252"/>
      <c r="L8" s="252"/>
      <c r="M8" s="109"/>
      <c r="N8" s="109"/>
      <c r="O8" s="109"/>
      <c r="P8" s="109"/>
      <c r="Q8" s="109"/>
      <c r="R8" s="109"/>
      <c r="S8" s="109"/>
      <c r="T8" s="109"/>
      <c r="U8" s="109"/>
      <c r="V8" s="109"/>
      <c r="W8" s="109"/>
      <c r="X8" s="109"/>
      <c r="Y8" s="109"/>
      <c r="Z8" s="109"/>
    </row>
    <row r="9" spans="1:26" ht="24" customHeight="1" x14ac:dyDescent="0.25">
      <c r="A9" s="463" t="s">
        <v>802</v>
      </c>
      <c r="B9" s="446" t="s">
        <v>940</v>
      </c>
      <c r="C9" s="446"/>
      <c r="D9" s="464" t="s">
        <v>803</v>
      </c>
      <c r="E9" s="464"/>
      <c r="F9" s="359"/>
      <c r="G9" s="359" t="s">
        <v>804</v>
      </c>
      <c r="H9" s="463" t="s">
        <v>949</v>
      </c>
      <c r="I9" s="463" t="s">
        <v>805</v>
      </c>
      <c r="J9" s="463" t="s">
        <v>942</v>
      </c>
      <c r="K9" s="463" t="s">
        <v>806</v>
      </c>
      <c r="L9" s="463"/>
      <c r="M9" s="111"/>
      <c r="N9" s="111"/>
      <c r="O9" s="111"/>
      <c r="P9" s="111"/>
      <c r="Q9" s="111"/>
      <c r="R9" s="111"/>
      <c r="S9" s="111"/>
      <c r="T9" s="111"/>
      <c r="U9" s="111"/>
      <c r="V9" s="111"/>
      <c r="W9" s="111"/>
    </row>
    <row r="10" spans="1:26" s="66" customFormat="1" ht="4.9000000000000004" customHeight="1" x14ac:dyDescent="0.25">
      <c r="A10" s="463"/>
      <c r="B10" s="446"/>
      <c r="C10" s="446"/>
      <c r="D10" s="463" t="s">
        <v>807</v>
      </c>
      <c r="E10" s="463" t="s">
        <v>808</v>
      </c>
      <c r="F10" s="360"/>
      <c r="G10" s="463" t="s">
        <v>808</v>
      </c>
      <c r="H10" s="463"/>
      <c r="I10" s="463"/>
      <c r="J10" s="463"/>
      <c r="K10" s="464"/>
      <c r="L10" s="464"/>
      <c r="M10" s="71"/>
      <c r="N10" s="71"/>
      <c r="O10" s="71"/>
      <c r="P10" s="71"/>
      <c r="Q10" s="71"/>
      <c r="R10" s="71"/>
      <c r="S10" s="71"/>
      <c r="T10" s="71"/>
      <c r="U10" s="71"/>
      <c r="V10" s="71"/>
      <c r="W10" s="71"/>
      <c r="X10" s="71"/>
      <c r="Y10" s="71"/>
      <c r="Z10" s="71"/>
    </row>
    <row r="11" spans="1:26" s="66" customFormat="1" ht="52.5" customHeight="1" thickBot="1" x14ac:dyDescent="0.3">
      <c r="A11" s="464"/>
      <c r="B11" s="447"/>
      <c r="C11" s="447"/>
      <c r="D11" s="464"/>
      <c r="E11" s="464"/>
      <c r="F11" s="359"/>
      <c r="G11" s="464"/>
      <c r="H11" s="464"/>
      <c r="I11" s="464"/>
      <c r="J11" s="464"/>
      <c r="K11" s="361" t="s">
        <v>809</v>
      </c>
      <c r="L11" s="361" t="s">
        <v>810</v>
      </c>
      <c r="M11" s="71"/>
      <c r="N11" s="71"/>
      <c r="O11" s="71"/>
      <c r="P11" s="71"/>
      <c r="Q11" s="71"/>
      <c r="R11" s="71"/>
      <c r="S11" s="71"/>
      <c r="T11" s="71"/>
      <c r="U11" s="71"/>
      <c r="V11" s="71"/>
      <c r="W11" s="71"/>
      <c r="X11" s="71"/>
      <c r="Y11" s="71"/>
      <c r="Z11" s="71"/>
    </row>
    <row r="12" spans="1:26" s="102" customFormat="1" ht="4.5" customHeight="1" thickBot="1" x14ac:dyDescent="0.3">
      <c r="A12" s="362"/>
      <c r="B12" s="363"/>
      <c r="C12" s="363"/>
      <c r="D12" s="362"/>
      <c r="E12" s="362"/>
      <c r="F12" s="362"/>
      <c r="G12" s="362"/>
      <c r="H12" s="362"/>
      <c r="I12" s="362"/>
      <c r="J12" s="362"/>
      <c r="K12" s="362"/>
      <c r="L12" s="363"/>
    </row>
    <row r="13" spans="1:26" s="71" customFormat="1" ht="17.100000000000001" customHeight="1" x14ac:dyDescent="0.25">
      <c r="A13" s="376"/>
      <c r="B13" s="376"/>
      <c r="C13" s="257" t="s">
        <v>883</v>
      </c>
      <c r="D13" s="389">
        <f>D14+D16+D29+D35+D38+D41+D43+D46+D48+D50+D53+D56+D59</f>
        <v>667554.93817291991</v>
      </c>
      <c r="E13" s="389">
        <f>E14+E16+E29+E35+E38+E41+E43+E46+E48+E50+E53+E56+E59</f>
        <v>667554.93817291991</v>
      </c>
      <c r="F13" s="389"/>
      <c r="G13" s="389">
        <f>G14+G16+G29+G35+G38+G41+G43+G46+G48+G50+G53+G56+G59</f>
        <v>667554.93817291991</v>
      </c>
      <c r="H13" s="385"/>
      <c r="I13" s="386"/>
      <c r="J13" s="386"/>
      <c r="K13" s="386"/>
      <c r="L13" s="386"/>
      <c r="N13" s="113"/>
    </row>
    <row r="14" spans="1:26" s="71" customFormat="1" ht="17.100000000000001" customHeight="1" x14ac:dyDescent="0.25">
      <c r="A14" s="370" t="s">
        <v>946</v>
      </c>
      <c r="B14" s="367"/>
      <c r="C14" s="365"/>
      <c r="D14" s="390">
        <f>SUM(D15)</f>
        <v>2512.8123725232003</v>
      </c>
      <c r="E14" s="390">
        <f>SUM(E15)</f>
        <v>2512.8123725232003</v>
      </c>
      <c r="F14" s="390"/>
      <c r="G14" s="390">
        <f>SUM(G15)</f>
        <v>2512.8123725232003</v>
      </c>
      <c r="H14" s="271"/>
      <c r="I14" s="271"/>
      <c r="J14" s="271"/>
      <c r="K14" s="271"/>
      <c r="L14" s="271"/>
    </row>
    <row r="15" spans="1:26" s="71" customFormat="1" ht="17.100000000000001" customHeight="1" x14ac:dyDescent="0.25">
      <c r="A15" s="383">
        <v>1</v>
      </c>
      <c r="B15" s="271" t="s">
        <v>766</v>
      </c>
      <c r="C15" s="365" t="s">
        <v>767</v>
      </c>
      <c r="D15" s="391">
        <v>2512.8123725232003</v>
      </c>
      <c r="E15" s="391">
        <v>2512.8123725232003</v>
      </c>
      <c r="F15" s="391"/>
      <c r="G15" s="391">
        <v>2512.8123725232003</v>
      </c>
      <c r="H15" s="368">
        <v>36274</v>
      </c>
      <c r="I15" s="368">
        <v>36274</v>
      </c>
      <c r="J15" s="368">
        <v>47446</v>
      </c>
      <c r="K15" s="384">
        <v>30</v>
      </c>
      <c r="L15" s="384">
        <v>6</v>
      </c>
    </row>
    <row r="16" spans="1:26" s="71" customFormat="1" ht="17.100000000000001" customHeight="1" x14ac:dyDescent="0.25">
      <c r="A16" s="370" t="s">
        <v>813</v>
      </c>
      <c r="B16" s="367"/>
      <c r="C16" s="365"/>
      <c r="D16" s="390">
        <f>SUM(D17:D28)</f>
        <v>162025.77989195281</v>
      </c>
      <c r="E16" s="390">
        <f>SUM(E17:E28)</f>
        <v>162025.77989195281</v>
      </c>
      <c r="F16" s="390"/>
      <c r="G16" s="390">
        <f>SUM(G17:G28)</f>
        <v>162025.77989195281</v>
      </c>
      <c r="H16" s="271"/>
      <c r="I16" s="271"/>
      <c r="J16" s="271"/>
      <c r="K16" s="271"/>
      <c r="L16" s="271"/>
    </row>
    <row r="17" spans="1:13" s="71" customFormat="1" ht="17.100000000000001" customHeight="1" x14ac:dyDescent="0.25">
      <c r="A17" s="383">
        <v>2</v>
      </c>
      <c r="B17" s="271" t="s">
        <v>130</v>
      </c>
      <c r="C17" s="367" t="s">
        <v>768</v>
      </c>
      <c r="D17" s="391">
        <v>20393.713514372401</v>
      </c>
      <c r="E17" s="391">
        <v>20393.713514372401</v>
      </c>
      <c r="F17" s="391"/>
      <c r="G17" s="391">
        <v>20393.713514372401</v>
      </c>
      <c r="H17" s="368">
        <v>37390</v>
      </c>
      <c r="I17" s="368">
        <v>37390</v>
      </c>
      <c r="J17" s="368">
        <v>46552</v>
      </c>
      <c r="K17" s="384">
        <v>25</v>
      </c>
      <c r="L17" s="384">
        <v>0</v>
      </c>
    </row>
    <row r="18" spans="1:13" s="71" customFormat="1" ht="17.100000000000001" customHeight="1" x14ac:dyDescent="0.25">
      <c r="A18" s="383">
        <v>3</v>
      </c>
      <c r="B18" s="271" t="s">
        <v>130</v>
      </c>
      <c r="C18" s="367" t="s">
        <v>769</v>
      </c>
      <c r="D18" s="391">
        <v>22982.513561258402</v>
      </c>
      <c r="E18" s="391">
        <v>22982.513561258402</v>
      </c>
      <c r="F18" s="391"/>
      <c r="G18" s="391">
        <v>22982.513561258402</v>
      </c>
      <c r="H18" s="368">
        <v>37324</v>
      </c>
      <c r="I18" s="368">
        <v>37324</v>
      </c>
      <c r="J18" s="368">
        <v>46486</v>
      </c>
      <c r="K18" s="384">
        <v>25</v>
      </c>
      <c r="L18" s="384">
        <v>0</v>
      </c>
    </row>
    <row r="19" spans="1:13" s="71" customFormat="1" ht="17.100000000000001" customHeight="1" x14ac:dyDescent="0.25">
      <c r="A19" s="383">
        <v>4</v>
      </c>
      <c r="B19" s="271" t="s">
        <v>130</v>
      </c>
      <c r="C19" s="367" t="s">
        <v>770</v>
      </c>
      <c r="D19" s="391">
        <v>6849.0202206762006</v>
      </c>
      <c r="E19" s="391">
        <v>6849.0202206762006</v>
      </c>
      <c r="F19" s="391"/>
      <c r="G19" s="391">
        <v>6849.0202206762006</v>
      </c>
      <c r="H19" s="368">
        <v>37799</v>
      </c>
      <c r="I19" s="368">
        <v>37769</v>
      </c>
      <c r="J19" s="368">
        <v>46932</v>
      </c>
      <c r="K19" s="384">
        <v>25</v>
      </c>
      <c r="L19" s="384">
        <v>0</v>
      </c>
    </row>
    <row r="20" spans="1:13" s="71" customFormat="1" ht="17.100000000000001" customHeight="1" x14ac:dyDescent="0.25">
      <c r="A20" s="383">
        <v>5</v>
      </c>
      <c r="B20" s="271" t="s">
        <v>130</v>
      </c>
      <c r="C20" s="367" t="s">
        <v>884</v>
      </c>
      <c r="D20" s="391">
        <v>8682.7102292610016</v>
      </c>
      <c r="E20" s="391">
        <v>8682.7102292610016</v>
      </c>
      <c r="F20" s="391"/>
      <c r="G20" s="391">
        <v>8682.7102292610016</v>
      </c>
      <c r="H20" s="368">
        <v>37165</v>
      </c>
      <c r="I20" s="368">
        <v>37165</v>
      </c>
      <c r="J20" s="368">
        <v>46328</v>
      </c>
      <c r="K20" s="384">
        <v>25</v>
      </c>
      <c r="L20" s="384">
        <v>0</v>
      </c>
      <c r="M20" s="113"/>
    </row>
    <row r="21" spans="1:13" s="71" customFormat="1" ht="17.100000000000001" customHeight="1" x14ac:dyDescent="0.25">
      <c r="A21" s="383">
        <v>6</v>
      </c>
      <c r="B21" s="271" t="s">
        <v>138</v>
      </c>
      <c r="C21" s="367" t="s">
        <v>772</v>
      </c>
      <c r="D21" s="391">
        <v>12436.371316623601</v>
      </c>
      <c r="E21" s="391">
        <v>12436.371316623601</v>
      </c>
      <c r="F21" s="391"/>
      <c r="G21" s="391">
        <v>12436.371316623601</v>
      </c>
      <c r="H21" s="368">
        <v>36686</v>
      </c>
      <c r="I21" s="368">
        <v>36686</v>
      </c>
      <c r="J21" s="368">
        <v>45992</v>
      </c>
      <c r="K21" s="384">
        <v>25</v>
      </c>
      <c r="L21" s="384">
        <v>0</v>
      </c>
    </row>
    <row r="22" spans="1:13" s="71" customFormat="1" ht="17.100000000000001" customHeight="1" x14ac:dyDescent="0.25">
      <c r="A22" s="383">
        <v>7</v>
      </c>
      <c r="B22" s="271" t="s">
        <v>130</v>
      </c>
      <c r="C22" s="367" t="s">
        <v>885</v>
      </c>
      <c r="D22" s="391">
        <v>20981.8993988808</v>
      </c>
      <c r="E22" s="391">
        <v>20981.8993988808</v>
      </c>
      <c r="F22" s="391"/>
      <c r="G22" s="391">
        <v>20981.8993988808</v>
      </c>
      <c r="H22" s="368">
        <v>37342</v>
      </c>
      <c r="I22" s="368">
        <v>37342</v>
      </c>
      <c r="J22" s="368">
        <v>46504</v>
      </c>
      <c r="K22" s="384">
        <v>25</v>
      </c>
      <c r="L22" s="384">
        <v>0</v>
      </c>
    </row>
    <row r="23" spans="1:13" s="71" customFormat="1" ht="17.100000000000001" customHeight="1" x14ac:dyDescent="0.25">
      <c r="A23" s="383">
        <v>8</v>
      </c>
      <c r="B23" s="271" t="s">
        <v>130</v>
      </c>
      <c r="C23" s="367" t="s">
        <v>886</v>
      </c>
      <c r="D23" s="391">
        <v>11635.1642695104</v>
      </c>
      <c r="E23" s="391">
        <v>11635.1642695104</v>
      </c>
      <c r="F23" s="391"/>
      <c r="G23" s="391">
        <v>11635.1642695104</v>
      </c>
      <c r="H23" s="368">
        <v>37898</v>
      </c>
      <c r="I23" s="368">
        <v>37898</v>
      </c>
      <c r="J23" s="368">
        <v>47063</v>
      </c>
      <c r="K23" s="384">
        <v>25</v>
      </c>
      <c r="L23" s="384">
        <v>0</v>
      </c>
    </row>
    <row r="24" spans="1:13" s="71" customFormat="1" ht="17.100000000000001" customHeight="1" x14ac:dyDescent="0.25">
      <c r="A24" s="383">
        <v>9</v>
      </c>
      <c r="B24" s="271" t="s">
        <v>130</v>
      </c>
      <c r="C24" s="367" t="s">
        <v>887</v>
      </c>
      <c r="D24" s="391">
        <v>15341.074826461201</v>
      </c>
      <c r="E24" s="391">
        <v>15341.074826461201</v>
      </c>
      <c r="F24" s="391"/>
      <c r="G24" s="391">
        <v>15341.074826461201</v>
      </c>
      <c r="H24" s="368">
        <v>37274</v>
      </c>
      <c r="I24" s="368">
        <v>37274</v>
      </c>
      <c r="J24" s="368">
        <v>46405</v>
      </c>
      <c r="K24" s="384">
        <v>24</v>
      </c>
      <c r="L24" s="384">
        <v>11</v>
      </c>
    </row>
    <row r="25" spans="1:13" s="71" customFormat="1" ht="17.100000000000001" customHeight="1" x14ac:dyDescent="0.25">
      <c r="A25" s="383">
        <v>10</v>
      </c>
      <c r="B25" s="271" t="s">
        <v>130</v>
      </c>
      <c r="C25" s="367" t="s">
        <v>888</v>
      </c>
      <c r="D25" s="391">
        <v>9261.8346708251993</v>
      </c>
      <c r="E25" s="391">
        <v>9261.8346708251993</v>
      </c>
      <c r="F25" s="391"/>
      <c r="G25" s="391">
        <v>9261.8346708251993</v>
      </c>
      <c r="H25" s="368">
        <v>37822</v>
      </c>
      <c r="I25" s="368">
        <v>37822</v>
      </c>
      <c r="J25" s="368">
        <v>46954</v>
      </c>
      <c r="K25" s="384">
        <v>24</v>
      </c>
      <c r="L25" s="384">
        <v>11</v>
      </c>
    </row>
    <row r="26" spans="1:13" s="71" customFormat="1" ht="17.100000000000001" customHeight="1" x14ac:dyDescent="0.25">
      <c r="A26" s="383">
        <v>11</v>
      </c>
      <c r="B26" s="271" t="s">
        <v>130</v>
      </c>
      <c r="C26" s="367" t="s">
        <v>777</v>
      </c>
      <c r="D26" s="391">
        <v>8718.9225370794011</v>
      </c>
      <c r="E26" s="391">
        <v>8718.9225370794011</v>
      </c>
      <c r="F26" s="391"/>
      <c r="G26" s="391">
        <v>8718.9225370794011</v>
      </c>
      <c r="H26" s="368">
        <v>37214</v>
      </c>
      <c r="I26" s="368">
        <v>37214</v>
      </c>
      <c r="J26" s="368">
        <v>46345</v>
      </c>
      <c r="K26" s="384">
        <v>24</v>
      </c>
      <c r="L26" s="384">
        <v>11</v>
      </c>
    </row>
    <row r="27" spans="1:13" s="71" customFormat="1" ht="17.100000000000001" customHeight="1" x14ac:dyDescent="0.25">
      <c r="A27" s="383">
        <v>12</v>
      </c>
      <c r="B27" s="271" t="s">
        <v>130</v>
      </c>
      <c r="C27" s="367" t="s">
        <v>778</v>
      </c>
      <c r="D27" s="391">
        <v>22434.101053326001</v>
      </c>
      <c r="E27" s="391">
        <v>22434.101053326001</v>
      </c>
      <c r="F27" s="391"/>
      <c r="G27" s="391">
        <v>22434.101053326001</v>
      </c>
      <c r="H27" s="368">
        <v>37240</v>
      </c>
      <c r="I27" s="368">
        <v>37240</v>
      </c>
      <c r="J27" s="368">
        <v>46371</v>
      </c>
      <c r="K27" s="384">
        <v>25</v>
      </c>
      <c r="L27" s="384">
        <v>0</v>
      </c>
    </row>
    <row r="28" spans="1:13" s="71" customFormat="1" ht="17.100000000000001" customHeight="1" x14ac:dyDescent="0.25">
      <c r="A28" s="383">
        <v>13</v>
      </c>
      <c r="B28" s="271" t="s">
        <v>766</v>
      </c>
      <c r="C28" s="367" t="s">
        <v>889</v>
      </c>
      <c r="D28" s="391">
        <v>2308.4542936782</v>
      </c>
      <c r="E28" s="391">
        <v>2308.4542936782</v>
      </c>
      <c r="F28" s="391"/>
      <c r="G28" s="391">
        <v>2308.4542936782</v>
      </c>
      <c r="H28" s="368">
        <v>36433</v>
      </c>
      <c r="I28" s="368">
        <v>36433</v>
      </c>
      <c r="J28" s="368">
        <v>45756</v>
      </c>
      <c r="K28" s="384">
        <v>25</v>
      </c>
      <c r="L28" s="384">
        <v>7</v>
      </c>
    </row>
    <row r="29" spans="1:13" s="71" customFormat="1" ht="17.100000000000001" customHeight="1" x14ac:dyDescent="0.25">
      <c r="A29" s="370" t="s">
        <v>814</v>
      </c>
      <c r="B29" s="367"/>
      <c r="C29" s="365"/>
      <c r="D29" s="390">
        <f>SUM(D30:D34)</f>
        <v>128534.21033520422</v>
      </c>
      <c r="E29" s="390">
        <f>SUM(E30:E34)</f>
        <v>128534.21033520422</v>
      </c>
      <c r="F29" s="390"/>
      <c r="G29" s="390">
        <f>SUM(G30:G34)</f>
        <v>128534.21033520422</v>
      </c>
      <c r="H29" s="271"/>
      <c r="I29" s="271"/>
      <c r="J29" s="271"/>
      <c r="K29" s="271"/>
      <c r="L29" s="271"/>
    </row>
    <row r="30" spans="1:13" s="71" customFormat="1" ht="17.100000000000001" customHeight="1" x14ac:dyDescent="0.25">
      <c r="A30" s="383">
        <v>15</v>
      </c>
      <c r="B30" s="271" t="s">
        <v>130</v>
      </c>
      <c r="C30" s="365" t="s">
        <v>780</v>
      </c>
      <c r="D30" s="391">
        <v>43440.035452988406</v>
      </c>
      <c r="E30" s="391">
        <v>43440.035452988406</v>
      </c>
      <c r="F30" s="391"/>
      <c r="G30" s="391">
        <v>43440.035452988406</v>
      </c>
      <c r="H30" s="368">
        <v>37979</v>
      </c>
      <c r="I30" s="368">
        <v>37979</v>
      </c>
      <c r="J30" s="368">
        <v>47116</v>
      </c>
      <c r="K30" s="384">
        <v>24</v>
      </c>
      <c r="L30" s="384">
        <v>11</v>
      </c>
    </row>
    <row r="31" spans="1:13" s="71" customFormat="1" ht="17.100000000000001" customHeight="1" x14ac:dyDescent="0.25">
      <c r="A31" s="383">
        <v>16</v>
      </c>
      <c r="B31" s="271" t="s">
        <v>130</v>
      </c>
      <c r="C31" s="365" t="s">
        <v>890</v>
      </c>
      <c r="D31" s="391">
        <v>9920.7031363884016</v>
      </c>
      <c r="E31" s="391">
        <v>9920.7031363884016</v>
      </c>
      <c r="F31" s="391"/>
      <c r="G31" s="391">
        <v>9920.7031363884016</v>
      </c>
      <c r="H31" s="368">
        <v>37873</v>
      </c>
      <c r="I31" s="368">
        <v>37873</v>
      </c>
      <c r="J31" s="368">
        <v>47035</v>
      </c>
      <c r="K31" s="384">
        <v>25</v>
      </c>
      <c r="L31" s="384">
        <v>0</v>
      </c>
    </row>
    <row r="32" spans="1:13" s="71" customFormat="1" ht="17.100000000000001" customHeight="1" x14ac:dyDescent="0.25">
      <c r="A32" s="383">
        <v>17</v>
      </c>
      <c r="B32" s="271" t="s">
        <v>130</v>
      </c>
      <c r="C32" s="365" t="s">
        <v>782</v>
      </c>
      <c r="D32" s="391">
        <v>22179.543199084805</v>
      </c>
      <c r="E32" s="391">
        <v>22179.543199084805</v>
      </c>
      <c r="F32" s="391"/>
      <c r="G32" s="391">
        <v>22179.543199084805</v>
      </c>
      <c r="H32" s="368">
        <v>38464</v>
      </c>
      <c r="I32" s="368">
        <v>38464</v>
      </c>
      <c r="J32" s="368">
        <v>47625</v>
      </c>
      <c r="K32" s="384">
        <v>25</v>
      </c>
      <c r="L32" s="384">
        <v>0</v>
      </c>
    </row>
    <row r="33" spans="1:16" s="71" customFormat="1" ht="17.100000000000001" customHeight="1" x14ac:dyDescent="0.25">
      <c r="A33" s="383">
        <v>18</v>
      </c>
      <c r="B33" s="271" t="s">
        <v>130</v>
      </c>
      <c r="C33" s="365" t="s">
        <v>783</v>
      </c>
      <c r="D33" s="391">
        <v>15344.387534979001</v>
      </c>
      <c r="E33" s="391">
        <v>15344.387534979001</v>
      </c>
      <c r="F33" s="391"/>
      <c r="G33" s="391">
        <v>15344.387534979001</v>
      </c>
      <c r="H33" s="368">
        <v>38078</v>
      </c>
      <c r="I33" s="368">
        <v>38078</v>
      </c>
      <c r="J33" s="368">
        <v>47239</v>
      </c>
      <c r="K33" s="384">
        <v>25</v>
      </c>
      <c r="L33" s="384">
        <v>0</v>
      </c>
      <c r="M33" s="112"/>
      <c r="N33" s="112"/>
      <c r="O33" s="112"/>
      <c r="P33" s="112"/>
    </row>
    <row r="34" spans="1:16" s="71" customFormat="1" ht="17.100000000000001" customHeight="1" x14ac:dyDescent="0.25">
      <c r="A34" s="383">
        <v>19</v>
      </c>
      <c r="B34" s="271" t="s">
        <v>130</v>
      </c>
      <c r="C34" s="365" t="s">
        <v>891</v>
      </c>
      <c r="D34" s="391">
        <v>37649.541011763606</v>
      </c>
      <c r="E34" s="391">
        <v>37649.541011763606</v>
      </c>
      <c r="F34" s="391"/>
      <c r="G34" s="391">
        <v>37649.541011763606</v>
      </c>
      <c r="H34" s="368">
        <v>37764</v>
      </c>
      <c r="I34" s="368">
        <v>37764</v>
      </c>
      <c r="J34" s="368">
        <v>46927</v>
      </c>
      <c r="K34" s="384">
        <v>25</v>
      </c>
      <c r="L34" s="384">
        <v>0</v>
      </c>
    </row>
    <row r="35" spans="1:16" s="71" customFormat="1" ht="17.100000000000001" customHeight="1" x14ac:dyDescent="0.25">
      <c r="A35" s="370" t="s">
        <v>815</v>
      </c>
      <c r="B35" s="367"/>
      <c r="C35" s="365"/>
      <c r="D35" s="390">
        <f>SUM(D36:D37)</f>
        <v>88809.990202290588</v>
      </c>
      <c r="E35" s="390">
        <f>SUM(E36:E37)</f>
        <v>88809.990202290588</v>
      </c>
      <c r="F35" s="390"/>
      <c r="G35" s="390">
        <f>SUM(G36:G37)</f>
        <v>88809.990202290588</v>
      </c>
      <c r="H35" s="271"/>
      <c r="I35" s="271"/>
      <c r="J35" s="271"/>
      <c r="K35" s="271"/>
      <c r="L35" s="271"/>
      <c r="M35" s="112"/>
      <c r="N35" s="112"/>
      <c r="O35" s="112"/>
      <c r="P35" s="112"/>
    </row>
    <row r="36" spans="1:16" s="71" customFormat="1" ht="17.100000000000001" customHeight="1" x14ac:dyDescent="0.25">
      <c r="A36" s="383">
        <v>20</v>
      </c>
      <c r="B36" s="271" t="s">
        <v>130</v>
      </c>
      <c r="C36" s="365" t="s">
        <v>785</v>
      </c>
      <c r="D36" s="391">
        <v>35279.774857614597</v>
      </c>
      <c r="E36" s="391">
        <v>35279.774857614597</v>
      </c>
      <c r="F36" s="391"/>
      <c r="G36" s="391">
        <v>35279.774857614597</v>
      </c>
      <c r="H36" s="368">
        <v>39022</v>
      </c>
      <c r="I36" s="368">
        <v>39022</v>
      </c>
      <c r="J36" s="368">
        <v>48182</v>
      </c>
      <c r="K36" s="384">
        <v>25</v>
      </c>
      <c r="L36" s="384">
        <v>0</v>
      </c>
    </row>
    <row r="37" spans="1:16" s="71" customFormat="1" ht="17.100000000000001" customHeight="1" x14ac:dyDescent="0.25">
      <c r="A37" s="383">
        <v>21</v>
      </c>
      <c r="B37" s="271" t="s">
        <v>130</v>
      </c>
      <c r="C37" s="365" t="s">
        <v>786</v>
      </c>
      <c r="D37" s="391">
        <v>53530.215344675998</v>
      </c>
      <c r="E37" s="391">
        <v>53530.215344675998</v>
      </c>
      <c r="F37" s="391"/>
      <c r="G37" s="391">
        <v>53530.215344675998</v>
      </c>
      <c r="H37" s="368">
        <v>39234</v>
      </c>
      <c r="I37" s="368">
        <v>39234</v>
      </c>
      <c r="J37" s="368">
        <v>48396</v>
      </c>
      <c r="K37" s="384">
        <v>25</v>
      </c>
      <c r="L37" s="384">
        <v>0</v>
      </c>
    </row>
    <row r="38" spans="1:16" s="71" customFormat="1" ht="17.100000000000001" customHeight="1" x14ac:dyDescent="0.25">
      <c r="A38" s="370" t="s">
        <v>816</v>
      </c>
      <c r="B38" s="367"/>
      <c r="C38" s="365"/>
      <c r="D38" s="390">
        <f>SUM(D39:D40)</f>
        <v>44276.899647348007</v>
      </c>
      <c r="E38" s="390">
        <f>SUM(E39:E40)</f>
        <v>44276.899647348007</v>
      </c>
      <c r="F38" s="390"/>
      <c r="G38" s="390">
        <f>SUM(G39:G40)</f>
        <v>44276.899647348007</v>
      </c>
      <c r="H38" s="271"/>
      <c r="I38" s="271"/>
      <c r="J38" s="271"/>
      <c r="K38" s="271"/>
      <c r="L38" s="271"/>
    </row>
    <row r="39" spans="1:16" s="71" customFormat="1" ht="17.100000000000001" customHeight="1" x14ac:dyDescent="0.25">
      <c r="A39" s="383">
        <v>24</v>
      </c>
      <c r="B39" s="271" t="s">
        <v>130</v>
      </c>
      <c r="C39" s="365" t="s">
        <v>787</v>
      </c>
      <c r="D39" s="391">
        <v>18024.828875613002</v>
      </c>
      <c r="E39" s="391">
        <v>18024.828875613002</v>
      </c>
      <c r="F39" s="391"/>
      <c r="G39" s="391">
        <v>18024.828875613002</v>
      </c>
      <c r="H39" s="368">
        <v>38443</v>
      </c>
      <c r="I39" s="368">
        <v>38443</v>
      </c>
      <c r="J39" s="368">
        <v>47604</v>
      </c>
      <c r="K39" s="384">
        <v>25</v>
      </c>
      <c r="L39" s="384">
        <v>0</v>
      </c>
      <c r="M39" s="112"/>
      <c r="N39" s="112"/>
      <c r="O39" s="112"/>
      <c r="P39" s="112"/>
    </row>
    <row r="40" spans="1:16" s="71" customFormat="1" ht="17.100000000000001" customHeight="1" x14ac:dyDescent="0.25">
      <c r="A40" s="383">
        <v>25</v>
      </c>
      <c r="B40" s="271" t="s">
        <v>130</v>
      </c>
      <c r="C40" s="365" t="s">
        <v>892</v>
      </c>
      <c r="D40" s="391">
        <v>26252.070771735001</v>
      </c>
      <c r="E40" s="391">
        <v>26252.070771735001</v>
      </c>
      <c r="F40" s="391"/>
      <c r="G40" s="391">
        <v>26252.070771735001</v>
      </c>
      <c r="H40" s="368">
        <v>38961</v>
      </c>
      <c r="I40" s="368">
        <v>38961</v>
      </c>
      <c r="J40" s="368">
        <v>48122</v>
      </c>
      <c r="K40" s="384">
        <v>25</v>
      </c>
      <c r="L40" s="384">
        <v>0</v>
      </c>
    </row>
    <row r="41" spans="1:16" s="71" customFormat="1" ht="17.100000000000001" customHeight="1" x14ac:dyDescent="0.25">
      <c r="A41" s="370" t="s">
        <v>818</v>
      </c>
      <c r="B41" s="367"/>
      <c r="C41" s="365"/>
      <c r="D41" s="390">
        <f>SUM(D42)</f>
        <v>24751.800638661603</v>
      </c>
      <c r="E41" s="390">
        <f>SUM(E42)</f>
        <v>24751.800638661603</v>
      </c>
      <c r="F41" s="390"/>
      <c r="G41" s="390">
        <f>SUM(G42)</f>
        <v>24751.800638661603</v>
      </c>
      <c r="H41" s="271"/>
      <c r="I41" s="271"/>
      <c r="J41" s="271"/>
      <c r="K41" s="271"/>
      <c r="L41" s="271"/>
      <c r="M41" s="112"/>
      <c r="N41" s="112"/>
      <c r="O41" s="112"/>
      <c r="P41" s="112"/>
    </row>
    <row r="42" spans="1:16" s="71" customFormat="1" ht="17.100000000000001" customHeight="1" x14ac:dyDescent="0.25">
      <c r="A42" s="383">
        <v>26</v>
      </c>
      <c r="B42" s="271" t="s">
        <v>130</v>
      </c>
      <c r="C42" s="365" t="s">
        <v>893</v>
      </c>
      <c r="D42" s="391">
        <v>24751.800638661603</v>
      </c>
      <c r="E42" s="391">
        <v>24751.800638661603</v>
      </c>
      <c r="F42" s="391"/>
      <c r="G42" s="391">
        <v>24751.800638661603</v>
      </c>
      <c r="H42" s="368">
        <v>38869</v>
      </c>
      <c r="I42" s="368">
        <v>38869</v>
      </c>
      <c r="J42" s="368">
        <v>48030</v>
      </c>
      <c r="K42" s="384">
        <v>25</v>
      </c>
      <c r="L42" s="384">
        <v>0</v>
      </c>
    </row>
    <row r="43" spans="1:16" s="71" customFormat="1" ht="17.100000000000001" customHeight="1" x14ac:dyDescent="0.25">
      <c r="A43" s="370" t="s">
        <v>823</v>
      </c>
      <c r="B43" s="365"/>
      <c r="C43" s="365"/>
      <c r="D43" s="392">
        <f>SUM(D44:D45)</f>
        <v>44084.421882909002</v>
      </c>
      <c r="E43" s="392">
        <f>SUM(E44:E45)</f>
        <v>44084.421882909002</v>
      </c>
      <c r="F43" s="392"/>
      <c r="G43" s="392">
        <f>SUM(G44:G45)</f>
        <v>44084.421882909002</v>
      </c>
      <c r="H43" s="271"/>
      <c r="I43" s="271"/>
      <c r="J43" s="271"/>
      <c r="K43" s="271"/>
      <c r="L43" s="271"/>
    </row>
    <row r="44" spans="1:16" s="71" customFormat="1" ht="17.100000000000001" customHeight="1" x14ac:dyDescent="0.25">
      <c r="A44" s="383">
        <v>28</v>
      </c>
      <c r="B44" s="271" t="s">
        <v>196</v>
      </c>
      <c r="C44" s="365" t="s">
        <v>894</v>
      </c>
      <c r="D44" s="391">
        <v>13833.511966846801</v>
      </c>
      <c r="E44" s="391">
        <v>13833.511966846801</v>
      </c>
      <c r="F44" s="391"/>
      <c r="G44" s="391">
        <v>13833.511966846801</v>
      </c>
      <c r="H44" s="368">
        <v>41487</v>
      </c>
      <c r="I44" s="368">
        <v>41486</v>
      </c>
      <c r="J44" s="368">
        <v>50587</v>
      </c>
      <c r="K44" s="384">
        <v>24</v>
      </c>
      <c r="L44" s="384">
        <v>11</v>
      </c>
      <c r="M44" s="112"/>
      <c r="N44" s="112"/>
      <c r="O44" s="112"/>
      <c r="P44" s="112"/>
    </row>
    <row r="45" spans="1:16" s="71" customFormat="1" ht="17.100000000000001" customHeight="1" x14ac:dyDescent="0.25">
      <c r="A45" s="383">
        <v>29</v>
      </c>
      <c r="B45" s="271" t="s">
        <v>196</v>
      </c>
      <c r="C45" s="365" t="s">
        <v>229</v>
      </c>
      <c r="D45" s="391">
        <v>30250.909916062203</v>
      </c>
      <c r="E45" s="391">
        <v>30250.909916062203</v>
      </c>
      <c r="F45" s="391"/>
      <c r="G45" s="391">
        <v>30250.909916062203</v>
      </c>
      <c r="H45" s="368">
        <v>40392</v>
      </c>
      <c r="I45" s="368">
        <v>40389</v>
      </c>
      <c r="J45" s="368">
        <v>49151</v>
      </c>
      <c r="K45" s="384">
        <v>23</v>
      </c>
      <c r="L45" s="384">
        <v>10</v>
      </c>
    </row>
    <row r="46" spans="1:16" s="71" customFormat="1" ht="17.100000000000001" customHeight="1" x14ac:dyDescent="0.25">
      <c r="A46" s="370" t="s">
        <v>829</v>
      </c>
      <c r="B46" s="365"/>
      <c r="C46" s="365"/>
      <c r="D46" s="393">
        <f>SUM(D47)</f>
        <v>1557.8843682816002</v>
      </c>
      <c r="E46" s="393">
        <f>SUM(E47)</f>
        <v>1557.8843682816002</v>
      </c>
      <c r="F46" s="393"/>
      <c r="G46" s="393">
        <f>SUM(G47)</f>
        <v>1557.8843682816002</v>
      </c>
      <c r="H46" s="271"/>
      <c r="I46" s="271"/>
      <c r="J46" s="271"/>
      <c r="K46" s="271"/>
      <c r="L46" s="271"/>
    </row>
    <row r="47" spans="1:16" s="71" customFormat="1" ht="17.100000000000001" customHeight="1" x14ac:dyDescent="0.25">
      <c r="A47" s="383">
        <v>31</v>
      </c>
      <c r="B47" s="271" t="s">
        <v>791</v>
      </c>
      <c r="C47" s="365" t="s">
        <v>895</v>
      </c>
      <c r="D47" s="391">
        <v>1557.8843682816002</v>
      </c>
      <c r="E47" s="391">
        <v>1557.8843682816002</v>
      </c>
      <c r="F47" s="391"/>
      <c r="G47" s="391">
        <v>1557.8843682816002</v>
      </c>
      <c r="H47" s="368">
        <v>41186</v>
      </c>
      <c r="I47" s="368">
        <v>41185</v>
      </c>
      <c r="J47" s="368">
        <v>50041</v>
      </c>
      <c r="K47" s="384">
        <v>24</v>
      </c>
      <c r="L47" s="384">
        <v>2</v>
      </c>
    </row>
    <row r="48" spans="1:16" s="71" customFormat="1" ht="17.100000000000001" customHeight="1" x14ac:dyDescent="0.25">
      <c r="A48" s="370" t="s">
        <v>830</v>
      </c>
      <c r="B48" s="365"/>
      <c r="C48" s="365"/>
      <c r="D48" s="393">
        <f>SUM(D49)</f>
        <v>2331.9512313714004</v>
      </c>
      <c r="E48" s="393">
        <f>SUM(E49)</f>
        <v>2331.9512313714004</v>
      </c>
      <c r="F48" s="393"/>
      <c r="G48" s="393">
        <f>SUM(G49)</f>
        <v>2331.9512313714004</v>
      </c>
      <c r="H48" s="271"/>
      <c r="I48" s="271"/>
      <c r="J48" s="271"/>
      <c r="K48" s="271"/>
      <c r="L48" s="271"/>
    </row>
    <row r="49" spans="1:26" s="71" customFormat="1" ht="17.100000000000001" customHeight="1" x14ac:dyDescent="0.25">
      <c r="A49" s="383">
        <v>33</v>
      </c>
      <c r="B49" s="271" t="s">
        <v>791</v>
      </c>
      <c r="C49" s="367" t="s">
        <v>896</v>
      </c>
      <c r="D49" s="391">
        <v>2331.9512313714004</v>
      </c>
      <c r="E49" s="391">
        <v>2331.9512313714004</v>
      </c>
      <c r="F49" s="391"/>
      <c r="G49" s="391">
        <v>2331.9512313714004</v>
      </c>
      <c r="H49" s="368">
        <v>41179</v>
      </c>
      <c r="I49" s="368">
        <v>41178</v>
      </c>
      <c r="J49" s="368">
        <v>47774</v>
      </c>
      <c r="K49" s="384">
        <v>18</v>
      </c>
      <c r="L49" s="384">
        <v>0</v>
      </c>
    </row>
    <row r="50" spans="1:26" s="71" customFormat="1" ht="17.100000000000001" customHeight="1" x14ac:dyDescent="0.25">
      <c r="A50" s="370" t="s">
        <v>833</v>
      </c>
      <c r="B50" s="365"/>
      <c r="C50" s="365"/>
      <c r="D50" s="392">
        <f>SUM(D51:D52)</f>
        <v>12406.311463147202</v>
      </c>
      <c r="E50" s="392">
        <f>SUM(E51:E52)</f>
        <v>12406.311463147202</v>
      </c>
      <c r="F50" s="392"/>
      <c r="G50" s="392">
        <f>SUM(G51:G52)</f>
        <v>12406.311463147202</v>
      </c>
      <c r="H50" s="271"/>
      <c r="I50" s="271"/>
      <c r="J50" s="271"/>
      <c r="K50" s="271"/>
      <c r="L50" s="271"/>
    </row>
    <row r="51" spans="1:26" s="71" customFormat="1" ht="17.100000000000001" customHeight="1" x14ac:dyDescent="0.25">
      <c r="A51" s="383">
        <v>34</v>
      </c>
      <c r="B51" s="271" t="s">
        <v>791</v>
      </c>
      <c r="C51" s="365" t="s">
        <v>897</v>
      </c>
      <c r="D51" s="391">
        <v>5554.0072463544002</v>
      </c>
      <c r="E51" s="391">
        <v>5554.0072463544002</v>
      </c>
      <c r="F51" s="391"/>
      <c r="G51" s="391">
        <v>5554.0072463544002</v>
      </c>
      <c r="H51" s="368">
        <v>40939</v>
      </c>
      <c r="I51" s="368">
        <v>40938</v>
      </c>
      <c r="J51" s="368">
        <v>48579</v>
      </c>
      <c r="K51" s="384">
        <v>20</v>
      </c>
      <c r="L51" s="384">
        <v>10</v>
      </c>
    </row>
    <row r="52" spans="1:26" s="71" customFormat="1" ht="17.100000000000001" customHeight="1" x14ac:dyDescent="0.25">
      <c r="A52" s="383">
        <v>36</v>
      </c>
      <c r="B52" s="271" t="s">
        <v>130</v>
      </c>
      <c r="C52" s="365" t="s">
        <v>898</v>
      </c>
      <c r="D52" s="391">
        <v>6852.3042167928006</v>
      </c>
      <c r="E52" s="391">
        <v>6852.3042167928006</v>
      </c>
      <c r="F52" s="391"/>
      <c r="G52" s="391">
        <v>6852.3042167928006</v>
      </c>
      <c r="H52" s="368">
        <v>42751</v>
      </c>
      <c r="I52" s="368">
        <v>42749</v>
      </c>
      <c r="J52" s="368">
        <v>51517</v>
      </c>
      <c r="K52" s="384">
        <v>24</v>
      </c>
      <c r="L52" s="384">
        <v>0</v>
      </c>
    </row>
    <row r="53" spans="1:26" s="71" customFormat="1" ht="17.100000000000001" customHeight="1" x14ac:dyDescent="0.25">
      <c r="A53" s="370" t="s">
        <v>844</v>
      </c>
      <c r="B53" s="365"/>
      <c r="C53" s="365"/>
      <c r="D53" s="392">
        <f>SUM(D54:D55)</f>
        <v>28024.964179524002</v>
      </c>
      <c r="E53" s="392">
        <f>SUM(E54:E55)</f>
        <v>28024.964179524002</v>
      </c>
      <c r="F53" s="392"/>
      <c r="G53" s="392">
        <f>SUM(G54:G55)</f>
        <v>28024.964179524002</v>
      </c>
      <c r="H53" s="271"/>
      <c r="I53" s="271"/>
      <c r="J53" s="271"/>
      <c r="K53" s="271"/>
      <c r="L53" s="271"/>
    </row>
    <row r="54" spans="1:26" s="71" customFormat="1" ht="17.100000000000001" customHeight="1" x14ac:dyDescent="0.25">
      <c r="A54" s="383">
        <v>38</v>
      </c>
      <c r="B54" s="271" t="s">
        <v>130</v>
      </c>
      <c r="C54" s="365" t="s">
        <v>899</v>
      </c>
      <c r="D54" s="391">
        <v>23863.204575990003</v>
      </c>
      <c r="E54" s="391">
        <v>23863.204575990003</v>
      </c>
      <c r="F54" s="391"/>
      <c r="G54" s="391">
        <v>23863.204575990003</v>
      </c>
      <c r="H54" s="368">
        <v>44166</v>
      </c>
      <c r="I54" s="368">
        <v>44165</v>
      </c>
      <c r="J54" s="368">
        <v>54056</v>
      </c>
      <c r="K54" s="384">
        <v>27</v>
      </c>
      <c r="L54" s="384">
        <v>0</v>
      </c>
    </row>
    <row r="55" spans="1:26" s="71" customFormat="1" ht="17.100000000000001" customHeight="1" x14ac:dyDescent="0.25">
      <c r="A55" s="383">
        <v>40</v>
      </c>
      <c r="B55" s="271" t="s">
        <v>791</v>
      </c>
      <c r="C55" s="365" t="s">
        <v>900</v>
      </c>
      <c r="D55" s="391">
        <v>4161.7596035340002</v>
      </c>
      <c r="E55" s="391">
        <v>4161.7596035340002</v>
      </c>
      <c r="F55" s="391"/>
      <c r="G55" s="391">
        <v>4161.7596035340002</v>
      </c>
      <c r="H55" s="368">
        <v>43099</v>
      </c>
      <c r="I55" s="368">
        <v>43069</v>
      </c>
      <c r="J55" s="368">
        <v>50769</v>
      </c>
      <c r="K55" s="384">
        <v>21</v>
      </c>
      <c r="L55" s="384">
        <v>0</v>
      </c>
    </row>
    <row r="56" spans="1:26" s="71" customFormat="1" ht="17.100000000000001" customHeight="1" x14ac:dyDescent="0.25">
      <c r="A56" s="370" t="s">
        <v>845</v>
      </c>
      <c r="B56" s="365"/>
      <c r="C56" s="365"/>
      <c r="D56" s="392">
        <f>SUM(D57:D58)</f>
        <v>46193.449544024406</v>
      </c>
      <c r="E56" s="392">
        <f>SUM(E57:E58)</f>
        <v>46193.449544024406</v>
      </c>
      <c r="F56" s="392"/>
      <c r="G56" s="392">
        <f>SUM(G57:G58)</f>
        <v>46193.449544024406</v>
      </c>
      <c r="H56" s="271"/>
      <c r="I56" s="271"/>
      <c r="J56" s="271"/>
      <c r="K56" s="271"/>
      <c r="L56" s="271"/>
    </row>
    <row r="57" spans="1:26" s="71" customFormat="1" ht="17.100000000000001" customHeight="1" x14ac:dyDescent="0.25">
      <c r="A57" s="383">
        <v>42</v>
      </c>
      <c r="B57" s="271" t="s">
        <v>130</v>
      </c>
      <c r="C57" s="365" t="s">
        <v>798</v>
      </c>
      <c r="D57" s="391">
        <v>25618.509769910401</v>
      </c>
      <c r="E57" s="391">
        <v>25618.509769910401</v>
      </c>
      <c r="F57" s="391"/>
      <c r="G57" s="391">
        <v>25618.509769910401</v>
      </c>
      <c r="H57" s="368">
        <v>43861</v>
      </c>
      <c r="I57" s="368">
        <v>43832</v>
      </c>
      <c r="J57" s="368">
        <v>53695</v>
      </c>
      <c r="K57" s="384">
        <v>27</v>
      </c>
      <c r="L57" s="384">
        <v>0</v>
      </c>
    </row>
    <row r="58" spans="1:26" s="71" customFormat="1" ht="17.100000000000001" customHeight="1" x14ac:dyDescent="0.25">
      <c r="A58" s="383">
        <v>43</v>
      </c>
      <c r="B58" s="271" t="s">
        <v>130</v>
      </c>
      <c r="C58" s="365" t="s">
        <v>799</v>
      </c>
      <c r="D58" s="391">
        <v>20574.939774114002</v>
      </c>
      <c r="E58" s="391">
        <v>20574.939774114002</v>
      </c>
      <c r="F58" s="391"/>
      <c r="G58" s="391">
        <v>20574.939774114002</v>
      </c>
      <c r="H58" s="368">
        <v>43922</v>
      </c>
      <c r="I58" s="368">
        <v>43920</v>
      </c>
      <c r="J58" s="368">
        <v>53812</v>
      </c>
      <c r="K58" s="384">
        <v>27</v>
      </c>
      <c r="L58" s="384">
        <v>0</v>
      </c>
    </row>
    <row r="59" spans="1:26" s="71" customFormat="1" ht="17.100000000000001" customHeight="1" x14ac:dyDescent="0.25">
      <c r="A59" s="370" t="s">
        <v>847</v>
      </c>
      <c r="B59" s="367"/>
      <c r="C59" s="365"/>
      <c r="D59" s="390">
        <f>SUM(D60:D61)</f>
        <v>82044.462415681803</v>
      </c>
      <c r="E59" s="390">
        <f>SUM(E60:E61)</f>
        <v>82044.462415681803</v>
      </c>
      <c r="F59" s="390"/>
      <c r="G59" s="390">
        <f>SUM(G60:G61)</f>
        <v>82044.462415681803</v>
      </c>
      <c r="H59" s="271"/>
      <c r="I59" s="271"/>
      <c r="J59" s="271"/>
      <c r="K59" s="271"/>
      <c r="L59" s="271"/>
    </row>
    <row r="60" spans="1:26" s="71" customFormat="1" ht="17.100000000000001" customHeight="1" x14ac:dyDescent="0.25">
      <c r="A60" s="383">
        <v>45</v>
      </c>
      <c r="B60" s="271" t="s">
        <v>130</v>
      </c>
      <c r="C60" s="367" t="s">
        <v>800</v>
      </c>
      <c r="D60" s="391">
        <v>9446.1033282750013</v>
      </c>
      <c r="E60" s="391">
        <v>9446.1033282750013</v>
      </c>
      <c r="F60" s="391"/>
      <c r="G60" s="391">
        <v>9446.1033282750013</v>
      </c>
      <c r="H60" s="368">
        <v>44075</v>
      </c>
      <c r="I60" s="368">
        <v>44073</v>
      </c>
      <c r="J60" s="368">
        <v>53571</v>
      </c>
      <c r="K60" s="384">
        <v>26</v>
      </c>
      <c r="L60" s="384">
        <v>0</v>
      </c>
    </row>
    <row r="61" spans="1:26" s="71" customFormat="1" ht="17.100000000000001" customHeight="1" thickBot="1" x14ac:dyDescent="0.3">
      <c r="A61" s="349">
        <v>303</v>
      </c>
      <c r="B61" s="349" t="s">
        <v>850</v>
      </c>
      <c r="C61" s="387" t="str">
        <f>+'[16]INV COND CFE MILLDD'!C71</f>
        <v>LT en Corriente Directa Ixtepec Potencia-Yautepec Potencia</v>
      </c>
      <c r="D61" s="394">
        <v>72598.359087406803</v>
      </c>
      <c r="E61" s="394">
        <v>72598.359087406803</v>
      </c>
      <c r="F61" s="394"/>
      <c r="G61" s="394">
        <v>72598.359087406803</v>
      </c>
      <c r="H61" s="379">
        <v>45076</v>
      </c>
      <c r="I61" s="379">
        <v>45075</v>
      </c>
      <c r="J61" s="379">
        <v>53841</v>
      </c>
      <c r="K61" s="388">
        <v>24</v>
      </c>
      <c r="L61" s="388">
        <v>0</v>
      </c>
    </row>
    <row r="62" spans="1:26" s="71" customFormat="1" ht="13.5" customHeight="1" x14ac:dyDescent="0.25">
      <c r="A62" s="356" t="s">
        <v>906</v>
      </c>
      <c r="B62" s="357"/>
      <c r="C62" s="357"/>
      <c r="D62" s="380"/>
      <c r="E62" s="380"/>
      <c r="F62" s="380"/>
      <c r="G62" s="380"/>
      <c r="H62" s="355"/>
      <c r="I62" s="355"/>
      <c r="J62" s="381"/>
      <c r="K62" s="382"/>
      <c r="L62" s="382"/>
    </row>
    <row r="63" spans="1:26" s="64" customFormat="1" ht="12.95" customHeight="1" x14ac:dyDescent="0.25">
      <c r="A63" s="457" t="s">
        <v>901</v>
      </c>
      <c r="B63" s="457"/>
      <c r="C63" s="457"/>
      <c r="D63" s="457"/>
      <c r="E63" s="457"/>
      <c r="F63" s="457"/>
      <c r="G63" s="457"/>
      <c r="H63" s="457"/>
      <c r="I63" s="457"/>
      <c r="J63" s="457"/>
      <c r="K63" s="457"/>
      <c r="L63" s="457"/>
      <c r="M63" s="69"/>
      <c r="N63" s="69"/>
      <c r="O63" s="69"/>
      <c r="P63" s="69"/>
      <c r="Q63" s="69"/>
      <c r="R63" s="69"/>
      <c r="S63" s="69"/>
      <c r="T63" s="69"/>
      <c r="U63" s="69"/>
      <c r="V63" s="69"/>
      <c r="W63" s="69"/>
      <c r="X63" s="69"/>
      <c r="Y63" s="69"/>
      <c r="Z63" s="69"/>
    </row>
    <row r="64" spans="1:26" s="64" customFormat="1" ht="12.95" customHeight="1" x14ac:dyDescent="0.25">
      <c r="A64" s="458" t="s">
        <v>947</v>
      </c>
      <c r="B64" s="458"/>
      <c r="C64" s="458"/>
      <c r="D64" s="458"/>
      <c r="E64" s="458"/>
      <c r="F64" s="458"/>
      <c r="G64" s="458"/>
      <c r="H64" s="458"/>
      <c r="I64" s="458"/>
      <c r="J64" s="458"/>
      <c r="K64" s="458"/>
      <c r="L64" s="141"/>
      <c r="M64" s="69"/>
      <c r="N64" s="69"/>
      <c r="O64" s="69"/>
      <c r="P64" s="69"/>
      <c r="Q64" s="69"/>
      <c r="R64" s="69"/>
      <c r="S64" s="69"/>
      <c r="T64" s="69"/>
      <c r="U64" s="69"/>
      <c r="V64" s="69"/>
      <c r="W64" s="69"/>
      <c r="X64" s="69"/>
      <c r="Y64" s="69"/>
      <c r="Z64" s="69"/>
    </row>
    <row r="65" spans="1:26" s="64" customFormat="1" ht="12.95" customHeight="1" x14ac:dyDescent="0.25">
      <c r="A65" s="357" t="s">
        <v>902</v>
      </c>
      <c r="B65" s="357"/>
      <c r="C65" s="357"/>
      <c r="D65" s="357"/>
      <c r="E65" s="357"/>
      <c r="F65" s="357"/>
      <c r="G65" s="357"/>
      <c r="H65" s="357"/>
      <c r="I65" s="357"/>
      <c r="J65" s="357"/>
      <c r="K65" s="354"/>
      <c r="L65" s="141"/>
      <c r="M65" s="69"/>
      <c r="N65" s="69"/>
      <c r="O65" s="69"/>
      <c r="P65" s="69"/>
      <c r="Q65" s="69"/>
      <c r="R65" s="69"/>
      <c r="S65" s="69"/>
      <c r="T65" s="69"/>
      <c r="U65" s="69"/>
      <c r="V65" s="69"/>
      <c r="W65" s="69"/>
      <c r="X65" s="69"/>
      <c r="Y65" s="69"/>
      <c r="Z65" s="69"/>
    </row>
    <row r="66" spans="1:26" s="64" customFormat="1" ht="12.95" customHeight="1" x14ac:dyDescent="0.25">
      <c r="A66" s="457" t="s">
        <v>948</v>
      </c>
      <c r="B66" s="457"/>
      <c r="C66" s="457"/>
      <c r="D66" s="457"/>
      <c r="E66" s="457"/>
      <c r="F66" s="457"/>
      <c r="G66" s="457"/>
      <c r="H66" s="457"/>
      <c r="I66" s="457"/>
      <c r="J66" s="457"/>
      <c r="K66" s="457"/>
      <c r="L66" s="457"/>
      <c r="M66" s="69"/>
      <c r="N66" s="69"/>
      <c r="O66" s="69"/>
      <c r="P66" s="69"/>
      <c r="Q66" s="69"/>
      <c r="R66" s="69"/>
      <c r="S66" s="69"/>
      <c r="T66" s="69"/>
      <c r="U66" s="69"/>
      <c r="V66" s="69"/>
      <c r="W66" s="69"/>
      <c r="X66" s="69"/>
      <c r="Y66" s="69"/>
      <c r="Z66" s="69"/>
    </row>
    <row r="67" spans="1:26" s="64" customFormat="1" ht="12.95" customHeight="1" x14ac:dyDescent="0.25">
      <c r="A67" s="459" t="s">
        <v>88</v>
      </c>
      <c r="B67" s="459"/>
      <c r="C67" s="459"/>
      <c r="D67" s="459"/>
      <c r="E67" s="459"/>
      <c r="F67" s="459"/>
      <c r="G67" s="459"/>
      <c r="H67" s="459"/>
      <c r="I67" s="459"/>
      <c r="J67" s="459"/>
      <c r="K67" s="459"/>
      <c r="L67" s="353"/>
      <c r="M67" s="69"/>
      <c r="N67" s="69"/>
      <c r="O67" s="69"/>
      <c r="P67" s="69"/>
      <c r="Q67" s="69"/>
      <c r="R67" s="69"/>
      <c r="S67" s="69"/>
      <c r="T67" s="69"/>
      <c r="U67" s="69"/>
      <c r="V67" s="69"/>
      <c r="W67" s="69"/>
      <c r="X67" s="69"/>
      <c r="Y67" s="69"/>
      <c r="Z67" s="69"/>
    </row>
    <row r="68" spans="1:26" s="66" customFormat="1" ht="12.75" customHeight="1" x14ac:dyDescent="0.25">
      <c r="B68" s="71"/>
      <c r="C68" s="71"/>
      <c r="D68" s="114"/>
      <c r="E68" s="94"/>
      <c r="F68" s="94"/>
      <c r="G68" s="94"/>
      <c r="H68" s="94"/>
      <c r="I68" s="94"/>
      <c r="J68" s="115"/>
      <c r="K68" s="115"/>
      <c r="L68" s="92"/>
      <c r="M68" s="71"/>
      <c r="N68" s="71"/>
      <c r="O68" s="71"/>
      <c r="P68" s="71"/>
      <c r="Q68" s="71"/>
      <c r="R68" s="71"/>
      <c r="S68" s="71"/>
      <c r="T68" s="71"/>
      <c r="U68" s="71"/>
      <c r="V68" s="71"/>
      <c r="W68" s="71"/>
      <c r="X68" s="71"/>
      <c r="Y68" s="71"/>
      <c r="Z68" s="71"/>
    </row>
    <row r="69" spans="1:26" s="66" customFormat="1" ht="12.75" customHeight="1" x14ac:dyDescent="0.25">
      <c r="A69" s="116"/>
      <c r="B69" s="71"/>
      <c r="C69" s="71"/>
      <c r="D69" s="114"/>
      <c r="E69" s="94"/>
      <c r="F69" s="94"/>
      <c r="G69" s="94"/>
      <c r="H69" s="94"/>
      <c r="I69" s="94"/>
      <c r="J69" s="115"/>
      <c r="K69" s="115"/>
      <c r="L69" s="92"/>
      <c r="M69" s="71"/>
      <c r="N69" s="71"/>
      <c r="O69" s="71"/>
      <c r="P69" s="71"/>
      <c r="Q69" s="71"/>
      <c r="R69" s="71"/>
      <c r="S69" s="71"/>
      <c r="T69" s="71"/>
      <c r="U69" s="71"/>
      <c r="V69" s="71"/>
      <c r="W69" s="71"/>
      <c r="X69" s="71"/>
      <c r="Y69" s="71"/>
      <c r="Z69" s="71"/>
    </row>
    <row r="70" spans="1:26" s="66" customFormat="1" ht="12.75" customHeight="1" x14ac:dyDescent="0.25">
      <c r="A70" s="116"/>
      <c r="B70" s="71"/>
      <c r="C70" s="71"/>
      <c r="D70" s="114"/>
      <c r="E70" s="94"/>
      <c r="F70" s="94"/>
      <c r="G70" s="94"/>
      <c r="H70" s="94"/>
      <c r="I70" s="94"/>
      <c r="J70" s="115"/>
      <c r="K70" s="115"/>
      <c r="L70" s="92"/>
      <c r="M70" s="71"/>
      <c r="N70" s="71"/>
      <c r="O70" s="71"/>
      <c r="P70" s="71"/>
      <c r="Q70" s="71"/>
      <c r="R70" s="71"/>
      <c r="S70" s="71"/>
      <c r="T70" s="71"/>
      <c r="U70" s="71"/>
      <c r="V70" s="71"/>
      <c r="W70" s="71"/>
      <c r="X70" s="71"/>
      <c r="Y70" s="71"/>
      <c r="Z70" s="71"/>
    </row>
    <row r="71" spans="1:26" s="66" customFormat="1" ht="12.75" customHeight="1" x14ac:dyDescent="0.25">
      <c r="A71" s="116"/>
      <c r="B71" s="71"/>
      <c r="C71" s="71"/>
      <c r="D71" s="114"/>
      <c r="E71" s="94"/>
      <c r="F71" s="94"/>
      <c r="G71" s="94"/>
      <c r="H71" s="94"/>
      <c r="I71" s="94"/>
      <c r="J71" s="115"/>
      <c r="K71" s="115"/>
      <c r="L71" s="92"/>
      <c r="M71" s="71"/>
      <c r="N71" s="71"/>
      <c r="O71" s="71"/>
      <c r="P71" s="71"/>
      <c r="Q71" s="71"/>
      <c r="R71" s="71"/>
      <c r="S71" s="71"/>
      <c r="T71" s="71"/>
      <c r="U71" s="71"/>
      <c r="V71" s="71"/>
      <c r="W71" s="71"/>
      <c r="X71" s="71"/>
      <c r="Y71" s="71"/>
      <c r="Z71" s="71"/>
    </row>
    <row r="72" spans="1:26" s="66" customFormat="1" ht="12.75" customHeight="1" x14ac:dyDescent="0.25">
      <c r="A72" s="116"/>
      <c r="B72" s="71"/>
      <c r="C72" s="71"/>
      <c r="D72" s="114"/>
      <c r="E72" s="94"/>
      <c r="F72" s="94"/>
      <c r="G72" s="94"/>
      <c r="H72" s="94"/>
      <c r="I72" s="94"/>
      <c r="J72" s="115"/>
      <c r="K72" s="115"/>
      <c r="L72" s="92"/>
      <c r="M72" s="71"/>
      <c r="N72" s="71"/>
      <c r="O72" s="71"/>
      <c r="P72" s="71"/>
      <c r="Q72" s="71"/>
      <c r="R72" s="71"/>
      <c r="S72" s="71"/>
      <c r="T72" s="71"/>
      <c r="U72" s="71"/>
      <c r="V72" s="71"/>
      <c r="W72" s="71"/>
      <c r="X72" s="71"/>
      <c r="Y72" s="71"/>
      <c r="Z72" s="71"/>
    </row>
    <row r="73" spans="1:26" s="66" customFormat="1" ht="12.75" customHeight="1" x14ac:dyDescent="0.25">
      <c r="A73" s="116"/>
      <c r="B73" s="71"/>
      <c r="C73" s="71"/>
      <c r="D73" s="114"/>
      <c r="E73" s="94"/>
      <c r="F73" s="94"/>
      <c r="G73" s="94"/>
      <c r="H73" s="94"/>
      <c r="I73" s="94"/>
      <c r="J73" s="115"/>
      <c r="K73" s="115"/>
      <c r="L73" s="92"/>
      <c r="M73" s="71"/>
      <c r="N73" s="71"/>
      <c r="O73" s="71"/>
      <c r="P73" s="71"/>
      <c r="Q73" s="71"/>
      <c r="R73" s="71"/>
      <c r="S73" s="71"/>
      <c r="T73" s="71"/>
      <c r="U73" s="71"/>
      <c r="V73" s="71"/>
      <c r="W73" s="71"/>
      <c r="X73" s="71"/>
      <c r="Y73" s="71"/>
      <c r="Z73" s="71"/>
    </row>
    <row r="74" spans="1:26" s="66" customFormat="1" x14ac:dyDescent="0.25">
      <c r="A74" s="116"/>
      <c r="B74" s="71"/>
      <c r="C74" s="71"/>
      <c r="D74" s="114"/>
      <c r="E74" s="94"/>
      <c r="F74" s="94"/>
      <c r="G74" s="94"/>
      <c r="H74" s="94"/>
      <c r="I74" s="94"/>
      <c r="J74" s="115"/>
      <c r="K74" s="115"/>
      <c r="L74" s="92"/>
      <c r="M74" s="71"/>
      <c r="N74" s="71"/>
      <c r="O74" s="71"/>
      <c r="P74" s="71"/>
      <c r="Q74" s="71"/>
      <c r="R74" s="71"/>
      <c r="S74" s="71"/>
      <c r="T74" s="71"/>
      <c r="U74" s="71"/>
      <c r="V74" s="71"/>
      <c r="W74" s="71"/>
      <c r="X74" s="71"/>
      <c r="Y74" s="71"/>
      <c r="Z74" s="71"/>
    </row>
    <row r="75" spans="1:26" s="66" customFormat="1" x14ac:dyDescent="0.25">
      <c r="A75" s="116"/>
      <c r="B75" s="116"/>
      <c r="C75" s="71"/>
      <c r="D75" s="114"/>
      <c r="E75" s="117"/>
      <c r="F75" s="117"/>
      <c r="G75" s="117"/>
      <c r="H75" s="117"/>
      <c r="I75" s="117"/>
      <c r="J75" s="117"/>
      <c r="K75" s="96"/>
      <c r="L75" s="92"/>
      <c r="M75" s="71"/>
      <c r="N75" s="71"/>
      <c r="O75" s="71"/>
      <c r="P75" s="71"/>
      <c r="Q75" s="71"/>
      <c r="R75" s="71"/>
      <c r="S75" s="71"/>
      <c r="T75" s="71"/>
      <c r="U75" s="71"/>
      <c r="V75" s="71"/>
      <c r="W75" s="71"/>
      <c r="X75" s="71"/>
      <c r="Y75" s="71"/>
      <c r="Z75" s="71"/>
    </row>
    <row r="76" spans="1:26" s="66" customFormat="1" x14ac:dyDescent="0.25">
      <c r="A76" s="465"/>
      <c r="B76" s="465"/>
      <c r="C76" s="466"/>
      <c r="D76" s="466"/>
      <c r="E76" s="466"/>
      <c r="F76" s="466"/>
      <c r="G76" s="466"/>
      <c r="H76" s="466"/>
      <c r="I76" s="466"/>
      <c r="J76" s="466"/>
      <c r="K76" s="466"/>
      <c r="L76" s="92"/>
      <c r="M76" s="71"/>
      <c r="N76" s="71"/>
      <c r="O76" s="71"/>
      <c r="P76" s="71"/>
      <c r="Q76" s="71"/>
      <c r="R76" s="71"/>
      <c r="S76" s="71"/>
      <c r="T76" s="71"/>
      <c r="U76" s="71"/>
      <c r="V76" s="71"/>
      <c r="W76" s="71"/>
      <c r="X76" s="71"/>
      <c r="Y76" s="71"/>
      <c r="Z76" s="71"/>
    </row>
    <row r="77" spans="1:26" s="66" customFormat="1" x14ac:dyDescent="0.25">
      <c r="C77" s="71"/>
      <c r="D77" s="114"/>
      <c r="E77" s="71"/>
      <c r="F77" s="71"/>
      <c r="G77" s="71"/>
      <c r="H77" s="71"/>
      <c r="I77" s="71"/>
      <c r="J77" s="71"/>
      <c r="K77" s="92"/>
      <c r="L77" s="92"/>
      <c r="M77" s="71"/>
      <c r="N77" s="71"/>
      <c r="O77" s="71"/>
      <c r="P77" s="71"/>
      <c r="Q77" s="71"/>
      <c r="R77" s="71"/>
      <c r="S77" s="71"/>
      <c r="T77" s="71"/>
      <c r="U77" s="71"/>
      <c r="V77" s="71"/>
      <c r="W77" s="71"/>
      <c r="X77" s="71"/>
      <c r="Y77" s="71"/>
      <c r="Z77" s="71"/>
    </row>
    <row r="78" spans="1:26" s="66" customFormat="1" x14ac:dyDescent="0.25">
      <c r="D78" s="118"/>
      <c r="K78" s="119"/>
      <c r="L78" s="92"/>
      <c r="M78" s="71"/>
      <c r="N78" s="71"/>
      <c r="O78" s="71"/>
      <c r="P78" s="71"/>
      <c r="Q78" s="71"/>
      <c r="R78" s="71"/>
      <c r="S78" s="71"/>
      <c r="T78" s="71"/>
      <c r="U78" s="71"/>
      <c r="V78" s="71"/>
      <c r="W78" s="71"/>
      <c r="X78" s="71"/>
      <c r="Y78" s="71"/>
      <c r="Z78" s="71"/>
    </row>
    <row r="79" spans="1:26" s="66" customFormat="1" x14ac:dyDescent="0.25">
      <c r="D79" s="118"/>
      <c r="K79" s="119"/>
      <c r="L79" s="92"/>
      <c r="M79" s="71"/>
      <c r="N79" s="71"/>
      <c r="O79" s="71"/>
      <c r="P79" s="71"/>
      <c r="Q79" s="71"/>
      <c r="R79" s="71"/>
      <c r="S79" s="71"/>
      <c r="T79" s="71"/>
      <c r="U79" s="71"/>
      <c r="V79" s="71"/>
      <c r="W79" s="71"/>
      <c r="X79" s="71"/>
      <c r="Y79" s="71"/>
      <c r="Z79" s="71"/>
    </row>
    <row r="80" spans="1:26" s="66" customFormat="1" x14ac:dyDescent="0.25">
      <c r="D80" s="118"/>
      <c r="K80" s="119"/>
      <c r="L80" s="92"/>
      <c r="M80" s="71"/>
      <c r="N80" s="71"/>
      <c r="O80" s="71"/>
      <c r="P80" s="71"/>
      <c r="Q80" s="71"/>
      <c r="R80" s="71"/>
      <c r="S80" s="71"/>
      <c r="T80" s="71"/>
      <c r="U80" s="71"/>
      <c r="V80" s="71"/>
      <c r="W80" s="71"/>
      <c r="X80" s="71"/>
      <c r="Y80" s="71"/>
      <c r="Z80" s="71"/>
    </row>
    <row r="81" spans="1:26" s="66" customFormat="1" x14ac:dyDescent="0.25">
      <c r="D81" s="118"/>
      <c r="K81" s="119"/>
      <c r="L81" s="92"/>
      <c r="M81" s="71"/>
      <c r="N81" s="71"/>
      <c r="O81" s="71"/>
      <c r="P81" s="71"/>
      <c r="Q81" s="71"/>
      <c r="R81" s="71"/>
      <c r="S81" s="71"/>
      <c r="T81" s="71"/>
      <c r="U81" s="71"/>
      <c r="V81" s="71"/>
      <c r="W81" s="71"/>
      <c r="X81" s="71"/>
      <c r="Y81" s="71"/>
      <c r="Z81" s="71"/>
    </row>
    <row r="82" spans="1:26" s="66" customFormat="1" x14ac:dyDescent="0.25">
      <c r="D82" s="118"/>
      <c r="K82" s="119"/>
      <c r="L82" s="92"/>
      <c r="M82" s="71"/>
      <c r="N82" s="71"/>
      <c r="O82" s="71"/>
      <c r="P82" s="71"/>
      <c r="Q82" s="71"/>
      <c r="R82" s="71"/>
      <c r="S82" s="71"/>
      <c r="T82" s="71"/>
      <c r="U82" s="71"/>
      <c r="V82" s="71"/>
      <c r="W82" s="71"/>
      <c r="X82" s="71"/>
      <c r="Y82" s="71"/>
      <c r="Z82" s="71"/>
    </row>
    <row r="83" spans="1:26" s="66" customFormat="1" x14ac:dyDescent="0.25">
      <c r="D83" s="118"/>
      <c r="K83" s="119"/>
      <c r="L83" s="92"/>
      <c r="M83" s="71"/>
      <c r="N83" s="71"/>
      <c r="O83" s="71"/>
      <c r="P83" s="71"/>
      <c r="Q83" s="71"/>
      <c r="R83" s="71"/>
      <c r="S83" s="71"/>
      <c r="T83" s="71"/>
      <c r="U83" s="71"/>
      <c r="V83" s="71"/>
      <c r="W83" s="71"/>
      <c r="X83" s="71"/>
      <c r="Y83" s="71"/>
      <c r="Z83" s="71"/>
    </row>
    <row r="84" spans="1:26" s="66" customFormat="1" ht="12.75" customHeight="1" x14ac:dyDescent="0.25">
      <c r="D84" s="118"/>
      <c r="K84" s="119"/>
      <c r="L84" s="92"/>
      <c r="M84" s="71"/>
      <c r="N84" s="71"/>
      <c r="O84" s="71"/>
      <c r="P84" s="71"/>
      <c r="Q84" s="71"/>
      <c r="R84" s="71"/>
      <c r="S84" s="71"/>
      <c r="T84" s="71"/>
      <c r="U84" s="71"/>
      <c r="V84" s="71"/>
      <c r="W84" s="71"/>
      <c r="X84" s="71"/>
      <c r="Y84" s="71"/>
      <c r="Z84" s="71"/>
    </row>
    <row r="85" spans="1:26" s="66" customFormat="1" ht="12.75" customHeight="1" x14ac:dyDescent="0.25">
      <c r="D85" s="118"/>
      <c r="K85" s="119"/>
      <c r="L85" s="92"/>
      <c r="M85" s="71"/>
      <c r="N85" s="71"/>
      <c r="O85" s="71"/>
      <c r="P85" s="71"/>
      <c r="Q85" s="71"/>
      <c r="R85" s="71"/>
      <c r="S85" s="71"/>
      <c r="T85" s="71"/>
      <c r="U85" s="71"/>
      <c r="V85" s="71"/>
      <c r="W85" s="71"/>
      <c r="X85" s="71"/>
      <c r="Y85" s="71"/>
      <c r="Z85" s="71"/>
    </row>
    <row r="86" spans="1:26" s="66" customFormat="1" ht="12.75" customHeight="1" x14ac:dyDescent="0.25">
      <c r="D86" s="118"/>
      <c r="K86" s="119"/>
      <c r="L86" s="92"/>
      <c r="M86" s="71"/>
      <c r="N86" s="71"/>
      <c r="O86" s="71"/>
      <c r="P86" s="71"/>
      <c r="Q86" s="71"/>
      <c r="R86" s="71"/>
      <c r="S86" s="71"/>
      <c r="T86" s="71"/>
      <c r="U86" s="71"/>
      <c r="V86" s="71"/>
      <c r="W86" s="71"/>
      <c r="X86" s="71"/>
      <c r="Y86" s="71"/>
      <c r="Z86" s="71"/>
    </row>
    <row r="87" spans="1:26" s="66" customFormat="1" ht="12.75" customHeight="1" x14ac:dyDescent="0.25">
      <c r="D87" s="118"/>
      <c r="K87" s="119"/>
      <c r="L87" s="92"/>
      <c r="M87" s="71"/>
      <c r="N87" s="71"/>
      <c r="O87" s="71"/>
      <c r="P87" s="71"/>
      <c r="Q87" s="71"/>
      <c r="R87" s="71"/>
      <c r="S87" s="71"/>
      <c r="T87" s="71"/>
      <c r="U87" s="71"/>
      <c r="V87" s="71"/>
      <c r="W87" s="71"/>
      <c r="X87" s="71"/>
      <c r="Y87" s="71"/>
      <c r="Z87" s="71"/>
    </row>
    <row r="88" spans="1:26" s="66" customFormat="1" ht="12.75" customHeight="1" x14ac:dyDescent="0.25">
      <c r="A88" s="81"/>
      <c r="B88" s="81"/>
      <c r="C88" s="81"/>
      <c r="D88" s="120"/>
      <c r="E88" s="81"/>
      <c r="F88" s="81"/>
      <c r="G88" s="81"/>
      <c r="H88" s="81"/>
      <c r="I88" s="81"/>
      <c r="J88" s="81"/>
      <c r="K88" s="121"/>
      <c r="L88" s="122"/>
      <c r="M88" s="71"/>
      <c r="N88" s="71"/>
      <c r="O88" s="71"/>
      <c r="P88" s="71"/>
      <c r="Q88" s="71"/>
      <c r="R88" s="71"/>
      <c r="S88" s="71"/>
      <c r="T88" s="71"/>
      <c r="U88" s="71"/>
      <c r="V88" s="71"/>
      <c r="W88" s="71"/>
      <c r="X88" s="71"/>
      <c r="Y88" s="71"/>
      <c r="Z88" s="71"/>
    </row>
    <row r="89" spans="1:26" s="66" customFormat="1" ht="12.75" customHeight="1" x14ac:dyDescent="0.25">
      <c r="A89" s="81"/>
      <c r="B89" s="81"/>
      <c r="C89" s="81"/>
      <c r="D89" s="120"/>
      <c r="E89" s="81"/>
      <c r="F89" s="81"/>
      <c r="G89" s="81"/>
      <c r="H89" s="81"/>
      <c r="I89" s="81"/>
      <c r="J89" s="81"/>
      <c r="K89" s="121"/>
      <c r="L89" s="122"/>
      <c r="M89" s="71"/>
      <c r="N89" s="71"/>
      <c r="O89" s="71"/>
      <c r="P89" s="71"/>
      <c r="Q89" s="71"/>
      <c r="R89" s="71"/>
      <c r="S89" s="71"/>
      <c r="T89" s="71"/>
      <c r="U89" s="71"/>
      <c r="V89" s="71"/>
      <c r="W89" s="71"/>
      <c r="X89" s="71"/>
      <c r="Y89" s="71"/>
      <c r="Z89" s="71"/>
    </row>
    <row r="90" spans="1:26" s="66" customFormat="1" ht="12.75" customHeight="1" x14ac:dyDescent="0.25">
      <c r="A90" s="81"/>
      <c r="B90" s="64"/>
      <c r="C90" s="64"/>
      <c r="D90" s="120"/>
      <c r="E90" s="81"/>
      <c r="F90" s="81"/>
      <c r="G90" s="81"/>
      <c r="H90" s="81"/>
      <c r="I90" s="81"/>
      <c r="J90" s="81"/>
      <c r="K90" s="121"/>
      <c r="L90" s="122"/>
      <c r="M90" s="71"/>
      <c r="N90" s="71"/>
      <c r="O90" s="71"/>
      <c r="P90" s="71"/>
      <c r="Q90" s="71"/>
      <c r="R90" s="71"/>
      <c r="S90" s="71"/>
      <c r="T90" s="71"/>
      <c r="U90" s="71"/>
      <c r="V90" s="71"/>
      <c r="W90" s="71"/>
      <c r="X90" s="71"/>
      <c r="Y90" s="71"/>
      <c r="Z90" s="71"/>
    </row>
    <row r="91" spans="1:26" s="66" customFormat="1" ht="12.75" customHeight="1" x14ac:dyDescent="0.25">
      <c r="A91" s="81"/>
      <c r="B91" s="64"/>
      <c r="C91" s="64"/>
      <c r="D91" s="120"/>
      <c r="E91" s="81"/>
      <c r="F91" s="81"/>
      <c r="G91" s="81"/>
      <c r="H91" s="81"/>
      <c r="I91" s="81"/>
      <c r="J91" s="81"/>
      <c r="K91" s="121"/>
      <c r="L91" s="122"/>
      <c r="M91" s="71"/>
      <c r="N91" s="71"/>
      <c r="O91" s="71"/>
      <c r="P91" s="71"/>
      <c r="Q91" s="71"/>
      <c r="R91" s="71"/>
      <c r="S91" s="71"/>
      <c r="T91" s="71"/>
      <c r="U91" s="71"/>
      <c r="V91" s="71"/>
      <c r="W91" s="71"/>
      <c r="X91" s="71"/>
      <c r="Y91" s="71"/>
      <c r="Z91" s="71"/>
    </row>
    <row r="92" spans="1:26" s="66" customFormat="1" ht="12.75" customHeight="1" x14ac:dyDescent="0.25">
      <c r="A92" s="81"/>
      <c r="B92" s="64"/>
      <c r="C92" s="64"/>
      <c r="D92" s="120"/>
      <c r="E92" s="81"/>
      <c r="F92" s="81"/>
      <c r="G92" s="81"/>
      <c r="H92" s="81"/>
      <c r="I92" s="81"/>
      <c r="J92" s="81"/>
      <c r="K92" s="121"/>
      <c r="L92" s="122"/>
      <c r="M92" s="71"/>
      <c r="N92" s="71"/>
      <c r="O92" s="71"/>
      <c r="P92" s="71"/>
      <c r="Q92" s="71"/>
      <c r="R92" s="71"/>
      <c r="S92" s="71"/>
      <c r="T92" s="71"/>
      <c r="U92" s="71"/>
      <c r="V92" s="71"/>
      <c r="W92" s="71"/>
      <c r="X92" s="71"/>
      <c r="Y92" s="71"/>
      <c r="Z92" s="71"/>
    </row>
    <row r="93" spans="1:26" s="66" customFormat="1" ht="12.75" customHeight="1" x14ac:dyDescent="0.25">
      <c r="A93" s="81"/>
      <c r="B93" s="64"/>
      <c r="C93" s="64"/>
      <c r="D93" s="120"/>
      <c r="E93" s="81"/>
      <c r="F93" s="81"/>
      <c r="G93" s="81"/>
      <c r="H93" s="81"/>
      <c r="I93" s="81"/>
      <c r="J93" s="81"/>
      <c r="K93" s="121"/>
      <c r="L93" s="122"/>
      <c r="M93" s="71"/>
      <c r="N93" s="71"/>
      <c r="O93" s="71"/>
      <c r="P93" s="71"/>
      <c r="Q93" s="71"/>
      <c r="R93" s="71"/>
      <c r="S93" s="71"/>
      <c r="T93" s="71"/>
      <c r="U93" s="71"/>
      <c r="V93" s="71"/>
      <c r="W93" s="71"/>
      <c r="X93" s="71"/>
      <c r="Y93" s="71"/>
      <c r="Z93" s="71"/>
    </row>
    <row r="94" spans="1:26" s="66" customFormat="1" ht="12.75" customHeight="1" x14ac:dyDescent="0.25">
      <c r="A94" s="81"/>
      <c r="B94" s="64"/>
      <c r="C94" s="64"/>
      <c r="D94" s="120"/>
      <c r="E94" s="81"/>
      <c r="F94" s="81"/>
      <c r="G94" s="81"/>
      <c r="H94" s="81"/>
      <c r="I94" s="81"/>
      <c r="J94" s="81"/>
      <c r="K94" s="121"/>
      <c r="L94" s="122"/>
      <c r="M94" s="71"/>
      <c r="N94" s="71"/>
      <c r="O94" s="71"/>
      <c r="P94" s="71"/>
      <c r="Q94" s="71"/>
      <c r="R94" s="71"/>
      <c r="S94" s="71"/>
      <c r="T94" s="71"/>
      <c r="U94" s="71"/>
      <c r="V94" s="71"/>
      <c r="W94" s="71"/>
      <c r="X94" s="71"/>
      <c r="Y94" s="71"/>
      <c r="Z94" s="71"/>
    </row>
    <row r="95" spans="1:26" ht="12.75" customHeight="1" x14ac:dyDescent="0.25">
      <c r="A95" s="81"/>
      <c r="B95" s="64"/>
      <c r="C95" s="64"/>
      <c r="D95" s="120"/>
      <c r="E95" s="81"/>
      <c r="F95" s="81"/>
      <c r="G95" s="81"/>
      <c r="H95" s="81"/>
      <c r="I95" s="81"/>
      <c r="J95" s="81"/>
      <c r="K95" s="121"/>
      <c r="L95" s="122"/>
    </row>
    <row r="96" spans="1:26" ht="12.75" customHeight="1" x14ac:dyDescent="0.25">
      <c r="A96" s="81"/>
      <c r="B96" s="64"/>
      <c r="C96" s="64"/>
      <c r="D96" s="120"/>
      <c r="E96" s="81"/>
      <c r="F96" s="81"/>
      <c r="G96" s="81"/>
      <c r="H96" s="81"/>
      <c r="I96" s="81"/>
      <c r="J96" s="81"/>
      <c r="K96" s="121"/>
      <c r="L96" s="122"/>
    </row>
    <row r="97" spans="1:12" ht="12.75" customHeight="1" x14ac:dyDescent="0.25">
      <c r="A97" s="81"/>
      <c r="B97" s="64"/>
      <c r="C97" s="64"/>
      <c r="D97" s="120"/>
      <c r="E97" s="81"/>
      <c r="F97" s="81"/>
      <c r="G97" s="81"/>
      <c r="H97" s="81"/>
      <c r="I97" s="81"/>
      <c r="J97" s="81"/>
      <c r="K97" s="121"/>
      <c r="L97" s="122"/>
    </row>
    <row r="98" spans="1:12" ht="12.75" customHeight="1" x14ac:dyDescent="0.25">
      <c r="A98" s="81"/>
      <c r="B98" s="64"/>
      <c r="C98" s="64"/>
      <c r="D98" s="120"/>
      <c r="E98" s="81"/>
      <c r="F98" s="81"/>
      <c r="G98" s="81"/>
      <c r="H98" s="81"/>
      <c r="I98" s="81"/>
      <c r="J98" s="81"/>
      <c r="K98" s="121"/>
      <c r="L98" s="122"/>
    </row>
    <row r="99" spans="1:12" ht="12.75" customHeight="1" x14ac:dyDescent="0.25">
      <c r="A99" s="81"/>
      <c r="B99" s="64"/>
      <c r="C99" s="64"/>
      <c r="D99" s="120"/>
      <c r="E99" s="81"/>
      <c r="F99" s="81"/>
      <c r="G99" s="81"/>
      <c r="H99" s="81"/>
      <c r="I99" s="81"/>
      <c r="J99" s="81"/>
      <c r="K99" s="121"/>
      <c r="L99" s="122"/>
    </row>
    <row r="100" spans="1:12" ht="12.75" customHeight="1" x14ac:dyDescent="0.25">
      <c r="A100" s="81"/>
      <c r="B100" s="64"/>
      <c r="C100" s="64"/>
      <c r="D100" s="120"/>
      <c r="E100" s="81"/>
      <c r="F100" s="81"/>
      <c r="G100" s="81"/>
      <c r="H100" s="81"/>
      <c r="I100" s="81"/>
      <c r="J100" s="81"/>
      <c r="K100" s="121"/>
      <c r="L100" s="122"/>
    </row>
    <row r="101" spans="1:12" ht="12.75" customHeight="1" x14ac:dyDescent="0.25">
      <c r="A101" s="123"/>
      <c r="B101" s="88"/>
      <c r="C101" s="88"/>
      <c r="D101" s="124"/>
      <c r="E101" s="123"/>
      <c r="F101" s="123"/>
      <c r="G101" s="123"/>
      <c r="H101" s="123"/>
      <c r="I101" s="123"/>
      <c r="J101" s="123"/>
      <c r="K101" s="125"/>
      <c r="L101" s="126"/>
    </row>
    <row r="102" spans="1:12" ht="12.75" customHeight="1" x14ac:dyDescent="0.25">
      <c r="A102" s="123"/>
      <c r="B102" s="88"/>
      <c r="C102" s="88"/>
      <c r="D102" s="124"/>
      <c r="E102" s="123"/>
      <c r="F102" s="123"/>
      <c r="G102" s="123"/>
      <c r="H102" s="123"/>
      <c r="I102" s="123"/>
      <c r="J102" s="123"/>
      <c r="K102" s="125"/>
      <c r="L102" s="126"/>
    </row>
    <row r="103" spans="1:12" ht="12.75" customHeight="1" x14ac:dyDescent="0.25">
      <c r="A103" s="123"/>
      <c r="B103" s="88"/>
      <c r="C103" s="88"/>
      <c r="D103" s="124"/>
      <c r="E103" s="123"/>
      <c r="F103" s="123"/>
      <c r="G103" s="123"/>
      <c r="H103" s="123"/>
      <c r="I103" s="123"/>
      <c r="J103" s="123"/>
      <c r="K103" s="125"/>
      <c r="L103" s="126"/>
    </row>
    <row r="104" spans="1:12" ht="12.75" customHeight="1" x14ac:dyDescent="0.25">
      <c r="A104" s="123"/>
      <c r="B104" s="88"/>
      <c r="C104" s="88"/>
      <c r="D104" s="124"/>
      <c r="E104" s="123"/>
      <c r="F104" s="123"/>
      <c r="G104" s="123"/>
      <c r="H104" s="123"/>
      <c r="I104" s="123"/>
      <c r="J104" s="123"/>
      <c r="K104" s="125"/>
      <c r="L104" s="126"/>
    </row>
    <row r="105" spans="1:12" ht="12.75" customHeight="1" x14ac:dyDescent="0.25">
      <c r="A105" s="123"/>
      <c r="B105" s="88"/>
      <c r="C105" s="88"/>
      <c r="D105" s="124"/>
      <c r="E105" s="123"/>
      <c r="F105" s="123"/>
      <c r="G105" s="123"/>
      <c r="H105" s="123"/>
      <c r="I105" s="123"/>
      <c r="J105" s="123"/>
      <c r="K105" s="125"/>
      <c r="L105" s="126"/>
    </row>
    <row r="106" spans="1:12" ht="12.75" customHeight="1" x14ac:dyDescent="0.25">
      <c r="A106" s="123"/>
      <c r="B106" s="88"/>
      <c r="C106" s="88"/>
      <c r="D106" s="124"/>
      <c r="E106" s="123"/>
      <c r="F106" s="123"/>
      <c r="G106" s="123"/>
      <c r="H106" s="123"/>
      <c r="I106" s="123"/>
      <c r="J106" s="123"/>
      <c r="K106" s="125"/>
      <c r="L106" s="126"/>
    </row>
    <row r="107" spans="1:12" ht="12.75" customHeight="1" x14ac:dyDescent="0.25">
      <c r="A107" s="123"/>
      <c r="B107" s="88"/>
      <c r="C107" s="88"/>
      <c r="D107" s="124"/>
      <c r="E107" s="123"/>
      <c r="F107" s="123"/>
      <c r="G107" s="123"/>
      <c r="H107" s="123"/>
      <c r="I107" s="123"/>
      <c r="J107" s="123"/>
      <c r="K107" s="125"/>
      <c r="L107" s="126"/>
    </row>
    <row r="108" spans="1:12" ht="12.75" customHeight="1" x14ac:dyDescent="0.25">
      <c r="A108" s="123"/>
      <c r="B108" s="88"/>
      <c r="C108" s="88"/>
      <c r="D108" s="124"/>
      <c r="E108" s="123"/>
      <c r="F108" s="123"/>
      <c r="G108" s="123"/>
      <c r="H108" s="123"/>
      <c r="I108" s="123"/>
      <c r="J108" s="123"/>
      <c r="K108" s="125"/>
      <c r="L108" s="126"/>
    </row>
    <row r="109" spans="1:12" ht="12.75" customHeight="1" x14ac:dyDescent="0.25">
      <c r="A109" s="123"/>
      <c r="B109" s="88"/>
      <c r="C109" s="88"/>
      <c r="D109" s="124"/>
      <c r="E109" s="123"/>
      <c r="F109" s="123"/>
      <c r="G109" s="123"/>
      <c r="H109" s="123"/>
      <c r="I109" s="123"/>
      <c r="J109" s="123"/>
      <c r="K109" s="125"/>
      <c r="L109" s="126"/>
    </row>
    <row r="110" spans="1:12" ht="12.75" customHeight="1" x14ac:dyDescent="0.25">
      <c r="A110" s="123"/>
      <c r="B110" s="88"/>
      <c r="C110" s="88"/>
      <c r="D110" s="124"/>
      <c r="E110" s="123"/>
      <c r="F110" s="123"/>
      <c r="G110" s="123"/>
      <c r="H110" s="123"/>
      <c r="I110" s="123"/>
      <c r="J110" s="123"/>
      <c r="K110" s="125"/>
      <c r="L110" s="126"/>
    </row>
    <row r="111" spans="1:12" ht="12.75" customHeight="1" x14ac:dyDescent="0.25">
      <c r="A111" s="123"/>
      <c r="B111" s="88"/>
      <c r="C111" s="88"/>
      <c r="D111" s="124"/>
      <c r="E111" s="123"/>
      <c r="F111" s="123"/>
      <c r="G111" s="123"/>
      <c r="H111" s="123"/>
      <c r="I111" s="123"/>
      <c r="J111" s="123"/>
      <c r="K111" s="125"/>
      <c r="L111" s="126"/>
    </row>
    <row r="112" spans="1:12" ht="12.75" customHeight="1" x14ac:dyDescent="0.25">
      <c r="A112" s="123"/>
      <c r="B112" s="88"/>
      <c r="C112" s="88"/>
      <c r="D112" s="124"/>
      <c r="E112" s="123"/>
      <c r="F112" s="123"/>
      <c r="G112" s="123"/>
      <c r="H112" s="123"/>
      <c r="I112" s="123"/>
      <c r="J112" s="123"/>
      <c r="K112" s="125"/>
      <c r="L112" s="126"/>
    </row>
    <row r="113" spans="1:12" ht="12.75" customHeight="1" x14ac:dyDescent="0.25">
      <c r="A113" s="123"/>
      <c r="B113" s="88"/>
      <c r="C113" s="88"/>
      <c r="D113" s="124"/>
      <c r="E113" s="123"/>
      <c r="F113" s="123"/>
      <c r="G113" s="123"/>
      <c r="H113" s="123"/>
      <c r="I113" s="123"/>
      <c r="J113" s="123"/>
      <c r="K113" s="125"/>
      <c r="L113" s="126"/>
    </row>
    <row r="114" spans="1:12" ht="12.75" customHeight="1" x14ac:dyDescent="0.25">
      <c r="A114" s="123"/>
      <c r="B114" s="88"/>
      <c r="C114" s="88"/>
      <c r="D114" s="124"/>
      <c r="E114" s="123"/>
      <c r="F114" s="123"/>
      <c r="G114" s="123"/>
      <c r="H114" s="123"/>
      <c r="I114" s="123"/>
      <c r="J114" s="123"/>
      <c r="K114" s="125"/>
      <c r="L114" s="126"/>
    </row>
    <row r="115" spans="1:12" ht="12.75" customHeight="1" x14ac:dyDescent="0.25">
      <c r="A115" s="123"/>
      <c r="B115" s="88"/>
      <c r="C115" s="88"/>
      <c r="D115" s="124"/>
      <c r="E115" s="123"/>
      <c r="F115" s="123"/>
      <c r="G115" s="123"/>
      <c r="H115" s="123"/>
      <c r="I115" s="123"/>
      <c r="J115" s="123"/>
      <c r="K115" s="125"/>
      <c r="L115" s="126"/>
    </row>
    <row r="116" spans="1:12" ht="12.75" customHeight="1" x14ac:dyDescent="0.25">
      <c r="A116" s="123"/>
      <c r="B116" s="88"/>
      <c r="C116" s="88"/>
      <c r="D116" s="124"/>
      <c r="E116" s="123"/>
      <c r="F116" s="123"/>
      <c r="G116" s="123"/>
      <c r="H116" s="123"/>
      <c r="I116" s="123"/>
      <c r="J116" s="123"/>
      <c r="K116" s="125"/>
      <c r="L116" s="126"/>
    </row>
    <row r="117" spans="1:12" ht="12.75" customHeight="1" x14ac:dyDescent="0.25">
      <c r="A117" s="123"/>
      <c r="B117" s="88"/>
      <c r="C117" s="88"/>
      <c r="D117" s="124"/>
      <c r="E117" s="123"/>
      <c r="F117" s="123"/>
      <c r="G117" s="123"/>
      <c r="H117" s="123"/>
      <c r="I117" s="123"/>
      <c r="J117" s="123"/>
      <c r="K117" s="125"/>
      <c r="L117" s="126"/>
    </row>
    <row r="118" spans="1:12" ht="12.75" customHeight="1" x14ac:dyDescent="0.25">
      <c r="A118" s="123"/>
      <c r="B118" s="88"/>
      <c r="C118" s="88"/>
      <c r="D118" s="124"/>
      <c r="E118" s="123"/>
      <c r="F118" s="123"/>
      <c r="G118" s="123"/>
      <c r="H118" s="123"/>
      <c r="I118" s="123"/>
      <c r="J118" s="123"/>
      <c r="K118" s="125"/>
      <c r="L118" s="126"/>
    </row>
    <row r="119" spans="1:12" ht="12.75" customHeight="1" x14ac:dyDescent="0.25">
      <c r="A119" s="123"/>
      <c r="B119" s="88"/>
      <c r="C119" s="88"/>
      <c r="D119" s="124"/>
      <c r="E119" s="123"/>
      <c r="F119" s="123"/>
      <c r="G119" s="123"/>
      <c r="H119" s="123"/>
      <c r="I119" s="123"/>
      <c r="J119" s="123"/>
      <c r="K119" s="125"/>
      <c r="L119" s="126"/>
    </row>
    <row r="120" spans="1:12" ht="12.75" customHeight="1" x14ac:dyDescent="0.25">
      <c r="A120" s="123"/>
      <c r="B120" s="88"/>
      <c r="C120" s="88"/>
      <c r="D120" s="124"/>
      <c r="E120" s="123"/>
      <c r="F120" s="123"/>
      <c r="G120" s="123"/>
      <c r="H120" s="123"/>
      <c r="I120" s="123"/>
      <c r="J120" s="123"/>
      <c r="K120" s="125"/>
      <c r="L120" s="126"/>
    </row>
    <row r="121" spans="1:12" ht="12.75" customHeight="1" x14ac:dyDescent="0.25">
      <c r="A121" s="123"/>
      <c r="B121" s="88"/>
      <c r="C121" s="88"/>
      <c r="D121" s="124"/>
      <c r="E121" s="123"/>
      <c r="F121" s="123"/>
      <c r="G121" s="123"/>
      <c r="H121" s="123"/>
      <c r="I121" s="123"/>
      <c r="J121" s="123"/>
      <c r="K121" s="125"/>
      <c r="L121" s="126"/>
    </row>
    <row r="122" spans="1:12" x14ac:dyDescent="0.25">
      <c r="A122" s="123"/>
      <c r="B122" s="88"/>
      <c r="C122" s="88"/>
      <c r="D122" s="124"/>
      <c r="E122" s="123"/>
      <c r="F122" s="123"/>
      <c r="G122" s="123"/>
      <c r="H122" s="123"/>
      <c r="I122" s="123"/>
      <c r="J122" s="123"/>
      <c r="K122" s="125"/>
      <c r="L122" s="126"/>
    </row>
    <row r="123" spans="1:12" x14ac:dyDescent="0.25">
      <c r="A123" s="123"/>
      <c r="B123" s="88"/>
      <c r="C123" s="88"/>
      <c r="D123" s="124"/>
      <c r="E123" s="123"/>
      <c r="F123" s="123"/>
      <c r="G123" s="123"/>
      <c r="H123" s="123"/>
      <c r="I123" s="123"/>
      <c r="J123" s="123"/>
      <c r="K123" s="125"/>
      <c r="L123" s="126"/>
    </row>
    <row r="124" spans="1:12" ht="12.75" customHeight="1" x14ac:dyDescent="0.25">
      <c r="A124" s="123"/>
      <c r="B124" s="88"/>
      <c r="C124" s="88"/>
      <c r="D124" s="124"/>
      <c r="E124" s="123"/>
      <c r="F124" s="123"/>
      <c r="G124" s="123"/>
      <c r="H124" s="123"/>
      <c r="I124" s="123"/>
      <c r="J124" s="123"/>
      <c r="K124" s="125"/>
      <c r="L124" s="126"/>
    </row>
    <row r="125" spans="1:12" ht="12.75" customHeight="1" x14ac:dyDescent="0.25">
      <c r="A125" s="123"/>
      <c r="B125" s="88"/>
      <c r="C125" s="88"/>
      <c r="D125" s="124"/>
      <c r="E125" s="123"/>
      <c r="F125" s="123"/>
      <c r="G125" s="123"/>
      <c r="H125" s="123"/>
      <c r="I125" s="123"/>
      <c r="J125" s="123"/>
      <c r="K125" s="125"/>
      <c r="L125" s="126"/>
    </row>
    <row r="126" spans="1:12" ht="12.75" customHeight="1" x14ac:dyDescent="0.25">
      <c r="A126" s="123"/>
      <c r="B126" s="88"/>
      <c r="C126" s="88"/>
      <c r="D126" s="124"/>
      <c r="E126" s="123"/>
      <c r="F126" s="123"/>
      <c r="G126" s="123"/>
      <c r="H126" s="123"/>
      <c r="I126" s="123"/>
      <c r="J126" s="123"/>
      <c r="K126" s="125"/>
      <c r="L126" s="126"/>
    </row>
    <row r="127" spans="1:12" ht="12.75" customHeight="1" x14ac:dyDescent="0.25">
      <c r="A127" s="123"/>
      <c r="B127" s="88"/>
      <c r="C127" s="88"/>
      <c r="D127" s="124"/>
      <c r="E127" s="123"/>
      <c r="F127" s="123"/>
      <c r="G127" s="123"/>
      <c r="H127" s="123"/>
      <c r="I127" s="123"/>
      <c r="J127" s="123"/>
      <c r="K127" s="125"/>
      <c r="L127" s="126"/>
    </row>
    <row r="128" spans="1:12" ht="12.75" customHeight="1" x14ac:dyDescent="0.25">
      <c r="A128" s="123"/>
      <c r="B128" s="123"/>
      <c r="C128" s="123"/>
      <c r="D128" s="124"/>
      <c r="E128" s="123"/>
      <c r="F128" s="123"/>
      <c r="G128" s="123"/>
      <c r="H128" s="123"/>
      <c r="I128" s="123"/>
      <c r="J128" s="123"/>
      <c r="K128" s="125"/>
      <c r="L128" s="126"/>
    </row>
    <row r="129" spans="1:12" ht="12.75" customHeight="1" x14ac:dyDescent="0.25">
      <c r="A129" s="123"/>
      <c r="B129" s="123"/>
      <c r="C129" s="123"/>
      <c r="D129" s="124"/>
      <c r="E129" s="123"/>
      <c r="F129" s="123"/>
      <c r="G129" s="123"/>
      <c r="H129" s="123"/>
      <c r="I129" s="123"/>
      <c r="J129" s="123"/>
      <c r="K129" s="125"/>
      <c r="L129" s="126"/>
    </row>
    <row r="130" spans="1:12" ht="12.75" customHeight="1" x14ac:dyDescent="0.25">
      <c r="A130" s="123"/>
      <c r="B130" s="88"/>
      <c r="C130" s="88"/>
      <c r="D130" s="124"/>
      <c r="E130" s="123"/>
      <c r="F130" s="123"/>
      <c r="G130" s="123"/>
      <c r="H130" s="123"/>
      <c r="I130" s="123"/>
      <c r="J130" s="123"/>
      <c r="K130" s="125"/>
      <c r="L130" s="126"/>
    </row>
    <row r="131" spans="1:12" ht="12.75" customHeight="1" x14ac:dyDescent="0.25">
      <c r="A131" s="123"/>
      <c r="B131" s="88"/>
      <c r="C131" s="88"/>
      <c r="D131" s="124"/>
      <c r="E131" s="123"/>
      <c r="F131" s="123"/>
      <c r="G131" s="123"/>
      <c r="H131" s="123"/>
      <c r="I131" s="123"/>
      <c r="J131" s="123"/>
      <c r="K131" s="125"/>
      <c r="L131" s="126"/>
    </row>
    <row r="132" spans="1:12" ht="12.75" customHeight="1" x14ac:dyDescent="0.25">
      <c r="A132" s="123"/>
      <c r="B132" s="88"/>
      <c r="C132" s="88"/>
      <c r="D132" s="124"/>
      <c r="E132" s="123"/>
      <c r="F132" s="123"/>
      <c r="G132" s="123"/>
      <c r="H132" s="123"/>
      <c r="I132" s="123"/>
      <c r="J132" s="123"/>
      <c r="K132" s="125"/>
      <c r="L132" s="126"/>
    </row>
    <row r="133" spans="1:12" ht="12.75" customHeight="1" x14ac:dyDescent="0.25">
      <c r="A133" s="123"/>
      <c r="B133" s="88"/>
      <c r="C133" s="88"/>
      <c r="D133" s="124"/>
      <c r="E133" s="123"/>
      <c r="F133" s="123"/>
      <c r="G133" s="123"/>
      <c r="H133" s="123"/>
      <c r="I133" s="123"/>
      <c r="J133" s="123"/>
      <c r="K133" s="125"/>
      <c r="L133" s="126"/>
    </row>
    <row r="134" spans="1:12" ht="12.75" customHeight="1" x14ac:dyDescent="0.25">
      <c r="A134" s="123"/>
      <c r="B134" s="88"/>
      <c r="C134" s="88"/>
      <c r="D134" s="124"/>
      <c r="E134" s="123"/>
      <c r="F134" s="123"/>
      <c r="G134" s="123"/>
      <c r="H134" s="123"/>
      <c r="I134" s="123"/>
      <c r="J134" s="123"/>
      <c r="K134" s="125"/>
      <c r="L134" s="126"/>
    </row>
    <row r="135" spans="1:12" ht="12.75" customHeight="1" x14ac:dyDescent="0.25">
      <c r="A135" s="123"/>
      <c r="B135" s="88"/>
      <c r="C135" s="88"/>
      <c r="D135" s="124"/>
      <c r="E135" s="123"/>
      <c r="F135" s="123"/>
      <c r="G135" s="123"/>
      <c r="H135" s="123"/>
      <c r="I135" s="123"/>
      <c r="J135" s="123"/>
      <c r="K135" s="125"/>
      <c r="L135" s="126"/>
    </row>
    <row r="136" spans="1:12" ht="12.75" customHeight="1" x14ac:dyDescent="0.25">
      <c r="A136" s="123"/>
      <c r="B136" s="88"/>
      <c r="C136" s="88"/>
      <c r="D136" s="124"/>
      <c r="E136" s="123"/>
      <c r="F136" s="123"/>
      <c r="G136" s="123"/>
      <c r="H136" s="123"/>
      <c r="I136" s="123"/>
      <c r="J136" s="123"/>
      <c r="K136" s="125"/>
      <c r="L136" s="126"/>
    </row>
    <row r="137" spans="1:12" ht="12.75" customHeight="1" x14ac:dyDescent="0.25">
      <c r="A137" s="123"/>
      <c r="B137" s="88"/>
      <c r="C137" s="88"/>
      <c r="D137" s="124"/>
      <c r="E137" s="123"/>
      <c r="F137" s="123"/>
      <c r="G137" s="123"/>
      <c r="H137" s="123"/>
      <c r="I137" s="123"/>
      <c r="J137" s="123"/>
      <c r="K137" s="125"/>
      <c r="L137" s="126"/>
    </row>
    <row r="138" spans="1:12" ht="12.75" customHeight="1" x14ac:dyDescent="0.25">
      <c r="A138" s="123"/>
      <c r="B138" s="88"/>
      <c r="C138" s="88"/>
      <c r="D138" s="124"/>
      <c r="E138" s="123"/>
      <c r="F138" s="123"/>
      <c r="G138" s="123"/>
      <c r="H138" s="123"/>
      <c r="I138" s="123"/>
      <c r="J138" s="123"/>
      <c r="K138" s="125"/>
      <c r="L138" s="126"/>
    </row>
    <row r="139" spans="1:12" ht="12.75" customHeight="1" x14ac:dyDescent="0.25">
      <c r="A139" s="123"/>
      <c r="B139" s="88"/>
      <c r="C139" s="88"/>
      <c r="D139" s="124"/>
      <c r="E139" s="123"/>
      <c r="F139" s="123"/>
      <c r="G139" s="123"/>
      <c r="H139" s="123"/>
      <c r="I139" s="123"/>
      <c r="J139" s="123"/>
      <c r="K139" s="125"/>
      <c r="L139" s="126"/>
    </row>
    <row r="140" spans="1:12" ht="12.75" customHeight="1" x14ac:dyDescent="0.25">
      <c r="A140" s="123"/>
      <c r="B140" s="88"/>
      <c r="C140" s="88"/>
      <c r="D140" s="124"/>
      <c r="E140" s="123"/>
      <c r="F140" s="123"/>
      <c r="G140" s="123"/>
      <c r="H140" s="123"/>
      <c r="I140" s="123"/>
      <c r="J140" s="123"/>
      <c r="K140" s="125"/>
      <c r="L140" s="126"/>
    </row>
    <row r="141" spans="1:12" ht="12.75" customHeight="1" x14ac:dyDescent="0.25">
      <c r="A141" s="123"/>
      <c r="B141" s="88"/>
      <c r="C141" s="88"/>
      <c r="D141" s="124"/>
      <c r="E141" s="123"/>
      <c r="F141" s="123"/>
      <c r="G141" s="123"/>
      <c r="H141" s="123"/>
      <c r="I141" s="123"/>
      <c r="J141" s="123"/>
      <c r="K141" s="125"/>
      <c r="L141" s="126"/>
    </row>
    <row r="142" spans="1:12" ht="12.75" customHeight="1" x14ac:dyDescent="0.25">
      <c r="A142" s="123"/>
      <c r="B142" s="88"/>
      <c r="C142" s="88"/>
      <c r="D142" s="124"/>
      <c r="E142" s="123"/>
      <c r="F142" s="123"/>
      <c r="G142" s="123"/>
      <c r="H142" s="123"/>
      <c r="I142" s="123"/>
      <c r="J142" s="123"/>
      <c r="K142" s="125"/>
      <c r="L142" s="126"/>
    </row>
    <row r="143" spans="1:12" ht="12.75" customHeight="1" x14ac:dyDescent="0.25">
      <c r="A143" s="123"/>
      <c r="B143" s="88"/>
      <c r="C143" s="88"/>
      <c r="D143" s="124"/>
      <c r="E143" s="123"/>
      <c r="F143" s="123"/>
      <c r="G143" s="123"/>
      <c r="H143" s="123"/>
      <c r="I143" s="123"/>
      <c r="J143" s="123"/>
      <c r="K143" s="125"/>
      <c r="L143" s="126"/>
    </row>
    <row r="144" spans="1:12" ht="12.75" customHeight="1" x14ac:dyDescent="0.25">
      <c r="A144" s="123"/>
      <c r="B144" s="88"/>
      <c r="C144" s="88"/>
      <c r="D144" s="124"/>
      <c r="E144" s="123"/>
      <c r="F144" s="123"/>
      <c r="G144" s="123"/>
      <c r="H144" s="123"/>
      <c r="I144" s="123"/>
      <c r="J144" s="123"/>
      <c r="K144" s="125"/>
      <c r="L144" s="126"/>
    </row>
    <row r="145" spans="1:12" ht="12.75" customHeight="1" x14ac:dyDescent="0.25">
      <c r="A145" s="123"/>
      <c r="B145" s="88"/>
      <c r="C145" s="88"/>
      <c r="D145" s="124"/>
      <c r="E145" s="123"/>
      <c r="F145" s="123"/>
      <c r="G145" s="123"/>
      <c r="H145" s="123"/>
      <c r="I145" s="123"/>
      <c r="J145" s="123"/>
      <c r="K145" s="125"/>
      <c r="L145" s="126"/>
    </row>
    <row r="146" spans="1:12" x14ac:dyDescent="0.25">
      <c r="A146" s="123"/>
      <c r="B146" s="88"/>
      <c r="C146" s="88"/>
      <c r="D146" s="124"/>
      <c r="E146" s="123"/>
      <c r="F146" s="123"/>
      <c r="G146" s="123"/>
      <c r="H146" s="123"/>
      <c r="I146" s="123"/>
      <c r="J146" s="123"/>
      <c r="K146" s="125"/>
      <c r="L146" s="126"/>
    </row>
    <row r="147" spans="1:12" x14ac:dyDescent="0.25">
      <c r="A147" s="123"/>
      <c r="B147" s="88"/>
      <c r="C147" s="88"/>
      <c r="D147" s="124"/>
      <c r="E147" s="123"/>
      <c r="F147" s="123"/>
      <c r="G147" s="123"/>
      <c r="H147" s="123"/>
      <c r="I147" s="123"/>
      <c r="J147" s="123"/>
      <c r="K147" s="125"/>
      <c r="L147" s="126"/>
    </row>
    <row r="148" spans="1:12" x14ac:dyDescent="0.25">
      <c r="A148" s="123"/>
      <c r="B148" s="88"/>
      <c r="C148" s="88"/>
      <c r="D148" s="124"/>
      <c r="E148" s="123"/>
      <c r="F148" s="123"/>
      <c r="G148" s="123"/>
      <c r="H148" s="123"/>
      <c r="I148" s="123"/>
      <c r="J148" s="123"/>
      <c r="K148" s="125"/>
      <c r="L148" s="126"/>
    </row>
    <row r="149" spans="1:12" x14ac:dyDescent="0.25">
      <c r="A149" s="123" t="s">
        <v>903</v>
      </c>
      <c r="B149" s="88"/>
      <c r="C149" s="88"/>
      <c r="D149" s="124"/>
      <c r="E149" s="123"/>
      <c r="F149" s="123"/>
      <c r="G149" s="123"/>
      <c r="H149" s="123"/>
      <c r="I149" s="123"/>
      <c r="J149" s="123"/>
      <c r="K149" s="125"/>
      <c r="L149" s="126"/>
    </row>
    <row r="150" spans="1:12" x14ac:dyDescent="0.25">
      <c r="A150" s="123"/>
      <c r="B150" s="88"/>
      <c r="C150" s="88"/>
      <c r="D150" s="124"/>
      <c r="E150" s="123"/>
      <c r="F150" s="123"/>
      <c r="G150" s="123"/>
      <c r="H150" s="123"/>
      <c r="I150" s="123"/>
      <c r="J150" s="123"/>
      <c r="K150" s="125"/>
      <c r="L150" s="126"/>
    </row>
    <row r="151" spans="1:12" x14ac:dyDescent="0.25">
      <c r="A151" s="123"/>
      <c r="B151" s="88"/>
      <c r="C151" s="88"/>
      <c r="D151" s="124"/>
      <c r="E151" s="123"/>
      <c r="F151" s="123"/>
      <c r="G151" s="123"/>
      <c r="H151" s="123"/>
      <c r="I151" s="123"/>
      <c r="J151" s="123"/>
      <c r="K151" s="125"/>
      <c r="L151" s="126"/>
    </row>
    <row r="156" spans="1:12" ht="12.75" customHeight="1" x14ac:dyDescent="0.25"/>
    <row r="157" spans="1:12" ht="12.75" customHeight="1" x14ac:dyDescent="0.25"/>
    <row r="158" spans="1:12" ht="12.75" customHeight="1" x14ac:dyDescent="0.25"/>
    <row r="159" spans="1:12" ht="12.75" customHeight="1" x14ac:dyDescent="0.25"/>
    <row r="160" spans="1:12" ht="12.75" customHeight="1" x14ac:dyDescent="0.25">
      <c r="A160" s="123"/>
      <c r="B160" s="123"/>
      <c r="C160" s="123"/>
      <c r="D160" s="124"/>
      <c r="E160" s="123"/>
      <c r="F160" s="123"/>
      <c r="G160" s="123"/>
      <c r="H160" s="123"/>
      <c r="I160" s="123"/>
      <c r="J160" s="123"/>
      <c r="K160" s="125"/>
      <c r="L160" s="126"/>
    </row>
    <row r="161" spans="1:12" ht="12.75" customHeight="1" x14ac:dyDescent="0.25">
      <c r="A161" s="123"/>
      <c r="B161" s="123"/>
      <c r="C161" s="123"/>
      <c r="D161" s="124"/>
      <c r="E161" s="123"/>
      <c r="F161" s="123"/>
      <c r="G161" s="123"/>
      <c r="H161" s="123"/>
      <c r="I161" s="123"/>
      <c r="J161" s="123"/>
      <c r="K161" s="125"/>
      <c r="L161" s="126"/>
    </row>
    <row r="162" spans="1:12" ht="12.75" customHeight="1" x14ac:dyDescent="0.25">
      <c r="A162" s="123"/>
      <c r="B162" s="88"/>
      <c r="C162" s="88"/>
      <c r="D162" s="124"/>
      <c r="E162" s="123"/>
      <c r="F162" s="123"/>
      <c r="G162" s="123"/>
      <c r="H162" s="123"/>
      <c r="I162" s="123"/>
      <c r="J162" s="123"/>
      <c r="K162" s="125"/>
      <c r="L162" s="126"/>
    </row>
    <row r="163" spans="1:12" ht="12.75" customHeight="1" x14ac:dyDescent="0.25">
      <c r="A163" s="123"/>
      <c r="B163" s="88"/>
      <c r="C163" s="88"/>
      <c r="D163" s="124"/>
      <c r="E163" s="123"/>
      <c r="F163" s="123"/>
      <c r="G163" s="123"/>
      <c r="H163" s="123"/>
      <c r="I163" s="123"/>
      <c r="J163" s="123"/>
      <c r="K163" s="125"/>
      <c r="L163" s="126"/>
    </row>
    <row r="164" spans="1:12" ht="12.75" customHeight="1" x14ac:dyDescent="0.25">
      <c r="A164" s="123"/>
      <c r="B164" s="88"/>
      <c r="C164" s="88"/>
      <c r="D164" s="124"/>
      <c r="E164" s="123"/>
      <c r="F164" s="123"/>
      <c r="G164" s="123"/>
      <c r="H164" s="123"/>
      <c r="I164" s="123"/>
      <c r="J164" s="123"/>
      <c r="K164" s="125"/>
      <c r="L164" s="126"/>
    </row>
    <row r="165" spans="1:12" ht="12.75" customHeight="1" x14ac:dyDescent="0.25">
      <c r="A165" s="123"/>
      <c r="B165" s="88"/>
      <c r="C165" s="88"/>
      <c r="D165" s="124"/>
      <c r="E165" s="123"/>
      <c r="F165" s="123"/>
      <c r="G165" s="123"/>
      <c r="H165" s="123"/>
      <c r="I165" s="123"/>
      <c r="J165" s="123"/>
      <c r="K165" s="125"/>
      <c r="L165" s="126"/>
    </row>
    <row r="166" spans="1:12" ht="12.75" customHeight="1" x14ac:dyDescent="0.25">
      <c r="A166" s="123"/>
      <c r="B166" s="88"/>
      <c r="C166" s="88"/>
      <c r="D166" s="124"/>
      <c r="E166" s="123"/>
      <c r="F166" s="123"/>
      <c r="G166" s="123"/>
      <c r="H166" s="123"/>
      <c r="I166" s="123"/>
      <c r="J166" s="123"/>
      <c r="K166" s="125"/>
      <c r="L166" s="126"/>
    </row>
    <row r="167" spans="1:12" ht="12.75" customHeight="1" x14ac:dyDescent="0.25">
      <c r="A167" s="123"/>
      <c r="B167" s="88"/>
      <c r="C167" s="88"/>
      <c r="D167" s="124"/>
      <c r="E167" s="123"/>
      <c r="F167" s="123"/>
      <c r="G167" s="123"/>
      <c r="H167" s="123"/>
      <c r="I167" s="123"/>
      <c r="J167" s="123"/>
      <c r="K167" s="125"/>
      <c r="L167" s="126"/>
    </row>
    <row r="168" spans="1:12" ht="12.75" customHeight="1" x14ac:dyDescent="0.25">
      <c r="A168" s="123"/>
      <c r="B168" s="88"/>
      <c r="C168" s="88"/>
      <c r="D168" s="124"/>
      <c r="E168" s="123"/>
      <c r="F168" s="123"/>
      <c r="G168" s="123"/>
      <c r="H168" s="123"/>
      <c r="I168" s="123"/>
      <c r="J168" s="123"/>
      <c r="K168" s="125"/>
      <c r="L168" s="126"/>
    </row>
    <row r="169" spans="1:12" ht="12.75" customHeight="1" x14ac:dyDescent="0.25">
      <c r="A169" s="123"/>
      <c r="B169" s="88"/>
      <c r="C169" s="88"/>
      <c r="D169" s="124"/>
      <c r="E169" s="123"/>
      <c r="F169" s="123"/>
      <c r="G169" s="123"/>
      <c r="H169" s="123"/>
      <c r="I169" s="123"/>
      <c r="J169" s="123"/>
      <c r="K169" s="125"/>
      <c r="L169" s="126"/>
    </row>
    <row r="170" spans="1:12" x14ac:dyDescent="0.25">
      <c r="A170" s="123"/>
      <c r="B170" s="88"/>
      <c r="C170" s="88"/>
      <c r="D170" s="124"/>
      <c r="E170" s="123"/>
      <c r="F170" s="123"/>
      <c r="G170" s="123"/>
      <c r="H170" s="123"/>
      <c r="I170" s="123"/>
      <c r="J170" s="123"/>
      <c r="K170" s="125"/>
      <c r="L170" s="126"/>
    </row>
    <row r="171" spans="1:12" x14ac:dyDescent="0.25">
      <c r="A171" s="123"/>
      <c r="B171" s="88"/>
      <c r="C171" s="88"/>
      <c r="D171" s="124"/>
      <c r="E171" s="123"/>
      <c r="F171" s="123"/>
      <c r="G171" s="123"/>
      <c r="H171" s="123"/>
      <c r="I171" s="123"/>
      <c r="J171" s="123"/>
      <c r="K171" s="125"/>
      <c r="L171" s="126"/>
    </row>
    <row r="172" spans="1:12" ht="12.75" customHeight="1" x14ac:dyDescent="0.25">
      <c r="A172" s="123"/>
      <c r="B172" s="88"/>
      <c r="C172" s="88"/>
      <c r="D172" s="124"/>
      <c r="E172" s="123"/>
      <c r="F172" s="123"/>
      <c r="G172" s="123"/>
      <c r="H172" s="123"/>
      <c r="I172" s="123"/>
      <c r="J172" s="123"/>
      <c r="K172" s="125"/>
      <c r="L172" s="126"/>
    </row>
    <row r="173" spans="1:12" ht="12.75" customHeight="1" x14ac:dyDescent="0.25">
      <c r="A173" s="123"/>
      <c r="B173" s="88"/>
      <c r="C173" s="88"/>
      <c r="D173" s="124"/>
      <c r="E173" s="123"/>
      <c r="F173" s="123"/>
      <c r="G173" s="123"/>
      <c r="H173" s="123"/>
      <c r="I173" s="123"/>
      <c r="J173" s="123"/>
      <c r="K173" s="125"/>
      <c r="L173" s="126"/>
    </row>
    <row r="174" spans="1:12" ht="12.75" customHeight="1" x14ac:dyDescent="0.25">
      <c r="A174" s="123"/>
      <c r="B174" s="88"/>
      <c r="C174" s="88"/>
      <c r="D174" s="124"/>
      <c r="E174" s="123"/>
      <c r="F174" s="123"/>
      <c r="G174" s="123"/>
      <c r="H174" s="123"/>
      <c r="I174" s="123"/>
      <c r="J174" s="123"/>
      <c r="K174" s="125"/>
      <c r="L174" s="126"/>
    </row>
    <row r="175" spans="1:12" ht="12.75" customHeight="1" x14ac:dyDescent="0.25">
      <c r="A175" s="123"/>
      <c r="B175" s="88"/>
      <c r="C175" s="88"/>
      <c r="D175" s="124"/>
      <c r="E175" s="123"/>
      <c r="F175" s="123"/>
      <c r="G175" s="123"/>
      <c r="H175" s="123"/>
      <c r="I175" s="123"/>
      <c r="J175" s="123"/>
      <c r="K175" s="125"/>
      <c r="L175" s="126"/>
    </row>
    <row r="176" spans="1:12" ht="12.75" customHeight="1" x14ac:dyDescent="0.25">
      <c r="A176" s="123"/>
      <c r="B176" s="123"/>
      <c r="C176" s="123"/>
      <c r="D176" s="124"/>
      <c r="E176" s="123"/>
      <c r="F176" s="123"/>
      <c r="G176" s="123"/>
      <c r="H176" s="123"/>
      <c r="I176" s="123"/>
      <c r="J176" s="123"/>
      <c r="K176" s="125"/>
      <c r="L176" s="126"/>
    </row>
    <row r="177" spans="1:12" ht="12.75" customHeight="1" x14ac:dyDescent="0.25">
      <c r="A177" s="123"/>
      <c r="B177" s="123"/>
      <c r="C177" s="123"/>
      <c r="D177" s="124"/>
      <c r="E177" s="123"/>
      <c r="F177" s="123"/>
      <c r="G177" s="123"/>
      <c r="H177" s="123"/>
      <c r="I177" s="123"/>
      <c r="J177" s="123"/>
      <c r="K177" s="125"/>
      <c r="L177" s="126"/>
    </row>
    <row r="178" spans="1:12" ht="12.75" customHeight="1" x14ac:dyDescent="0.25">
      <c r="A178" s="123"/>
      <c r="B178" s="88"/>
      <c r="C178" s="88"/>
      <c r="D178" s="124"/>
      <c r="E178" s="123"/>
      <c r="F178" s="123"/>
      <c r="G178" s="123"/>
      <c r="H178" s="123"/>
      <c r="I178" s="123"/>
      <c r="J178" s="123"/>
      <c r="K178" s="125"/>
      <c r="L178" s="126"/>
    </row>
    <row r="179" spans="1:12" ht="12.75" customHeight="1" x14ac:dyDescent="0.25">
      <c r="A179" s="123"/>
      <c r="B179" s="88"/>
      <c r="C179" s="88"/>
      <c r="D179" s="124"/>
      <c r="E179" s="123"/>
      <c r="F179" s="123"/>
      <c r="G179" s="123"/>
      <c r="H179" s="123"/>
      <c r="I179" s="123"/>
      <c r="J179" s="123"/>
      <c r="K179" s="125"/>
      <c r="L179" s="126"/>
    </row>
    <row r="180" spans="1:12" ht="12.75" customHeight="1" x14ac:dyDescent="0.25">
      <c r="A180" s="123"/>
      <c r="B180" s="88"/>
      <c r="C180" s="88"/>
      <c r="D180" s="124"/>
      <c r="E180" s="123"/>
      <c r="F180" s="123"/>
      <c r="G180" s="123"/>
      <c r="H180" s="123"/>
      <c r="I180" s="123"/>
      <c r="J180" s="123"/>
      <c r="K180" s="125"/>
      <c r="L180" s="126"/>
    </row>
    <row r="181" spans="1:12" ht="12.75" customHeight="1" x14ac:dyDescent="0.25">
      <c r="A181" s="123"/>
      <c r="B181" s="88"/>
      <c r="C181" s="88"/>
      <c r="D181" s="124"/>
      <c r="E181" s="123"/>
      <c r="F181" s="123"/>
      <c r="G181" s="123"/>
      <c r="H181" s="123"/>
      <c r="I181" s="123"/>
      <c r="J181" s="123"/>
      <c r="K181" s="125"/>
      <c r="L181" s="126"/>
    </row>
    <row r="182" spans="1:12" ht="12.75" customHeight="1" x14ac:dyDescent="0.25">
      <c r="A182" s="123"/>
      <c r="B182" s="88"/>
      <c r="C182" s="88"/>
      <c r="D182" s="124"/>
      <c r="E182" s="123"/>
      <c r="F182" s="123"/>
      <c r="G182" s="123"/>
      <c r="H182" s="123"/>
      <c r="I182" s="123"/>
      <c r="J182" s="123"/>
      <c r="K182" s="125"/>
      <c r="L182" s="126"/>
    </row>
    <row r="183" spans="1:12" ht="12.75" customHeight="1" x14ac:dyDescent="0.25">
      <c r="A183" s="123"/>
      <c r="B183" s="88"/>
      <c r="C183" s="88"/>
      <c r="D183" s="124"/>
      <c r="E183" s="123"/>
      <c r="F183" s="123"/>
      <c r="G183" s="123"/>
      <c r="H183" s="123"/>
      <c r="I183" s="123"/>
      <c r="J183" s="123"/>
      <c r="K183" s="125"/>
      <c r="L183" s="126"/>
    </row>
    <row r="184" spans="1:12" ht="12.75" customHeight="1" x14ac:dyDescent="0.25">
      <c r="A184" s="123"/>
      <c r="B184" s="88"/>
      <c r="C184" s="88"/>
      <c r="D184" s="124"/>
      <c r="E184" s="123"/>
      <c r="F184" s="123"/>
      <c r="G184" s="123"/>
      <c r="H184" s="123"/>
      <c r="I184" s="123"/>
      <c r="J184" s="123"/>
      <c r="K184" s="125"/>
      <c r="L184" s="126"/>
    </row>
    <row r="185" spans="1:12" ht="12.75" customHeight="1" x14ac:dyDescent="0.25">
      <c r="A185" s="123"/>
      <c r="B185" s="88"/>
      <c r="C185" s="88"/>
      <c r="D185" s="124"/>
      <c r="E185" s="123"/>
      <c r="F185" s="123"/>
      <c r="G185" s="123"/>
      <c r="H185" s="123"/>
      <c r="I185" s="123"/>
      <c r="J185" s="123"/>
      <c r="K185" s="125"/>
      <c r="L185" s="126"/>
    </row>
    <row r="186" spans="1:12" ht="12.75" customHeight="1" x14ac:dyDescent="0.25">
      <c r="A186" s="123"/>
      <c r="B186" s="88"/>
      <c r="C186" s="88"/>
      <c r="D186" s="124"/>
      <c r="E186" s="123"/>
      <c r="F186" s="123"/>
      <c r="G186" s="123"/>
      <c r="H186" s="123"/>
      <c r="I186" s="123"/>
      <c r="J186" s="123"/>
      <c r="K186" s="125"/>
      <c r="L186" s="126"/>
    </row>
    <row r="187" spans="1:12" ht="12.75" customHeight="1" x14ac:dyDescent="0.25">
      <c r="A187" s="123"/>
      <c r="B187" s="88"/>
      <c r="C187" s="88"/>
      <c r="D187" s="124"/>
      <c r="E187" s="123"/>
      <c r="F187" s="123"/>
      <c r="G187" s="123"/>
      <c r="H187" s="123"/>
      <c r="I187" s="123"/>
      <c r="J187" s="123"/>
      <c r="K187" s="125"/>
      <c r="L187" s="126"/>
    </row>
    <row r="188" spans="1:12" ht="12.75" customHeight="1" x14ac:dyDescent="0.25">
      <c r="A188" s="123"/>
      <c r="B188" s="88"/>
      <c r="C188" s="88"/>
      <c r="D188" s="124"/>
      <c r="E188" s="123"/>
      <c r="F188" s="123"/>
      <c r="G188" s="123"/>
      <c r="H188" s="123"/>
      <c r="I188" s="123"/>
      <c r="J188" s="123"/>
      <c r="K188" s="125"/>
      <c r="L188" s="126"/>
    </row>
    <row r="189" spans="1:12" ht="12.75" customHeight="1" x14ac:dyDescent="0.25">
      <c r="A189" s="123"/>
      <c r="B189" s="88"/>
      <c r="C189" s="88"/>
      <c r="D189" s="124"/>
      <c r="E189" s="123"/>
      <c r="F189" s="123"/>
      <c r="G189" s="123"/>
      <c r="H189" s="123"/>
      <c r="I189" s="123"/>
      <c r="J189" s="123"/>
      <c r="K189" s="125"/>
      <c r="L189" s="126"/>
    </row>
    <row r="190" spans="1:12" ht="12.75" customHeight="1" x14ac:dyDescent="0.25">
      <c r="A190" s="123"/>
      <c r="B190" s="88"/>
      <c r="C190" s="88"/>
      <c r="D190" s="124"/>
      <c r="E190" s="123"/>
      <c r="F190" s="123"/>
      <c r="G190" s="123"/>
      <c r="H190" s="123"/>
      <c r="I190" s="123"/>
      <c r="J190" s="123"/>
      <c r="K190" s="125"/>
      <c r="L190" s="126"/>
    </row>
    <row r="191" spans="1:12" ht="12.75" customHeight="1" x14ac:dyDescent="0.25">
      <c r="A191" s="123"/>
      <c r="B191" s="88"/>
      <c r="C191" s="88"/>
      <c r="D191" s="124"/>
      <c r="E191" s="123"/>
      <c r="F191" s="123"/>
      <c r="G191" s="123"/>
      <c r="H191" s="123"/>
      <c r="I191" s="123"/>
      <c r="J191" s="123"/>
      <c r="K191" s="125"/>
      <c r="L191" s="126"/>
    </row>
    <row r="192" spans="1:12" ht="12.75" customHeight="1" x14ac:dyDescent="0.25">
      <c r="A192" s="123"/>
      <c r="B192" s="88"/>
      <c r="C192" s="88"/>
      <c r="D192" s="124"/>
      <c r="E192" s="123"/>
      <c r="F192" s="123"/>
      <c r="G192" s="123"/>
      <c r="H192" s="123"/>
      <c r="I192" s="123"/>
      <c r="J192" s="123"/>
      <c r="K192" s="125"/>
      <c r="L192" s="126"/>
    </row>
    <row r="193" spans="1:12" ht="12.75" customHeight="1" x14ac:dyDescent="0.25">
      <c r="A193" s="123"/>
      <c r="B193" s="88"/>
      <c r="C193" s="88"/>
      <c r="D193" s="124"/>
      <c r="E193" s="123"/>
      <c r="F193" s="123"/>
      <c r="G193" s="123"/>
      <c r="H193" s="123"/>
      <c r="I193" s="123"/>
      <c r="J193" s="123"/>
      <c r="K193" s="125"/>
      <c r="L193" s="126"/>
    </row>
    <row r="194" spans="1:12" ht="12.75" customHeight="1" x14ac:dyDescent="0.25">
      <c r="A194" s="123"/>
      <c r="B194" s="88"/>
      <c r="C194" s="88"/>
      <c r="D194" s="124"/>
      <c r="E194" s="123"/>
      <c r="F194" s="123"/>
      <c r="G194" s="123"/>
      <c r="H194" s="123"/>
      <c r="I194" s="123"/>
      <c r="J194" s="123"/>
      <c r="K194" s="125"/>
      <c r="L194" s="126"/>
    </row>
    <row r="195" spans="1:12" ht="12.75" customHeight="1" x14ac:dyDescent="0.25">
      <c r="A195" s="123"/>
      <c r="B195" s="88"/>
      <c r="C195" s="88"/>
      <c r="D195" s="124"/>
      <c r="E195" s="123"/>
      <c r="F195" s="123"/>
      <c r="G195" s="123"/>
      <c r="H195" s="123"/>
      <c r="I195" s="123"/>
      <c r="J195" s="123"/>
      <c r="K195" s="125"/>
      <c r="L195" s="126"/>
    </row>
    <row r="196" spans="1:12" x14ac:dyDescent="0.25">
      <c r="A196" s="123"/>
      <c r="B196" s="88"/>
      <c r="C196" s="88"/>
      <c r="D196" s="124"/>
      <c r="E196" s="123"/>
      <c r="F196" s="123"/>
      <c r="G196" s="123"/>
      <c r="H196" s="123"/>
      <c r="I196" s="123"/>
      <c r="J196" s="123"/>
      <c r="K196" s="125"/>
      <c r="L196" s="126"/>
    </row>
    <row r="197" spans="1:12" x14ac:dyDescent="0.25">
      <c r="A197" s="123"/>
      <c r="B197" s="88"/>
      <c r="C197" s="88"/>
      <c r="D197" s="124"/>
      <c r="E197" s="123"/>
      <c r="F197" s="123"/>
      <c r="G197" s="123"/>
      <c r="H197" s="123"/>
      <c r="I197" s="123"/>
      <c r="J197" s="123"/>
      <c r="K197" s="125"/>
      <c r="L197" s="126"/>
    </row>
    <row r="198" spans="1:12" ht="12.75" customHeight="1" x14ac:dyDescent="0.25">
      <c r="A198" s="123"/>
      <c r="B198" s="88"/>
      <c r="C198" s="88"/>
      <c r="D198" s="124"/>
      <c r="E198" s="123"/>
      <c r="F198" s="123"/>
      <c r="G198" s="123"/>
      <c r="H198" s="123"/>
      <c r="I198" s="123"/>
      <c r="J198" s="123"/>
      <c r="K198" s="125"/>
      <c r="L198" s="126"/>
    </row>
    <row r="199" spans="1:12" ht="12.75" customHeight="1" x14ac:dyDescent="0.25">
      <c r="A199" s="123"/>
      <c r="B199" s="88"/>
      <c r="C199" s="88"/>
      <c r="D199" s="124"/>
      <c r="E199" s="123"/>
      <c r="F199" s="123"/>
      <c r="G199" s="123"/>
      <c r="H199" s="123"/>
      <c r="I199" s="123"/>
      <c r="J199" s="123"/>
      <c r="K199" s="125"/>
      <c r="L199" s="126"/>
    </row>
    <row r="200" spans="1:12" ht="12.75" customHeight="1" x14ac:dyDescent="0.25">
      <c r="A200" s="123"/>
      <c r="B200" s="88"/>
      <c r="C200" s="88"/>
      <c r="D200" s="124"/>
      <c r="E200" s="123"/>
      <c r="F200" s="123"/>
      <c r="G200" s="123"/>
      <c r="H200" s="123"/>
      <c r="I200" s="123"/>
      <c r="J200" s="123"/>
      <c r="K200" s="125"/>
      <c r="L200" s="126"/>
    </row>
    <row r="201" spans="1:12" ht="12.75" customHeight="1" x14ac:dyDescent="0.25">
      <c r="A201" s="123"/>
      <c r="B201" s="88"/>
      <c r="C201" s="88"/>
      <c r="D201" s="124"/>
      <c r="E201" s="123"/>
      <c r="F201" s="123"/>
      <c r="G201" s="123"/>
      <c r="H201" s="123"/>
      <c r="I201" s="123"/>
      <c r="J201" s="123"/>
      <c r="K201" s="125"/>
      <c r="L201" s="126"/>
    </row>
    <row r="202" spans="1:12" ht="12.75" customHeight="1" x14ac:dyDescent="0.25">
      <c r="A202" s="123"/>
      <c r="B202" s="123"/>
      <c r="C202" s="123"/>
      <c r="D202" s="124"/>
      <c r="E202" s="123"/>
      <c r="F202" s="123"/>
      <c r="G202" s="123"/>
      <c r="H202" s="123"/>
      <c r="I202" s="123"/>
      <c r="J202" s="123"/>
      <c r="K202" s="125"/>
      <c r="L202" s="126"/>
    </row>
    <row r="203" spans="1:12" ht="12.75" customHeight="1" x14ac:dyDescent="0.25">
      <c r="A203" s="123"/>
      <c r="B203" s="123"/>
      <c r="C203" s="123"/>
      <c r="D203" s="124"/>
      <c r="E203" s="123"/>
      <c r="F203" s="123"/>
      <c r="G203" s="123"/>
      <c r="H203" s="123"/>
      <c r="I203" s="123"/>
      <c r="J203" s="123"/>
      <c r="K203" s="125"/>
      <c r="L203" s="126"/>
    </row>
    <row r="204" spans="1:12" ht="12.75" customHeight="1" x14ac:dyDescent="0.25">
      <c r="A204" s="123"/>
      <c r="B204" s="88"/>
      <c r="C204" s="88"/>
      <c r="D204" s="124"/>
      <c r="E204" s="123"/>
      <c r="F204" s="123"/>
      <c r="G204" s="123"/>
      <c r="H204" s="123"/>
      <c r="I204" s="123"/>
      <c r="J204" s="123"/>
      <c r="K204" s="125"/>
      <c r="L204" s="126"/>
    </row>
    <row r="205" spans="1:12" ht="12.75" customHeight="1" x14ac:dyDescent="0.25">
      <c r="A205" s="123"/>
      <c r="B205" s="88"/>
      <c r="C205" s="88"/>
      <c r="D205" s="124"/>
      <c r="E205" s="123"/>
      <c r="F205" s="123"/>
      <c r="G205" s="123"/>
      <c r="H205" s="123"/>
      <c r="I205" s="123"/>
      <c r="J205" s="123"/>
      <c r="K205" s="125"/>
      <c r="L205" s="126"/>
    </row>
    <row r="206" spans="1:12" ht="12.75" customHeight="1" x14ac:dyDescent="0.25">
      <c r="A206" s="123"/>
      <c r="B206" s="88"/>
      <c r="C206" s="88"/>
      <c r="D206" s="124"/>
      <c r="E206" s="123"/>
      <c r="F206" s="123"/>
      <c r="G206" s="123"/>
      <c r="H206" s="123"/>
      <c r="I206" s="123"/>
      <c r="J206" s="123"/>
      <c r="K206" s="125"/>
      <c r="L206" s="126"/>
    </row>
    <row r="207" spans="1:12" ht="12.75" customHeight="1" x14ac:dyDescent="0.25">
      <c r="A207" s="123"/>
      <c r="B207" s="88"/>
      <c r="C207" s="88"/>
      <c r="D207" s="124"/>
      <c r="E207" s="123"/>
      <c r="F207" s="123"/>
      <c r="G207" s="123"/>
      <c r="H207" s="123"/>
      <c r="I207" s="123"/>
      <c r="J207" s="123"/>
      <c r="K207" s="125"/>
      <c r="L207" s="126"/>
    </row>
    <row r="208" spans="1:12" ht="12.75" customHeight="1" x14ac:dyDescent="0.25">
      <c r="A208" s="123"/>
      <c r="B208" s="88"/>
      <c r="C208" s="88"/>
      <c r="D208" s="124"/>
      <c r="E208" s="123"/>
      <c r="F208" s="123"/>
      <c r="G208" s="123"/>
      <c r="H208" s="123"/>
      <c r="I208" s="123"/>
      <c r="J208" s="123"/>
      <c r="K208" s="125"/>
      <c r="L208" s="126"/>
    </row>
    <row r="209" spans="1:12" ht="12.75" customHeight="1" x14ac:dyDescent="0.25">
      <c r="A209" s="123"/>
      <c r="B209" s="88"/>
      <c r="C209" s="88"/>
      <c r="D209" s="124"/>
      <c r="E209" s="123"/>
      <c r="F209" s="123"/>
      <c r="G209" s="123"/>
      <c r="H209" s="123"/>
      <c r="I209" s="123"/>
      <c r="J209" s="123"/>
      <c r="K209" s="125"/>
      <c r="L209" s="126"/>
    </row>
    <row r="210" spans="1:12" ht="12.75" customHeight="1" x14ac:dyDescent="0.25">
      <c r="A210" s="123"/>
      <c r="B210" s="88"/>
      <c r="C210" s="88"/>
      <c r="D210" s="124"/>
      <c r="E210" s="123"/>
      <c r="F210" s="123"/>
      <c r="G210" s="123"/>
      <c r="H210" s="123"/>
      <c r="I210" s="123"/>
      <c r="J210" s="123"/>
      <c r="K210" s="125"/>
      <c r="L210" s="126"/>
    </row>
    <row r="211" spans="1:12" ht="12.75" customHeight="1" x14ac:dyDescent="0.25">
      <c r="A211" s="123"/>
      <c r="B211" s="88"/>
      <c r="C211" s="88"/>
      <c r="D211" s="124"/>
      <c r="E211" s="123"/>
      <c r="F211" s="123"/>
      <c r="G211" s="123"/>
      <c r="H211" s="123"/>
      <c r="I211" s="123"/>
      <c r="J211" s="123"/>
      <c r="K211" s="125"/>
      <c r="L211" s="126"/>
    </row>
    <row r="212" spans="1:12" ht="12.75" customHeight="1" x14ac:dyDescent="0.25">
      <c r="A212" s="123"/>
      <c r="B212" s="88"/>
      <c r="C212" s="88"/>
      <c r="D212" s="124"/>
      <c r="E212" s="123"/>
      <c r="F212" s="123"/>
      <c r="G212" s="123"/>
      <c r="H212" s="123"/>
      <c r="I212" s="123"/>
      <c r="J212" s="123"/>
      <c r="K212" s="125"/>
      <c r="L212" s="126"/>
    </row>
    <row r="213" spans="1:12" ht="12.75" customHeight="1" x14ac:dyDescent="0.25">
      <c r="A213" s="123"/>
      <c r="B213" s="88"/>
      <c r="C213" s="88"/>
      <c r="D213" s="124"/>
      <c r="E213" s="123"/>
      <c r="F213" s="123"/>
      <c r="G213" s="123"/>
      <c r="H213" s="123"/>
      <c r="I213" s="123"/>
      <c r="J213" s="123"/>
      <c r="K213" s="125"/>
      <c r="L213" s="126"/>
    </row>
    <row r="214" spans="1:12" ht="12.75" customHeight="1" x14ac:dyDescent="0.25">
      <c r="A214" s="123"/>
      <c r="B214" s="88"/>
      <c r="C214" s="88"/>
      <c r="D214" s="124"/>
      <c r="E214" s="123"/>
      <c r="F214" s="123"/>
      <c r="G214" s="123"/>
      <c r="H214" s="123"/>
      <c r="I214" s="123"/>
      <c r="J214" s="123"/>
      <c r="K214" s="125"/>
      <c r="L214" s="126"/>
    </row>
    <row r="215" spans="1:12" ht="12.75" customHeight="1" x14ac:dyDescent="0.25">
      <c r="A215" s="123"/>
      <c r="B215" s="88"/>
      <c r="C215" s="88"/>
      <c r="D215" s="124"/>
      <c r="E215" s="123"/>
      <c r="F215" s="123"/>
      <c r="G215" s="123"/>
      <c r="H215" s="123"/>
      <c r="I215" s="123"/>
      <c r="J215" s="123"/>
      <c r="K215" s="125"/>
      <c r="L215" s="126"/>
    </row>
    <row r="216" spans="1:12" ht="12.75" customHeight="1" x14ac:dyDescent="0.25">
      <c r="A216" s="123"/>
      <c r="B216" s="88"/>
      <c r="C216" s="88"/>
      <c r="D216" s="124"/>
      <c r="E216" s="123"/>
      <c r="F216" s="123"/>
      <c r="G216" s="123"/>
      <c r="H216" s="123"/>
      <c r="I216" s="123"/>
      <c r="J216" s="123"/>
      <c r="K216" s="125"/>
      <c r="L216" s="126"/>
    </row>
    <row r="217" spans="1:12" ht="12.75" customHeight="1" x14ac:dyDescent="0.25">
      <c r="A217" s="123"/>
      <c r="B217" s="88"/>
      <c r="C217" s="88"/>
      <c r="D217" s="124"/>
      <c r="E217" s="123"/>
      <c r="F217" s="123"/>
      <c r="G217" s="123"/>
      <c r="H217" s="123"/>
      <c r="I217" s="123"/>
      <c r="J217" s="123"/>
      <c r="K217" s="125"/>
      <c r="L217" s="126"/>
    </row>
    <row r="218" spans="1:12" ht="12.75" customHeight="1" x14ac:dyDescent="0.25">
      <c r="A218" s="123"/>
      <c r="B218" s="88"/>
      <c r="C218" s="88"/>
      <c r="D218" s="124"/>
      <c r="E218" s="123"/>
      <c r="F218" s="123"/>
      <c r="G218" s="123"/>
      <c r="H218" s="123"/>
      <c r="I218" s="123"/>
      <c r="J218" s="123"/>
      <c r="K218" s="125"/>
      <c r="L218" s="126"/>
    </row>
    <row r="219" spans="1:12" ht="12.75" customHeight="1" x14ac:dyDescent="0.25">
      <c r="A219" s="123"/>
      <c r="B219" s="88"/>
      <c r="C219" s="88"/>
      <c r="D219" s="124"/>
      <c r="E219" s="123"/>
      <c r="F219" s="123"/>
      <c r="G219" s="123"/>
      <c r="H219" s="123"/>
      <c r="I219" s="123"/>
      <c r="J219" s="123"/>
      <c r="K219" s="125"/>
      <c r="L219" s="126"/>
    </row>
    <row r="220" spans="1:12" ht="12.75" customHeight="1" x14ac:dyDescent="0.25">
      <c r="A220" s="123"/>
      <c r="B220" s="88"/>
      <c r="C220" s="88"/>
      <c r="D220" s="124"/>
      <c r="E220" s="123"/>
      <c r="F220" s="123"/>
      <c r="G220" s="123"/>
      <c r="H220" s="123"/>
      <c r="I220" s="123"/>
      <c r="J220" s="123"/>
      <c r="K220" s="125"/>
      <c r="L220" s="126"/>
    </row>
    <row r="221" spans="1:12" ht="12.75" customHeight="1" x14ac:dyDescent="0.25">
      <c r="A221" s="123"/>
      <c r="B221" s="88"/>
      <c r="C221" s="88"/>
      <c r="D221" s="124"/>
      <c r="E221" s="123"/>
      <c r="F221" s="123"/>
      <c r="G221" s="123"/>
      <c r="H221" s="123"/>
      <c r="I221" s="123"/>
      <c r="J221" s="123"/>
      <c r="K221" s="125"/>
      <c r="L221" s="126"/>
    </row>
    <row r="222" spans="1:12" ht="12.75" customHeight="1" x14ac:dyDescent="0.25">
      <c r="A222" s="123"/>
      <c r="B222" s="88"/>
      <c r="C222" s="88"/>
      <c r="D222" s="124"/>
      <c r="E222" s="123"/>
      <c r="F222" s="123"/>
      <c r="G222" s="123"/>
      <c r="H222" s="123"/>
      <c r="I222" s="123"/>
      <c r="J222" s="123"/>
      <c r="K222" s="125"/>
      <c r="L222" s="126"/>
    </row>
    <row r="223" spans="1:12" ht="12.75" customHeight="1" x14ac:dyDescent="0.25">
      <c r="A223" s="123"/>
      <c r="B223" s="88"/>
      <c r="C223" s="88"/>
      <c r="D223" s="124"/>
      <c r="E223" s="123"/>
      <c r="F223" s="123"/>
      <c r="G223" s="123"/>
      <c r="H223" s="123"/>
      <c r="I223" s="123"/>
      <c r="J223" s="123"/>
      <c r="K223" s="125"/>
      <c r="L223" s="126"/>
    </row>
    <row r="224" spans="1:12" ht="12.75" customHeight="1" x14ac:dyDescent="0.25">
      <c r="A224" s="123"/>
      <c r="B224" s="88"/>
      <c r="C224" s="88"/>
      <c r="D224" s="124"/>
      <c r="E224" s="123"/>
      <c r="F224" s="123"/>
      <c r="G224" s="123"/>
      <c r="H224" s="123"/>
      <c r="I224" s="123"/>
      <c r="J224" s="123"/>
      <c r="K224" s="125"/>
      <c r="L224" s="126"/>
    </row>
    <row r="225" spans="1:12" ht="12.75" customHeight="1" x14ac:dyDescent="0.25">
      <c r="A225" s="123"/>
      <c r="B225" s="88"/>
      <c r="C225" s="88"/>
      <c r="D225" s="124"/>
      <c r="E225" s="123"/>
      <c r="F225" s="123"/>
      <c r="G225" s="123"/>
      <c r="H225" s="123"/>
      <c r="I225" s="123"/>
      <c r="J225" s="123"/>
      <c r="K225" s="125"/>
      <c r="L225" s="126"/>
    </row>
    <row r="226" spans="1:12" ht="12.75" customHeight="1" x14ac:dyDescent="0.25">
      <c r="A226" s="123"/>
      <c r="B226" s="88"/>
      <c r="C226" s="88"/>
      <c r="D226" s="124"/>
      <c r="E226" s="123"/>
      <c r="F226" s="123"/>
      <c r="G226" s="123"/>
      <c r="H226" s="123"/>
      <c r="I226" s="123"/>
      <c r="J226" s="123"/>
      <c r="K226" s="125"/>
      <c r="L226" s="126"/>
    </row>
    <row r="227" spans="1:12" ht="12.75" customHeight="1" x14ac:dyDescent="0.25">
      <c r="A227" s="123"/>
      <c r="B227" s="88"/>
      <c r="C227" s="88"/>
      <c r="D227" s="124"/>
      <c r="E227" s="123"/>
      <c r="F227" s="123"/>
      <c r="G227" s="123"/>
      <c r="H227" s="123"/>
      <c r="I227" s="123"/>
      <c r="J227" s="123"/>
      <c r="K227" s="125"/>
      <c r="L227" s="126"/>
    </row>
    <row r="228" spans="1:12" ht="12.75" customHeight="1" x14ac:dyDescent="0.25">
      <c r="A228" s="123"/>
      <c r="B228" s="88"/>
      <c r="C228" s="88"/>
      <c r="D228" s="124"/>
      <c r="E228" s="123"/>
      <c r="F228" s="123"/>
      <c r="G228" s="123"/>
      <c r="H228" s="123"/>
      <c r="I228" s="123"/>
      <c r="J228" s="123"/>
      <c r="K228" s="125"/>
      <c r="L228" s="126"/>
    </row>
    <row r="229" spans="1:12" ht="12.75" customHeight="1" x14ac:dyDescent="0.25">
      <c r="A229" s="123"/>
      <c r="B229" s="88"/>
      <c r="C229" s="88"/>
      <c r="D229" s="124"/>
      <c r="E229" s="123"/>
      <c r="F229" s="123"/>
      <c r="G229" s="123"/>
      <c r="H229" s="123"/>
      <c r="I229" s="123"/>
      <c r="J229" s="123"/>
      <c r="K229" s="125"/>
      <c r="L229" s="126"/>
    </row>
    <row r="230" spans="1:12" ht="12.75" customHeight="1" x14ac:dyDescent="0.25">
      <c r="A230" s="123"/>
      <c r="B230" s="88"/>
      <c r="C230" s="88"/>
      <c r="D230" s="124"/>
      <c r="E230" s="123"/>
      <c r="F230" s="123"/>
      <c r="G230" s="123"/>
      <c r="H230" s="123"/>
      <c r="I230" s="123"/>
      <c r="J230" s="123"/>
      <c r="K230" s="125"/>
      <c r="L230" s="126"/>
    </row>
    <row r="231" spans="1:12" ht="12.75" customHeight="1" x14ac:dyDescent="0.25">
      <c r="A231" s="123"/>
      <c r="B231" s="88"/>
      <c r="C231" s="88"/>
      <c r="D231" s="124"/>
      <c r="E231" s="123"/>
      <c r="F231" s="123"/>
      <c r="G231" s="123"/>
      <c r="H231" s="123"/>
      <c r="I231" s="123"/>
      <c r="J231" s="123"/>
      <c r="K231" s="125"/>
      <c r="L231" s="126"/>
    </row>
    <row r="232" spans="1:12" x14ac:dyDescent="0.25">
      <c r="A232" s="123"/>
      <c r="B232" s="88"/>
      <c r="C232" s="88"/>
      <c r="D232" s="124"/>
      <c r="E232" s="123"/>
      <c r="F232" s="123"/>
      <c r="G232" s="123"/>
      <c r="H232" s="123"/>
      <c r="I232" s="123"/>
      <c r="J232" s="123"/>
      <c r="K232" s="125"/>
      <c r="L232" s="126"/>
    </row>
    <row r="233" spans="1:12" x14ac:dyDescent="0.25">
      <c r="A233" s="123"/>
      <c r="B233" s="88"/>
      <c r="C233" s="88"/>
      <c r="D233" s="124"/>
      <c r="E233" s="123"/>
      <c r="F233" s="123"/>
      <c r="G233" s="123"/>
      <c r="H233" s="123"/>
      <c r="I233" s="123"/>
      <c r="J233" s="123"/>
      <c r="K233" s="125"/>
      <c r="L233" s="126"/>
    </row>
    <row r="234" spans="1:12" x14ac:dyDescent="0.25">
      <c r="A234" s="123"/>
      <c r="B234" s="88"/>
      <c r="C234" s="88"/>
      <c r="D234" s="124"/>
      <c r="E234" s="123"/>
      <c r="F234" s="123"/>
      <c r="G234" s="123"/>
      <c r="H234" s="123"/>
      <c r="I234" s="123"/>
      <c r="J234" s="123"/>
      <c r="K234" s="125"/>
      <c r="L234" s="126"/>
    </row>
    <row r="235" spans="1:12" x14ac:dyDescent="0.25">
      <c r="A235" s="123"/>
      <c r="B235" s="88"/>
      <c r="C235" s="88"/>
      <c r="D235" s="124"/>
      <c r="E235" s="123"/>
      <c r="F235" s="123"/>
      <c r="G235" s="123"/>
      <c r="H235" s="123"/>
      <c r="I235" s="123"/>
      <c r="J235" s="123"/>
      <c r="K235" s="125"/>
      <c r="L235" s="126"/>
    </row>
    <row r="236" spans="1:12" x14ac:dyDescent="0.25">
      <c r="A236" s="123"/>
      <c r="B236" s="88"/>
      <c r="C236" s="88"/>
      <c r="D236" s="124"/>
      <c r="E236" s="123"/>
      <c r="F236" s="123"/>
      <c r="G236" s="123"/>
      <c r="H236" s="123"/>
      <c r="I236" s="123"/>
      <c r="J236" s="123"/>
      <c r="K236" s="125"/>
      <c r="L236" s="126"/>
    </row>
    <row r="237" spans="1:12" x14ac:dyDescent="0.25">
      <c r="A237" s="123"/>
      <c r="B237" s="88"/>
      <c r="C237" s="88"/>
      <c r="D237" s="124"/>
      <c r="E237" s="123"/>
      <c r="F237" s="123"/>
      <c r="G237" s="123"/>
      <c r="H237" s="123"/>
      <c r="I237" s="123"/>
      <c r="J237" s="123"/>
      <c r="K237" s="125"/>
      <c r="L237" s="126"/>
    </row>
    <row r="238" spans="1:12" x14ac:dyDescent="0.25">
      <c r="A238" s="123"/>
      <c r="B238" s="123"/>
      <c r="C238" s="123"/>
      <c r="D238" s="124"/>
      <c r="E238" s="123"/>
      <c r="F238" s="123"/>
      <c r="G238" s="123"/>
      <c r="H238" s="123"/>
      <c r="I238" s="123"/>
      <c r="J238" s="123"/>
      <c r="K238" s="125"/>
      <c r="L238" s="126"/>
    </row>
    <row r="243" spans="1:12" ht="12.75" customHeight="1" x14ac:dyDescent="0.25"/>
    <row r="244" spans="1:12" ht="12.75" customHeight="1" x14ac:dyDescent="0.25"/>
    <row r="245" spans="1:12" ht="12.75" customHeight="1" x14ac:dyDescent="0.25"/>
    <row r="246" spans="1:12" ht="12.75" customHeight="1" x14ac:dyDescent="0.25"/>
    <row r="247" spans="1:12" ht="12.75" customHeight="1" x14ac:dyDescent="0.25">
      <c r="A247" s="123"/>
      <c r="B247" s="123"/>
      <c r="C247" s="123"/>
      <c r="D247" s="124"/>
      <c r="E247" s="123"/>
      <c r="F247" s="123"/>
      <c r="G247" s="123"/>
      <c r="H247" s="123"/>
      <c r="I247" s="123"/>
      <c r="J247" s="123"/>
      <c r="K247" s="125"/>
      <c r="L247" s="126"/>
    </row>
    <row r="248" spans="1:12" ht="12.75" customHeight="1" x14ac:dyDescent="0.25">
      <c r="A248" s="123"/>
      <c r="B248" s="123"/>
      <c r="C248" s="123"/>
      <c r="D248" s="124"/>
      <c r="E248" s="123"/>
      <c r="F248" s="123"/>
      <c r="G248" s="123"/>
      <c r="H248" s="123"/>
      <c r="I248" s="123"/>
      <c r="J248" s="123"/>
      <c r="K248" s="125"/>
      <c r="L248" s="126"/>
    </row>
    <row r="249" spans="1:12" ht="12.75" customHeight="1" x14ac:dyDescent="0.25">
      <c r="A249" s="125"/>
      <c r="B249" s="88"/>
      <c r="C249" s="88"/>
      <c r="D249" s="124"/>
      <c r="E249" s="123"/>
      <c r="F249" s="123"/>
      <c r="G249" s="123"/>
      <c r="H249" s="123"/>
      <c r="I249" s="123"/>
      <c r="J249" s="123"/>
      <c r="K249" s="125"/>
      <c r="L249" s="126"/>
    </row>
    <row r="250" spans="1:12" ht="12.75" customHeight="1" x14ac:dyDescent="0.25">
      <c r="A250" s="125"/>
      <c r="B250" s="88"/>
      <c r="C250" s="88"/>
      <c r="D250" s="124"/>
      <c r="E250" s="123"/>
      <c r="F250" s="123"/>
      <c r="G250" s="123"/>
      <c r="H250" s="123"/>
      <c r="I250" s="123"/>
      <c r="J250" s="123"/>
      <c r="K250" s="125"/>
      <c r="L250" s="126"/>
    </row>
    <row r="251" spans="1:12" ht="12.75" customHeight="1" x14ac:dyDescent="0.25">
      <c r="A251" s="125"/>
      <c r="B251" s="88"/>
      <c r="C251" s="88"/>
      <c r="D251" s="124"/>
      <c r="E251" s="123"/>
      <c r="F251" s="123"/>
      <c r="G251" s="123"/>
      <c r="H251" s="123"/>
      <c r="I251" s="123"/>
      <c r="J251" s="123"/>
      <c r="K251" s="125"/>
      <c r="L251" s="126"/>
    </row>
    <row r="252" spans="1:12" ht="12.75" customHeight="1" x14ac:dyDescent="0.25">
      <c r="A252" s="125"/>
      <c r="B252" s="88"/>
      <c r="C252" s="88"/>
      <c r="D252" s="124"/>
      <c r="E252" s="123"/>
      <c r="F252" s="123"/>
      <c r="G252" s="123"/>
      <c r="H252" s="123"/>
      <c r="I252" s="123"/>
      <c r="J252" s="123"/>
      <c r="K252" s="125"/>
      <c r="L252" s="126"/>
    </row>
    <row r="253" spans="1:12" ht="12.75" customHeight="1" x14ac:dyDescent="0.25">
      <c r="A253" s="125"/>
      <c r="B253" s="88"/>
      <c r="C253" s="88"/>
      <c r="D253" s="124"/>
      <c r="E253" s="123"/>
      <c r="F253" s="123"/>
      <c r="G253" s="123"/>
      <c r="H253" s="123"/>
      <c r="I253" s="123"/>
      <c r="J253" s="123"/>
      <c r="K253" s="125"/>
      <c r="L253" s="126"/>
    </row>
    <row r="254" spans="1:12" ht="12.75" customHeight="1" x14ac:dyDescent="0.25">
      <c r="A254" s="125"/>
      <c r="B254" s="88"/>
      <c r="C254" s="88"/>
      <c r="D254" s="124"/>
      <c r="E254" s="123"/>
      <c r="F254" s="123"/>
      <c r="G254" s="123"/>
      <c r="H254" s="123"/>
      <c r="I254" s="123"/>
      <c r="J254" s="123"/>
      <c r="K254" s="125"/>
      <c r="L254" s="126"/>
    </row>
    <row r="255" spans="1:12" ht="12.75" customHeight="1" x14ac:dyDescent="0.25">
      <c r="A255" s="125"/>
      <c r="B255" s="88"/>
      <c r="C255" s="88"/>
      <c r="D255" s="124"/>
      <c r="E255" s="123"/>
      <c r="F255" s="123"/>
      <c r="G255" s="123"/>
      <c r="H255" s="123"/>
      <c r="I255" s="123"/>
      <c r="J255" s="123"/>
      <c r="K255" s="125"/>
      <c r="L255" s="126"/>
    </row>
    <row r="256" spans="1:12" ht="12.75" customHeight="1" x14ac:dyDescent="0.25">
      <c r="A256" s="125"/>
      <c r="B256" s="88"/>
      <c r="C256" s="88"/>
      <c r="D256" s="124"/>
      <c r="E256" s="123"/>
      <c r="F256" s="123"/>
      <c r="G256" s="123"/>
      <c r="H256" s="123"/>
      <c r="I256" s="123"/>
      <c r="J256" s="123"/>
      <c r="K256" s="125"/>
      <c r="L256" s="126"/>
    </row>
    <row r="257" spans="1:12" ht="12.75" customHeight="1" x14ac:dyDescent="0.25">
      <c r="A257" s="125"/>
      <c r="B257" s="88"/>
      <c r="C257" s="88"/>
      <c r="D257" s="124"/>
      <c r="E257" s="123"/>
      <c r="F257" s="123"/>
      <c r="G257" s="123"/>
      <c r="H257" s="123"/>
      <c r="I257" s="123"/>
      <c r="J257" s="123"/>
      <c r="K257" s="125"/>
      <c r="L257" s="126"/>
    </row>
    <row r="258" spans="1:12" ht="12.75" customHeight="1" x14ac:dyDescent="0.25">
      <c r="A258" s="125"/>
      <c r="B258" s="88"/>
      <c r="C258" s="88"/>
      <c r="D258" s="124"/>
      <c r="E258" s="123"/>
      <c r="F258" s="123"/>
      <c r="G258" s="123"/>
      <c r="H258" s="123"/>
      <c r="I258" s="123"/>
      <c r="J258" s="123"/>
      <c r="K258" s="125"/>
      <c r="L258" s="126"/>
    </row>
    <row r="259" spans="1:12" ht="12.75" customHeight="1" x14ac:dyDescent="0.25">
      <c r="A259" s="125"/>
      <c r="B259" s="88"/>
      <c r="C259" s="88"/>
      <c r="D259" s="124"/>
      <c r="E259" s="123"/>
      <c r="F259" s="123"/>
      <c r="G259" s="123"/>
      <c r="H259" s="123"/>
      <c r="I259" s="123"/>
      <c r="J259" s="123"/>
      <c r="K259" s="125"/>
      <c r="L259" s="126"/>
    </row>
    <row r="260" spans="1:12" ht="12.75" customHeight="1" x14ac:dyDescent="0.25">
      <c r="A260" s="125"/>
      <c r="B260" s="88"/>
      <c r="C260" s="88"/>
      <c r="D260" s="124"/>
      <c r="E260" s="123"/>
      <c r="F260" s="123"/>
      <c r="G260" s="123"/>
      <c r="H260" s="123"/>
      <c r="I260" s="123"/>
      <c r="J260" s="123"/>
      <c r="K260" s="125"/>
      <c r="L260" s="126"/>
    </row>
    <row r="261" spans="1:12" ht="12.75" customHeight="1" x14ac:dyDescent="0.25">
      <c r="A261" s="125"/>
      <c r="B261" s="88"/>
      <c r="C261" s="88"/>
      <c r="D261" s="124"/>
      <c r="E261" s="123"/>
      <c r="F261" s="123"/>
      <c r="G261" s="123"/>
      <c r="H261" s="123"/>
      <c r="I261" s="123"/>
      <c r="J261" s="123"/>
      <c r="K261" s="125"/>
      <c r="L261" s="126"/>
    </row>
    <row r="262" spans="1:12" ht="12.75" customHeight="1" x14ac:dyDescent="0.25">
      <c r="A262" s="125"/>
      <c r="B262" s="88"/>
      <c r="C262" s="88"/>
      <c r="D262" s="124"/>
      <c r="E262" s="123"/>
      <c r="F262" s="123"/>
      <c r="G262" s="123"/>
      <c r="H262" s="123"/>
      <c r="I262" s="123"/>
      <c r="J262" s="123"/>
      <c r="K262" s="125"/>
      <c r="L262" s="126"/>
    </row>
    <row r="263" spans="1:12" ht="12.75" customHeight="1" x14ac:dyDescent="0.25">
      <c r="A263" s="125"/>
      <c r="B263" s="88"/>
      <c r="C263" s="88"/>
      <c r="D263" s="124"/>
      <c r="E263" s="123"/>
      <c r="F263" s="123"/>
      <c r="G263" s="123"/>
      <c r="H263" s="123"/>
      <c r="I263" s="123"/>
      <c r="J263" s="123"/>
      <c r="K263" s="125"/>
      <c r="L263" s="126"/>
    </row>
    <row r="264" spans="1:12" ht="12.75" customHeight="1" x14ac:dyDescent="0.25">
      <c r="A264" s="125"/>
      <c r="B264" s="88"/>
      <c r="C264" s="88"/>
      <c r="D264" s="124"/>
      <c r="E264" s="123"/>
      <c r="F264" s="123"/>
      <c r="G264" s="123"/>
      <c r="H264" s="123"/>
      <c r="I264" s="123"/>
      <c r="J264" s="123"/>
      <c r="K264" s="125"/>
      <c r="L264" s="126"/>
    </row>
    <row r="265" spans="1:12" ht="12.75" customHeight="1" x14ac:dyDescent="0.25">
      <c r="A265" s="125"/>
      <c r="B265" s="88"/>
      <c r="C265" s="88"/>
      <c r="D265" s="124"/>
      <c r="E265" s="123"/>
      <c r="F265" s="123"/>
      <c r="G265" s="123"/>
      <c r="H265" s="123"/>
      <c r="I265" s="123"/>
      <c r="J265" s="123"/>
      <c r="K265" s="125"/>
      <c r="L265" s="126"/>
    </row>
    <row r="266" spans="1:12" ht="12.75" customHeight="1" x14ac:dyDescent="0.25">
      <c r="A266" s="125"/>
      <c r="B266" s="88"/>
      <c r="C266" s="88"/>
      <c r="D266" s="124"/>
      <c r="E266" s="123"/>
      <c r="F266" s="123"/>
      <c r="G266" s="123"/>
      <c r="H266" s="123"/>
      <c r="I266" s="123"/>
      <c r="J266" s="123"/>
      <c r="K266" s="125"/>
      <c r="L266" s="126"/>
    </row>
    <row r="267" spans="1:12" x14ac:dyDescent="0.25">
      <c r="A267" s="125"/>
      <c r="B267" s="88"/>
      <c r="C267" s="88"/>
      <c r="D267" s="124"/>
      <c r="E267" s="123"/>
      <c r="F267" s="123"/>
      <c r="G267" s="123"/>
      <c r="H267" s="123"/>
      <c r="I267" s="123"/>
      <c r="J267" s="123"/>
      <c r="K267" s="125"/>
      <c r="L267" s="126"/>
    </row>
    <row r="268" spans="1:12" x14ac:dyDescent="0.25">
      <c r="A268" s="125"/>
      <c r="B268" s="88"/>
      <c r="C268" s="88"/>
      <c r="D268" s="124"/>
      <c r="E268" s="123"/>
      <c r="F268" s="123"/>
      <c r="G268" s="123"/>
      <c r="H268" s="123"/>
      <c r="I268" s="123"/>
      <c r="J268" s="123"/>
      <c r="K268" s="125"/>
      <c r="L268" s="126"/>
    </row>
    <row r="269" spans="1:12" x14ac:dyDescent="0.25">
      <c r="A269" s="125"/>
      <c r="B269" s="88"/>
      <c r="C269" s="88"/>
      <c r="D269" s="124"/>
      <c r="E269" s="123"/>
      <c r="F269" s="123"/>
      <c r="G269" s="123"/>
      <c r="H269" s="123"/>
      <c r="I269" s="123"/>
      <c r="J269" s="123"/>
      <c r="K269" s="125"/>
      <c r="L269" s="126"/>
    </row>
    <row r="270" spans="1:12" x14ac:dyDescent="0.25">
      <c r="A270" s="125"/>
      <c r="B270" s="88"/>
      <c r="C270" s="88"/>
      <c r="D270" s="124"/>
      <c r="E270" s="123"/>
      <c r="F270" s="123"/>
      <c r="G270" s="123"/>
      <c r="H270" s="123"/>
      <c r="I270" s="123"/>
      <c r="J270" s="123"/>
      <c r="K270" s="125"/>
      <c r="L270" s="126"/>
    </row>
    <row r="271" spans="1:12" x14ac:dyDescent="0.25">
      <c r="A271" s="125"/>
      <c r="B271" s="88"/>
      <c r="C271" s="88"/>
      <c r="D271" s="124"/>
      <c r="E271" s="123"/>
      <c r="F271" s="123"/>
      <c r="G271" s="123"/>
      <c r="H271" s="123"/>
      <c r="I271" s="123"/>
      <c r="J271" s="123"/>
      <c r="K271" s="125"/>
      <c r="L271" s="126"/>
    </row>
    <row r="272" spans="1:12" x14ac:dyDescent="0.25">
      <c r="A272" s="125"/>
      <c r="B272" s="88"/>
      <c r="C272" s="88"/>
      <c r="D272" s="124"/>
      <c r="E272" s="123"/>
      <c r="F272" s="123"/>
      <c r="G272" s="123"/>
      <c r="H272" s="123"/>
      <c r="I272" s="123"/>
      <c r="J272" s="123"/>
      <c r="K272" s="125"/>
      <c r="L272" s="126"/>
    </row>
  </sheetData>
  <mergeCells count="20">
    <mergeCell ref="A1:C1"/>
    <mergeCell ref="A2:L2"/>
    <mergeCell ref="A3:H3"/>
    <mergeCell ref="I3:L3"/>
    <mergeCell ref="M3:O3"/>
    <mergeCell ref="A64:K64"/>
    <mergeCell ref="A66:L66"/>
    <mergeCell ref="A67:K67"/>
    <mergeCell ref="A76:K76"/>
    <mergeCell ref="K9:L10"/>
    <mergeCell ref="D10:D11"/>
    <mergeCell ref="E10:E11"/>
    <mergeCell ref="G10:G11"/>
    <mergeCell ref="A63:L63"/>
    <mergeCell ref="A9:A11"/>
    <mergeCell ref="B9:C11"/>
    <mergeCell ref="D9:E9"/>
    <mergeCell ref="H9:H11"/>
    <mergeCell ref="I9:I11"/>
    <mergeCell ref="J9:J11"/>
  </mergeCells>
  <printOptions horizontalCentered="1"/>
  <pageMargins left="0.39370078740157483" right="0.59055118110236227" top="0.59055118110236227" bottom="0.59055118110236227" header="0.19685039370078741" footer="0"/>
  <pageSetup scale="65" fitToHeight="0" orientation="landscape" r:id="rId1"/>
  <rowBreaks count="1" manualBreakCount="1">
    <brk id="4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14</vt:i4>
      </vt:variant>
    </vt:vector>
  </HeadingPairs>
  <TitlesOfParts>
    <vt:vector size="21" baseType="lpstr">
      <vt:lpstr>Avance Fin- Fis</vt:lpstr>
      <vt:lpstr>Flujo Neto Inv Dir Oper</vt:lpstr>
      <vt:lpstr>Flujo Neto Inv Cond Oper</vt:lpstr>
      <vt:lpstr>Comp Inv Dir Oper</vt:lpstr>
      <vt:lpstr>Comp Inv Fin Dir Cond Costo Tot</vt:lpstr>
      <vt:lpstr>VPN Inv Fin Dir</vt:lpstr>
      <vt:lpstr>VPN Inv Fin Cond</vt:lpstr>
      <vt:lpstr>'Avance Fin- Fis'!Área_de_impresión</vt:lpstr>
      <vt:lpstr>'Comp Inv Dir Oper'!Área_de_impresión</vt:lpstr>
      <vt:lpstr>'Comp Inv Fin Dir Cond Costo Tot'!Área_de_impresión</vt:lpstr>
      <vt:lpstr>'Flujo Neto Inv Cond Oper'!Área_de_impresión</vt:lpstr>
      <vt:lpstr>'Flujo Neto Inv Dir Oper'!Área_de_impresión</vt:lpstr>
      <vt:lpstr>'VPN Inv Fin Cond'!Área_de_impresión</vt:lpstr>
      <vt:lpstr>'VPN Inv Fin Dir'!Área_de_impresión</vt:lpstr>
      <vt:lpstr>'Avance Fin- Fis'!Títulos_a_imprimir</vt:lpstr>
      <vt:lpstr>'Comp Inv Dir Oper'!Títulos_a_imprimir</vt:lpstr>
      <vt:lpstr>'Comp Inv Fin Dir Cond Costo Tot'!Títulos_a_imprimir</vt:lpstr>
      <vt:lpstr>'Flujo Neto Inv Cond Oper'!Títulos_a_imprimir</vt:lpstr>
      <vt:lpstr>'Flujo Neto Inv Dir Oper'!Títulos_a_imprimir</vt:lpstr>
      <vt:lpstr>'VPN Inv Fin Cond'!Títulos_a_imprimir</vt:lpstr>
      <vt:lpstr>'VPN Inv Fin Dir'!Títulos_a_imprimir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prueba</dc:creator>
  <cp:lastModifiedBy>prueba</cp:lastModifiedBy>
  <cp:lastPrinted>2022-10-26T00:06:08Z</cp:lastPrinted>
  <dcterms:created xsi:type="dcterms:W3CDTF">2022-10-25T16:20:24Z</dcterms:created>
  <dcterms:modified xsi:type="dcterms:W3CDTF">2022-10-27T20:50:26Z</dcterms:modified>
</cp:coreProperties>
</file>